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mpanies in Each Industry" sheetId="2" r:id="rId5"/>
    <sheet state="visible" name="Sheet2" sheetId="3" r:id="rId6"/>
  </sheets>
  <definedNames>
    <definedName hidden="1" localSheetId="0" name="_xlnm._FilterDatabase">Sheet1!$A$1:$AB$858</definedName>
    <definedName hidden="1" localSheetId="2" name="_xlnm._FilterDatabase">Sheet2!$F$1:$H$680</definedName>
  </definedNames>
  <calcPr/>
</workbook>
</file>

<file path=xl/sharedStrings.xml><?xml version="1.0" encoding="utf-8"?>
<sst xmlns="http://schemas.openxmlformats.org/spreadsheetml/2006/main" count="13578" uniqueCount="3085">
  <si>
    <t>RankingList</t>
  </si>
  <si>
    <t>Company</t>
  </si>
  <si>
    <t>Filename</t>
  </si>
  <si>
    <t>title</t>
  </si>
  <si>
    <t>company_name</t>
  </si>
  <si>
    <t>location</t>
  </si>
  <si>
    <t>via</t>
  </si>
  <si>
    <t>description</t>
  </si>
  <si>
    <t>detected_extensions</t>
  </si>
  <si>
    <t>IQ_INDUSTRY_CLASSIFICATION</t>
  </si>
  <si>
    <t>IQ_INDUSTRY_GROUP</t>
  </si>
  <si>
    <t>IQ_INDUSTRY</t>
  </si>
  <si>
    <t>IQ_PRIMARY_INDUSTRY</t>
  </si>
  <si>
    <t>Standardized Role</t>
  </si>
  <si>
    <t>job_function</t>
  </si>
  <si>
    <t>Overall % from Aspirations</t>
  </si>
  <si>
    <t>Industry Count</t>
  </si>
  <si>
    <t>Industry Importance</t>
  </si>
  <si>
    <t>Impact score</t>
  </si>
  <si>
    <t>Personal Growth score</t>
  </si>
  <si>
    <t>Leadership Development score</t>
  </si>
  <si>
    <t>Challenges score</t>
  </si>
  <si>
    <t>Overall % from Motivations</t>
  </si>
  <si>
    <t>Normalized Overall % from Aspirations</t>
  </si>
  <si>
    <t>Normaized Industry Importance</t>
  </si>
  <si>
    <t>Normalized Overall % from Motivations</t>
  </si>
  <si>
    <t>Combined Normalized Overall % from Aspirations and Motivations</t>
  </si>
  <si>
    <t>Combined Normalized Industry Importance and Overall % from Motivations</t>
  </si>
  <si>
    <t>Companies In India</t>
  </si>
  <si>
    <t>Zeta</t>
  </si>
  <si>
    <t>job_result_2_40.txt</t>
  </si>
  <si>
    <t>Strategic Partnerships and Revenue Operations Manager</t>
  </si>
  <si>
    <t>Maharashtra</t>
  </si>
  <si>
    <t>via Shine</t>
  </si>
  <si>
    <t>About Zeta
Zeta is a Next-Gen Banking Tech company that empowers banks and fintechs to launch banking products for the future. It was founded by Bhavin Turakhia and Ramki Gaddipati in 2015. Please read Zetas Manifesto here .
Our flagship processing platform - Zeta Tachyon - is the industrys first modern, cloud-native, and fully API-enabled stack that brings together issuance, processing, lending, core banking, fraud &amp; risk, and many more capabilities as a single-vendor stack. 15M+ cards have been issued on our platform globally.
Zeta Tachyon offers
Rich digital-first cardholder experiences
Native embeddable banking support
Hyper-Personalization Policy Engine to launch segment-of-one card programs
Web-based product configurators to launch in days vs. quarters
Rapid innovation &amp; extensibility via APIs, event streams, and more
Modern &amp; intuitive web-based back office experiences
Next-gen regulatory risk &amp; compliance capabilities
Zeta is actively working with the. largest Banks and... Fintech in multiple global markets transforming customer experience for multi-million card portfolios.
Zeta has over 1700+ employees - with over 70% roles in R&amp;D - across locations in the US , EMEA , and Asia . We raised $280 million at a $1.5 billion valuation from Softbank, Mastercard, and other investors in 2021.
Learn more @ www.zeta.tech , careers.zeta.tech , Linkedin , Twitter , Press Room
About The Role
As Strategic Partnerships and Revenue Operations Manager, your role will encompass three critical areas: Partner Development, Revenue Assurance, and Presales and Proposal Management. You will identify and nurture strategic partnerships, optimize revenue through innovative pricing and efficient billing processes, and support the sales team by leading presales activities and responding to RFPs.
Job Location: Mumbai/Bengaluru (India)
You will be responsible for managing partnerships as well as pricing for the following subset of Zeta Offerings
Card Processing SaaS Platforms
Tachyon Credit
Tachyon Debit
Tachyon Prepaid
Integrated Surrounds Systems
Loan Origination
Transaction Fraud
Repayment Processing
Customer Communications
Reward Engine and Redemption
Lifecycle Marketing
Services
Card, Statement and Letter Production
BPO Services
Digital Apps
Mobile / Web Apps
Responsibilities
Partner Development
Identify and engage potential partners within the fintech and financial services ecosystem, leveraging market research and industry networks.
Lead the evaluation of potential partners to assess compatibility and strategic value.
Conduct negotiations to establish beneficial commercial terms with new and existing partners, ensuring alignment with strategic and revenue objectives.
Oversee the partner onboarding process and manage ongoing relationships, aiming for growth and enhanced collaboration.
Revenue Assurance
Develop competitive pricing strategies for Zetas products, optimizing revenue while maintaining market competitiveness.
Manage the billing and invoicing process, ensuring accuracy, compliance, and operational efficiency. This includes overseeing the development and implementation of new billing systems.
Validate invoices from partners, ensuring they align with contractual agreements and company policies
Presales And Proposal Management
Lead the preparation and response to RFPs and other requests from large banks and financial institutions, ensuring proposals are compelling and align with client needs.
Support the sales team with presales activities, including product demonstrations, crafting presentations, and articulating the value proposition of our solutions to potential clients.
Skills
Executive Communication: Exceptional ability to communicate effectively with senior executives and stakeholders, both verbally and in writing.
Negotiation: Strong negotiation skills, with a proven track record of closing deals and establishing beneficial partnerships.
Business Writing: Proficient in business writing, capable of crafting clear, persuasive, and professional documents, including proposals, contracts, and strategic plans.
Strategic Thinking and Problem-Solving: Demonstrated ability to think strategically, analyze complex situations, and develop innovative solutions.
Financial Acumen: Deep understanding of financial modeling, pricing strategies, and revenue optimization.
Project Management: Excellent project management skills, with the ability to lead cross-functional projects and meet deadlines.
Technical Understanding: Solid grasp of Issuer processor products, services, and regulatory landscape, with the ability to engage with technical teams effectively.
Experience And Qualifications
Bachelors degree in Business, Finance, Economics, or a related field. An MBA or equivalent advanced degree is strongly preferred.
Minimum of 5 years of experience in business development, strategic partnerships, or revenue operations in the fintech or financial services sector.
Experience with RFP processes and supporting complex B2B sales cycles.
Demonstrated success in developing strategic initiatives, managing partnerships, and leading revenue-generating projects.
Knowledgeable in billing and invoicing processes, with experience in implementing or optimizing operational systems.
Equal Opportunity
Zeta is an equal opportunity employer. We celebrate diversity and are committed to creating an inclusive environment for all employees. We encourage applicants from all backgrounds, cultures, and communities to apply and believe that a diverse workforce is key to our success</t>
  </si>
  <si>
    <t>{'schedule_type': 'Full–time'}</t>
  </si>
  <si>
    <t>Industrials</t>
  </si>
  <si>
    <t>Commercial and Professional Services</t>
  </si>
  <si>
    <t>Professional Services</t>
  </si>
  <si>
    <t>Research and Consulting Services</t>
  </si>
  <si>
    <t>Operations</t>
  </si>
  <si>
    <t>job_result_1_50.txt</t>
  </si>
  <si>
    <t>job_result_9_10.txt</t>
  </si>
  <si>
    <t>Zeta Suite</t>
  </si>
  <si>
    <t>Bengaluru, Karnataka</t>
  </si>
  <si>
    <t>via Wellfound</t>
  </si>
  <si>
    <t>All about Zeta Suite :
Zeta is a Next-Gen Banking Tech company that empowers banks and fintechs to launch banking products for the future. It was founded by Bhavin Turakhia and Ramki Gaddipati in 2015.Our flagship processing platform - Zeta Tachyon - is the industry’s first modern, cloud-native, and fully API-enabled stack that brings together issuance, processing, lending, core banking, fraud &amp; risk, and many more capabilities as a single-vendor stack. 15M+ cards have been issued on our platform globally.
Zeta Tachyon offers:-
-Rich digital-first cardholder experiences.
-Native embeddable banking support.
-Hyper-Personalisation Policy Engine to launch segment-of-one card programs.
-Web-based product configurators to launch in days vs. quarters.
-Rapid innovation &amp; extensibility via APIs, event streams, and more.
-Modern &amp; intuitive web-based back office experiences.
-Next-gen regulatory risk &amp; compliance capabilities.
Zeta is actively working with the largest Banks and... Fintechs in multiple global markets transforming customer experience for multi-million card portfolios.
Zeta has over 1700+ employees - with over 70% roles in R&amp;D - across locations in the US, EMEA, and Asia. We raised $280 million at a $1.5 billion valuation from Softbank, Mastercard, and other investors in 2021.
Learn more @ www.zeta.tech, careers.zeta.tech, Linkedin, Twitter
About the role
• As Strategic Partnerships and Revenue Operations Manager, your role will encompass three critical areas: Partner Development, Revenue Assurance, and Presales and Proposal Management. You will identify and nurture strategic partnerships, optimize revenue through innovative pricing and efficient billing processes, and support the sales team by leading presales activities and responding to RFPs.
• Job Location: Mumbai/Bengaluru (India)
• You will be responsible for managing partnerships as well as pricing for the following subset of Zeta Offerings
• Card Processing SaaS Platforms
• Tachyon Credit
• Tachyon Debit
• Tachyon Prepaid
• Integrated Surrounds Systems
• Loan Origination
• Transaction Fraud
• Repayment Processing
• Customer Communications
• Reward Engine and Redemption
• Lifecycle Marketing
• Services
• Card, Statement and Letter Production
• BPO Services
• Digital Apps
• Mobile / Web Apps
Responsibilities
• Partner Development
• Identify and engage potential partners within the fintech and financial services ecosystem, leveraging market research and industry networks.
• Lead the evaluation of potential partners to assess compatibility and strategic value.
• Conduct negotiations to establish beneficial commercial terms with new and existing partners, ensuring alignment with strategic and revenue objectives.
• Oversee the partner onboarding process and manage ongoing relationships, aiming for growth and enhanced collaboration.
• Revenue Assurance:
• Develop competitive pricing strategies for Zeta’s products, optimizing revenue while maintaining market competitiveness.
• Manage the billing and invoicing process, ensuring accuracy, compliance, and operational efficiency. This includes overseeing the development and implementation of new billing systems.
• Validate invoices from partners, ensuring they align with contractual agreements and company policies
• Presales and Proposal Management:
• Lead the preparation and response to RFPs and other requests from large banks and financial institutions, ensuring proposals are compelling and align with client needs.
• Support the sales team with presales activities, including product demonstrations, crafting presentations, and articulating the value proposition of our solutions to potential clients.
Skills
• Executive Communication: Exceptional ability to communicate effectively with senior executives and stakeholders, both verbally and in writing.
• Negotiation: Strong negotiation skills, with a proven track record of closing deals and establishing beneficial partnerships.
• Business Writing: Proficient in business writing, capable of crafting clear, persuasive, and professional documents, including proposals, contracts, and strategic plans.
• Strategic Thinking and Problem-Solving: Demonstrated ability to think strategically, analyze complex situations, and develop innovative solutions.
• Financial Acumen: Deep understanding of financial modeling, pricing strategies, and revenue optimization.
• Project Management: Excellent project management skills, with the ability to lead cross-functional projects and meet deadlines.
• Technical Understanding: Solid grasp of Issuer processor products, services, and regulatory landscape, with the ability to engage with technical teams effectively.
Experience and Qualifications
• Bachelor’s degree in Business, Finance, Economics, or a related field. An MBA or equivalent advanced degree is strongly preferred.
• Minimum of 5 years of experience in business development, strategic partnerships, or revenue operations in the fintech or financial services sector.
• Experience with RFP processes and supporting complex B2B sales cycles.
• Demonstrated success in developing strategic initiatives, managing partnerships, and leading revenue-generating projects.
• Knowledgeable in billing and invoicing processes, with experience in implementing or optimizing operational systems.
Life At Zeta
At Zeta, we want you to grow to be the best version of yourself by unlocking the great potential that lies within you. This is why our core philosophy is ‘People Must Grow.’ We recognize your aspirations; act as enablers by bringing you the right opportunities, and let you grow as you chase disruptive goals.
#LifeAtZeta is adventurous and exhilarating at the same time. You get to work with some of the best minds in the industry and experience a culture that values the diversity of thoughts. If you want to push boundaries, learn continuously and grow to be the best version of yourself, Zeta is the place to be! Explore the life at zeta
Zeta is an equal opportunity employer.
At Zeta, we are committed to equal employment opportunities regardless of job history, disability, gender identity, religion, race, marital/parental status, or another special status. We are proud to be an equitable workplace that welcomes individuals from all walks of life if they fit the roles and responsibilities.
Zeta Suite focuses on Payments, Human Resources, Banking, Cloud Data Services, and Employer Benefits Programs. Their company has offices in Bengaluru and Mumbai. They have a large team that's between 201-500 employees. To date, Zeta Suite has raised $60M of funding; their latest round was closed on July 2019.
You can view their website at http://zeta.tech or find them on Twitter and LinkedIn</t>
  </si>
  <si>
    <t>{'posted_at': '15 days ago', 'schedule_type': 'Full–time'}</t>
  </si>
  <si>
    <t>General management / Strategic</t>
  </si>
  <si>
    <t>Shriram Group</t>
  </si>
  <si>
    <t>job_result_9_90.txt</t>
  </si>
  <si>
    <t>Senior Business Development Manager</t>
  </si>
  <si>
    <t>Shriram Finance Limited</t>
  </si>
  <si>
    <t>India</t>
  </si>
  <si>
    <t>Company Description
Shriram Finance Limited is part of the 43-year-old Shriram Group, the countrys biggest retail NBFC offering credit solutions for commercial vehicles, two-wheeler loans, car loans, home loans, gold loans, personal and small business loans. As on September 30, 2022, with a network of 2,875+ branches and a workforce of more than 57,382, Shriram Finance has combined Assets Under Management worth 171,367 crores. Shriram Finance has emerged as a trusted partner in creating transformative experiences and lasting impressions in customers lives.
Role Description
This is a full-time on-site role for a Senior Business Development Manager. The Senior Business Development Manager will be responsible for developing and executing a comprehensive business development strategy, identifying growth opportunities, establishing relationships with key stakeholders, managing sales operations, and achieving revenue targets. The Senior Business Development Manager will also be... responsible for leading a team of business development executives.
Qualifications
Strong leadership skills and ability to lead a team
Excellent communication and interpersonal skills
Proven success in business development, sales, and relationship management
Excellent analytical and problem-solving skills
Strong financial and commercial acumen
Ability to work under pressure and meet tight deadlines
Bachelor's degree in Business Administration, Finance, Marketing or related field
Master's degree in Business Administration or related field is a plus
Experience in the financial services industry is preferred</t>
  </si>
  <si>
    <t>Capital Goods</t>
  </si>
  <si>
    <t>Industrial Conglomerates</t>
  </si>
  <si>
    <t>Sales &amp; Marketing</t>
  </si>
  <si>
    <t>job_result_9_70.txt</t>
  </si>
  <si>
    <t>Business Manager</t>
  </si>
  <si>
    <t>Shriram Life Insurance</t>
  </si>
  <si>
    <t>Coimbatore, Tamil Nadu</t>
  </si>
  <si>
    <t>via LinkedIn</t>
  </si>
  <si>
    <t>Company Description
Shriram Life Insurance Company is a joint venture between the Shriram Group and the Sanlam Group. The Shriram Group is one of the largest and well-respected financial services conglomerates in India, offering a wide range of financial services including chit fund, truck financing, consumer durable financing, stock broking, insurance broking, and life insurance. With a customer base of 30 lacs chit subscribers and investors, the Group operates through a network of 630 offices nationwide and has the largest agency force in the private sector consisting of more than 75,000 agents.
Role Description
This is a full-time on-site role located in Coimbatore for a Business Manager. The Business Manager will be responsible for overseeing day-to-day operations, managing a team of employees, developing and implementing business strategies, analyzing financial data, and ensuring compliance with regulatory requirements. The Business Manager will also be responsible for... monitoring market trends, identifying opportunities for growth, and fostering strong relationships with clients and stakeholders.
Qualifications
• Strong leadership and management skills
• Excellent analytical and problem-solving abilities
• Knowledge of financial services and insurance industry
• Ability to develop and implement business strategies
• Effective communication and interpersonal skills
• Proficiency in financial analysis and reporting
• Experience in team management and employee development
• Bachelor's degree in Business Administration, Finance, or related field
• Relevant certifications (e.g., Chartered Financial Analyst) are a plus</t>
  </si>
  <si>
    <t>{'posted_at': '7 days ago', 'schedule_type': 'Full–time'}</t>
  </si>
  <si>
    <t>Firstsource</t>
  </si>
  <si>
    <t>job_result_7_20.txt</t>
  </si>
  <si>
    <t>Senior Manager - Presales</t>
  </si>
  <si>
    <t>Firstsource Laboratory Solutions</t>
  </si>
  <si>
    <t>Chennai, Tamil Nadu</t>
  </si>
  <si>
    <t>via Foundit.in</t>
  </si>
  <si>
    <t>Managing all Operating Group, senior client buyer and functional owner relationships for the designated solution Driving Driving the necessary sign-off of the solution with proper input from the Operating Groups on client business objectives, industry, risk assessment, budget and preferences (see service group rules/process and escalation approach for specifics) Deep knowledge of Healthcare Payer Processes and experience of Proposal Development for Healthcare Clients Industry Certifications in Healthcare - AHIP, AHM, Healthcare Coding Knowledge of the application of Digital technologies like Automation, AI, ML, Process Mining, Cognitive Bots, Conversational AI. Process Knowledge: Claims Operations, Contact Center Operations, Clinical Services - UM, CM. DM, Quality Management - HEDIS, STAR, Risk Adjustment Services, Provider Data Management, Credentialing, Member and Provider Services. Managing the sales team, Subject Matter Experts required during the sales process and the... communication/collaboration with delivery organization(s) Directing and coordinating with Legal Commercial and Corporate Transaction Services (CTS) in areas specific to the solution to ensure use of standards Collaborating with the Operating Groups to provide input to Terms and Conditions and in some cases accountable for specific Outsourcing contractual terms and conditions Identifying leadership contacts for service transition and operations and ensuring appropriate solution plan transition for closed deals Interfacing with the delivery organization/s to ensure effective transition, shape services, collaborate on clear solution assumptions, determine appropriate service delivery locations and related cost to deliver Solution Planning and Deal Shaping for Qualified Deals Understand and translate buyer requirements into a standard solution offering deal approach, solution plan, proposal and cost estimate leveraging standard process methods, deliverables and the right collection of offerings Preparing the BD spend estimate, schedule, work plan, resource/sourcing plan Understand and clearly define the input required to create cost estimates; Preparing the cost model estimates working with delivery organization(s), Solution Management (if applicable) and CTS to deliver the defined scope of services Collaborating as a key member of the sales team to represent the solution offering to the client buyer and other internal groups Requires identifying and assessing complex problems for area(s) of responsibility. Creates solutions in situations in which analysis requires in-depth knowledge of organizational objectives. Requires involvement in setting strategic direction to establish near-term goals for area(s) of responsibility. Interaction is with Leadership level at a client and/or within organization, involving negotiating or influencing on significant matters. Power to influence or complete assignments independently and ability to make decisions, as indicated by latitude to devise work products or plans, reliance on instruction and decision-making ability Latitude in decision-making and determination of objectives and approaches to critical assignments Risk or consequences in the event of failure, as indicated by range of expected impact, such as within a team or across a team or area of responsibility and level of risk Decisions have a lasting impact on area of responsibility with the potential to impact areas outside of own responsibility Degree of accountability for assigned tasks, our clients and/or the organization, as indicated by size of work effort and scale of entity and/or program Manages large teams and/or work efforts at a client or within Leadership DNA living the Core Values and adhering to our Code of Business Ethics Key Performance Indicators: Define and implement winning solution strategy for prospects and clients. Create profitable and deliverable solutions Assist sales in new business opportunities Drive customer success, sales methodology and success in support of sales achievement Drive efficiency of bid management process end to end across all bids initiated by the presales team Ensure consistent sales support - timely meeting of bid requests with the right team construct Influence and engage stakeholders to drive the right outcomes for the customer Accountable for assuring the quality of deliverables, continuous improvements, knowledge capture, automation and standardization. Develop standards for sales support processes and ensure adherence to the same Responsible for team development and their growth in the function Qualification Experience : Must Have Know How : Must Have MBA 8-10 years of experience in relevant role Qualification Experience : Desirable Know How : Desirable Minimum Qualification- Bachelor s Degree Business Case Development - Advanced Cost to Serve - Proficient Deal Shaping - Proficient Negotiation - Advanced Offering Insight - Proficient Proposal Development - Proficient Value Analysis and Prioritization - Proficient</t>
  </si>
  <si>
    <t>Data Processing and Outsourced Services</t>
  </si>
  <si>
    <t>Senior Manager Presales</t>
  </si>
  <si>
    <t>RPSG Group</t>
  </si>
  <si>
    <t>job_result_7_90.txt</t>
  </si>
  <si>
    <t>Business Head</t>
  </si>
  <si>
    <t>RPSG-(FMCG) Apricot Foods Pvt Ltd</t>
  </si>
  <si>
    <t>Rajkot, Gujarat</t>
  </si>
  <si>
    <t>Business Head - Apricot Foods Pvt. Ltd. (Brand: Evita) Reports To: CEO - FMCG, RPSG Group About Evita Apricot Foods Limited, under the brand name Evita, is a leading provider of delicious traditional and western snacks for the mass market. Launched in 2004 and acquired by the RPSG Group in 2017, Evita boasts a vast product portfolio with over 45 variants and 80 SKUs across categories like namkeens, potato chips, extruded snacks, fryums, noodles, rusks and popcorn. (Learn more: Evita Brand Website: https://www.rpsg.in/business/evita) The Opportunity This is a transformative leadership role for a seasoned FMCG professional to propel the Evita brand to new heights, achieving a revenue target of ?400+ Cr. As the Business Head, you will assume complete ownership of the Apricot business and its P&amp;L. You'll lead all functional heads (Sales, Finance, HR, Operations) and spearhead the brand's growth through strategic planning, execution, and performance monitoring. Responsibilities Develop and... execute a comprehensive business strategy for the Evita brand. Provide strong leadership and direction to all functional heads, ensuring alignment with the overall business goals. Drive significant and sustainable revenue growth through strategic initiatives in sales infrastructure, distribution, marketing, and trade relations. Manage the brand's P&amp;L and deliver consistent positive year-on-year growth. Build and nurture strong relationships with key stakeholders including customers, distributors, and suppliers. Qualifications MBA from a university of repute. 15+ years of proven experience in the FMCG industry, preferably with a focus on Food/Snacks. Strong expertise in Sales &amp; Distribution, coupled with a keen commercial sense and business acumen. Demonstrable track record of success in driving profitable growth in a competitive FMCG environment. Excellent leadership and management skills with the ability to motivate and inspire high-performing teams. Strong communication and interpersonal skills, fostering collaboration across all levels. Ability to work independently and strategically, while also functioning effectively as part of a team. Preferred Qualifications Experience leading a start-up or new-age brand in the FMCG sector. In-depth understanding of the current FMCG distribution landscape in India. Strong general management maturity with a proven ability to manage all aspects of a business. Ready to join a dynamic and growing FMCG company We offer a competitive compensation package and the opportunity to make a significant impact on a well-loved brand. If you're a passionate leader with a proven track record of success, we encourage you to apply</t>
  </si>
  <si>
    <t>{'posted_at': '27 days ago', 'schedule_type': 'Full–time'}</t>
  </si>
  <si>
    <t>job_result_6_90.txt</t>
  </si>
  <si>
    <t>Gujarat</t>
  </si>
  <si>
    <t>Business Head - Apricot Foods Pvt. Ltd. (Brand: Evita)
Reports To: CEO - FMCG, RPSG Group
About Evita
Apricot Foods Limited, under the brand name Evita, is a leading provider of delicious traditional and western snacks for the mass market. Launched in 2004 and acquired by the RPSG Group in 2017, Evita boasts a vast product portfolio with over 45 variants and 80 SKUs across categories like namkeens, potato chips, extruded snacks, fryums, noodles, rusks and popcorn.
(Learn more: Evita Brand Website: https://www.rpsg.in/business/evita)
The Opportunity
This is a transformative leadership role for a seasoned FMCG professional to propel the Evita brand to new heights, achieving a revenue target of 400+ Cr. As the Business Head, you will assume complete ownership of the Apricot business and its P&amp;L. You'll lead all functional heads (Sales, Finance, HR, Operations) and spearhead the brand's growth through strategic planning, execution, and performance monitoring.
Responsibilities
... Develop and execute a comprehensive business strategy for the Evita brand.
Provide strong leadership and direction to all functional heads, ensuring alignment with the overall business goals.
Drive significant and sustainable revenue growth through strategic initiatives in sales infrastructure, distribution, marketing, and trade relations.
Manage the brand's P&amp;L and deliver consistent positive year-on-year growth.
Build and nurture strong relationships with key stakeholders including customers, distributors, and suppliers.
Qualifications
MBA from a university of repute.
15+ years of proven experience in the FMCG industry, preferably with a focus on Food/Snacks.
Strong expertise in Sales &amp; Distribution, coupled with a keen commercial sense and business acumen.
Demonstrable track record of success in driving profitable growth in a competitive FMCG environment.
Excellent leadership and management skills with the ability to motivate and inspire high-performing teams.
Strong communication and interpersonal skills, fostering collaboration across all levels.
Ability to work independently and strategically, while also functioning effectively as part of a team.
Preferred Qualifications
Experience leading a start-up or new-age brand in the FMCG sector.
In-depth understanding of the current FMCG distribution landscape in India.
Strong general management maturity with a proven ability to manage all aspects of a business.
Ready to join a dynamic and growing FMCG company
We offer a competitive compensation package and the opportunity to make a significant impact on a well-loved brand.
If you're a passionate leader with a proven track record of success, we encourage you to apply</t>
  </si>
  <si>
    <t>{'posted_at': '29 days ago', 'schedule_type': 'Full–time'}</t>
  </si>
  <si>
    <t>Bank of India</t>
  </si>
  <si>
    <t>job_result_5_80.txt</t>
  </si>
  <si>
    <t>Director - SSG &amp; Private Assets India</t>
  </si>
  <si>
    <t>Barclays</t>
  </si>
  <si>
    <t>via Indeed</t>
  </si>
  <si>
    <t>Barclays Overview
Barclays is a British universal bank. We are diversified by business, by different types of customers and clients, and by geography. Our businesses include consumer banking and payments operations around the world, as well as a top-tier, full service, global corporate and investment bank, all of which are supported by our service company which provides technology, operations and functional services across the Group.
We are an equal opportunity employer and we are opposed to discrimination on any grounds.
Working Flexibly
We’re committed to providing a supportive and inclusive culture and environment for you to work in. This environment recognises and supports ways to balance your personal needs, alongside the professional needs of our business. Providing the opportunity for all our employees, globally to work flexibly empowers each of us to work in a way that suits our lives as well as enabling us to better service our customers’ and clients’ needs. Whether you... have family commitments or you’re a carer, or whether you need study time or wish to pursue personal interests, our approach to working flexibly is designed to help you balance your life.
Hybrid Working
Onsite role:
Colleagues who perform ‘onsite’ roles will spend four or five days a week working onsite, depending on the requirements of their role and business area. Please discuss the working pattern requirements for the role you are applying for with the hiring manager. Please note that as we continue to embed our hybrid working environment, we remain in a test and learn phase, which means that working arrangements may be subject to change on reasonable notice to ensure we meet the needs of our business.
About Private Bank &amp; Wealth Management
As Private Bank and Wealth Management we strive to provide the right solutions for our diverse clients through our international network of specialists, located in vibrant financial hotspots around the world. Together we serve 10 different client segments to whom our businesses offer a wide range of products and services.
The Private Bank supports HNW, UHNW and Family Office banking, investment and credit needs through a dedicated Private Banker and team of investment and wealth specialists. With offices in the United Kingdom, Ireland, Monaco, Switzerland, India, Dubai and Singapore, the Private Bank offers our international client base access to a fully bespoke service. The business is high growth and significantly invested in delivering high touch personal services and creative client solutions with access to the Corporate and Investment Bank. More complex products are available through the Private Bank; including structured credit and derivative margin trading, direct access to trading desks for equity and FX forwards.
Our Overseas Services business provides banking, credit, cash management and investment expertise to our clients through a value adding relationship-led service, product specialists and digital channels. Operating from London, Jersey, Guernsey, Isle of Man, Glasgow and Dubai we directly serve eight client segments of Fiduciaries, Family Offices, Captives, Funds Administrators, Corporates, Premier Global, Local Business and Local Premier &amp; Retail, together with supporting the booking of HNW and UHNW clients onto our Jersey and Isle of Man platforms.
About Strategic Solutions Group (SSG) Private Markets
The Strategic Solutions Group helps clients meet the most complex financing needs and helps them seize exceptional investment opportunities through global access to capital markets.
The Private Markets team focuses on the distribution of private equity, private debt and real estate either directly or through closed ended funds.
Overall purpose of role
Head of Strategic Solutions Group - India at Private Client India is the owner of the business within Investments pertaining to alternative investments across Private Markets (across Private Credit, Private Equity, Real Assets, and all other variants and structures) – funds, managed accounts as well as direct and co-investments and Hedge Funds. This role provides a comprehensive bouquet of solutions across these asset classes to Private Clients India’s clients and customers, bringing the best of Barclays proposition both locally and globally and through curated external partners. This role extends to setting up and overseeing the Private Markets feeder funds and/or fund of funds platform in India. This role provides the leadership and business accountability related to all aspects of doing investments business across these services in Private Clients India.
Key Accountabilities
1. Running the business with a focus on Consistently Excellent returns.
2. Setting up and scaling the Private Markets Feeder/Fund of Funds business with a focus on Consistently Excellent returns.
3. Ability to grow the business in line with the firm’s growth aspirations.
4. Ability to retain, inculcate and grow Controls in line with the firm’s policies.
5. Ability to retain, obtain and grow talent.
6. Ability to take all stakeholders in the region and globally along on the path forward.
Stakeholder Management and Leadership
1. Global Head of Private Markets
2. Head of Investments, India
3. Head of Distribution, Private Clients India
4. Global Head of Investments
5. Global Head of Hedge Funds, Funds &amp; ETFs
6. Global Head of Investment Services, Platform &amp; Product Management
7. Control functions including but not restricted to Risk, Compliance, Legal and Audit
8. Stakeholders across other Investments functions in India
9. Stakeholders across the Ecosystem such as PB COO functions, Operations and IT
10. Stakeholder across Barclays Corporate and Investment Banking
Decision-making and Problem Solving
Strategic Solutions Group business within Private Clients India is complex, well-regulated, and demanding, centred around decision making and problem-solving. The head of these businesses requires extremely analytical and problem-solving skills for the business to be run in a Consistently Excellent way.
Risk and Control Objective
Take ownership for managing risk and strengthening controls in relation to the work you do
Person Specification
The role requires extensive knowledge across asset classes and investment products. The role requires experience in delivering thought leadership, identifying trends and innovative ideas, sourcing, selection, distribution and management of a large book of investments across market cycles and ideally through evolution of this industry in India.
Essential Skills/Basic Qualifications:
1. Long private markets and alternative investments experience centred in India
2. Thorough knowledge of Indian and global markets and investment products and services
3. Thorough knowledge of Private Banking &amp; Wealth Management regulatory and industry landscape in India
4. Thorough knowledge of the alternative investments across funds, products, structures and transactions in India
5. Thorough knowledge of business opportunities in the region in Investments
6. All necessary regulatory certifications, such as NISM exams, would be required
Desirable skills/Preferred Qualifications:
1. Leadership role in strong PB&amp;WM and/or Asset Management franchises in India
2. Ability to build and grow investments business in PB&amp;WM industry in India
3. Team building qualities
4. Key Clients relationship management qualities
5. Platform building and change management skills
6. Strong networking skills
Purpose and Values
We deploy finance responsibly to support people and businesses, acting with empathy and integrity, championing innovation and sustainability, for the common good and the long term.
Our values underpin everything we do: Respect, Integrity, Service, Excellence and Stewardship.
Respect
We harness the power of diversity and inclusion in our business, trust those we work with, and value everyone's contribution.
Integrity
We operate with honesty, transparency and fairness in all we do.
Service
We act with empathy and humility, putting the people and businesses we serve at the centre of what we do.
Excellence
We champion innovation, and use our energy, expertise and resources to make a positive difference.
Stewardship
We prize sustainability, and are passionate about leaving things better than we found them.
Our Mindset shapes how we take action, living by our Values, driven by our Purpose, always with our customers and clients at the heart of what we do; our Mindset is to Empower, Challenge and Drive.
Empower
Trust and support each other to deliver. Make decisions with those closest to the topic. Include diverse perspectives. Celebrate success and learn from failure.
Challenge
Question whether things can be done better. Use insights based on data to inform decisions. Be curious about how we can adapt and improve. Speak up and be open to alternative viewpoints.
Drive
Focus on outcomes. Deliver with pace. Be passionate and ambitious about what we do. Take personal responsibility. Actively build collaborative relationships to get things done</t>
  </si>
  <si>
    <t>{'posted_at': '25 days ago', 'schedule_type': 'Full–time'}</t>
  </si>
  <si>
    <t>Financials</t>
  </si>
  <si>
    <t>Banks</t>
  </si>
  <si>
    <t>Diversified Banks</t>
  </si>
  <si>
    <t>Director SSG &amp; Private Assets</t>
  </si>
  <si>
    <t>job_result_3_67.txt</t>
  </si>
  <si>
    <t>Vice President - Financial Crime Compliance</t>
  </si>
  <si>
    <t>MUFG</t>
  </si>
  <si>
    <t>Do you want your voice heard and your actions to count
Discover your opportunity with Mitsubishi UFJ Financial Group (MUFG), the 7th largest financial group in the world. Across the globe, were 160,000 colleagues, striving to make a difference for every client, organization, and community we serve. We stand for our values, building long-term relationships, serving society, and fostering shared and sustainable growth for a better world.
With a vision to be the worlds most trusted financial group, its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Purpose of Role
As Financial Crime Compliance (FCC) subject matter expert, he or she is responsible for adaptation and implementation of various Global Financial Crime... Division (GFCD) / Financial Crimes Office of Asia (FCOA) standards, strategies and program framework, in consultation with Head of FCC, with a view to identify and manage the Financial Crime risks posed by MUFGs activities in India.
He or She will be further responsible to assist the Head of FCC in implementing above in due accordance of the applicable local laws in due consultation and co-ordination with Reserve Bank of India (RBI), Financial Intelligence Unit India (FIU-IND), Indian Banks Association (IBA) and other regulatory/quasi regulatory authorities.
He or She will also be responsible to assist the Head of FCC in developing sustainable and effective policies, controls and processes, to include entity and client-level risk management. He or She shall also advise Business, Compliance and Management stakeholders and monitor relevant policy, control and process implementation and reports on their effectiveness.
Role focuses on managing activities concerning various taxonomies of FCC function in India viz. KYC, AML, Sanctions, ABC/Vigilance, Transaction Monitoring &amp; its Testing and Thematic Reviews.
As a member of the Bank's Local Compliance Executive Committee, provide strategic support to the Head of FCC on FCC risk management strategy and issues.
Primary Responsibilities
The role supports Head of FCC in the furtherance of Banks Compliance strategy in the Country, as regards FCC. The responsibilities include the requirement to design, support and implement FCC initiatives within the Country including but not limited to training, frameworks, processes and systems.
Manage and ensure timely escalation of Compliance risks, incidents and breaches, and take/direct appropriate action to ensure prevention of compliance failures.
Responsibilities include but are not limited to:
Provide sound and pragmatic regulatory compliance advice to local management and business units,
Support the Head of FCC in driving, coordinating and monitoring local financial crime compliance activities,
Facilitate timely and effective communication and information sharing (e.g. regulatory issues, local laws &amp; regulations and unit policies &amp; procedures)
Assist in effective implementation of Global Standards, Policies, Procedures etc. on a pan-India basis,
Ensure adequate follow-up and prepare timely and adequate responses towards closure of regulatory and audit findings,
Support regional Thematic Reviews and internal as well as regulatory examination,
Provide managers and business areas with guidance in the development, implementation, and maintenance of robust policies, procedures, and practices to ensure business activities are conducted in an appropriate, controlled manner so that risks are identified and considered in the decision-making process.
Strategic
Forge close working relationship with regulator to facilitate smooth day to day affairs
Contribute to the development of Compliance Departments short- &amp; long-term plans to enhance compliance monitoring and control for the country.
Contribute in setting and implementing the vision, strategy, direction and leadership in Compliance function in India.
Assist Head of FCC in promoting and managing the culture and practice of Compliance within regulatory requirements and ethical standards consistent with supporting Groups strategic direction and growth aspirations
Financial
Support Head of FCC in planning and forecasting budgets for FCC function.
Customer
Collaborate with colleagues globally and regionally to provide inputs into global and regional Compliance systems, guidelines and frameworks.
Assist the Head Office/ Regional Office in various projects undertaken and ensuring the timely effectiveness of responsibilities assigned.
Work in partnership with colleagues in other departments on joint initiatives to mitigate compliance and financial crime risks in the region.
Influence management to support and approve the implementation of Compliance initiatives within the Country including but not limited to training, frameworks, processes and systems
Provide compliance advisory service that effectively supports business areas in their duty to comply with relevant laws and regulations and internal procedures.
People
Responsible for managing (objective setting &amp; performance management), developing (coaching, mentoring, career progression &amp; training) and rewarding (financial and non-financial reward decisions) for direct reports.
Other
Ensuring appropriate and suitable regulatory connect.
Assist Head of FCC in managing regulatory issues arising from alleged or actual breaches of regulatory requirements or ethical standards, where there is a material risk to the reputation of the Group or its relationship with its regulators, so as to avoid/ minimize reputational damage for the related areas.
Ensure products and services offered in India comply with local regulation and cross border requirements if any through the New Product Program process for related areas.
Provide training in a focused and consistent manner and in accordance with Group standards on some key FCC areas.
Work towards bringing in improvement/efficiency in the process.
Manage the risk profile of the department's by ensuring the team understands Banks policies and local regulations in order to provide sound Compliance advice to the business to support in decision making.
Lead and oversee internal and external audits for the department.
Maintain good working knowledge of industry trends, products, relevant laws and regulations.
Act as a trusted advisor to management/leadership team on Compliance related topics.
Key Relationships
Internal
Reports directly to Head of FCC
Co-ordination with Regional Financial Crime team on functional matters
Co-ordination with local business teams
External
Reserve Bank of India (RBI), FIU-IND &amp; Other Regulatory Authorities
Auditors
External Lawyers / Legal Counsel
Candidate Profile
Skills &amp; Knowledge:
Strategic mindset with strong execution &amp; project management capabilities
Demonstrate expertise in compliance concepts and practices for Banking industry
Strong knowledge of Banking products and services.
Strong understanding of banking regulatory environment with particular focus on local regulations
Strong knowledge in FCC areas specifically Anti-Money Laundering, Anti-Bribery &amp; Sanctions
Strong communication, interpersonal and negotiation skills in order to gain trust, achieve business objectives, and work directly with a broad group of leaders throughout the Bank
Proven ability to understand, evaluate and resolve problems
Ability to research and understand complex regulatory issues and laws, demonstrate the related risks brought to our organization, and collaboratively work to provide appropriate risk handling activities
Ability to function in deadline intensive environment, managing multiple responsibilities while effectively focusing on priority issues
Ability to maintain strict confidentiality
Self-starter able to work independently
Education And Professional Qualifications Length And Type Of Experience
At least 10-15 years of work experience including team management
MUFG Bank Ltd &amp; MUFG Securities Asia Limited (collectively referred to as MUFG) is an equal opportunity employer. We view our employees as our key assets as they are fundamental to our long-term growth and success. MUFG is committed to hiring based on merit and organsational fit, regardless of race, religion or gender</t>
  </si>
  <si>
    <t>Vice President Financial Crime Compliance</t>
  </si>
  <si>
    <t>Finance</t>
  </si>
  <si>
    <t>Pine Labs</t>
  </si>
  <si>
    <t>job_result_1_90.txt</t>
  </si>
  <si>
    <t>Solutions Specialist III</t>
  </si>
  <si>
    <t>Hyderabad, Telangana</t>
  </si>
  <si>
    <t>About Pine Labs : Pine Labs is a leading merchant commerce omnichannel platform operating across India and Southeast Asia. Pine Labs’ tech-first approach to digital payments and focus on simplification at the front end aims to help many businesses embrace fintech products at scale.
In digital payments, our online payments cloud-based software Plural represents a one-stop payments destination across channels. Plural is designed to deliver secure and frictionless online payment experiences to the end user, powered by an advanced tech stack that can augment an existing online business or build an all-new e-commerce payment setup from the ground up.
In issuing, Qwikcilver serves leading corporates, Fast-Moving Consumer Goods (FMCG) brands, e-commerce companies, the Banking, Financial Services and Insurance (BFSI) sector and the airlines industry, with a presence across India, the Middle East, Southeast Asia and Australia. Qwikcilver is a go-to gift card provider among companies looking... to, among other things, bolster their employee rewards program and issue closed-loop gift cards for customer acquisition.
In consumer app, Fave is a fintech platform for the next generation of consumers, providing smart payments and savings, while empowering merchants with a loyalty solution to grow and engage with their customers in a whole new way.
Incorporated in Singapore, the key investors of Pine Labs include Sequoia India, Actis Capital, Temasek, PayPal and Mastercard. To know more, please visit www.pinelabs.com.
Position: Solution Specialist III- Team Handling Role
Job Summary:
You will be a strategic leader for the organization, working closely with partners, engineering, legal and marketing to deliver and enhance existing and new products for Pine Labs Pay Later &amp; Consumer Financing team.
KEY RELATIONSHIPS
Reports to Director (Distribution Vertical Head)
Job Description:
• Drive EMI Transacting Stores in the city.
• Drive EMI Volume and EMI Count for the EMI Eligible Stores – EMI/NBFC
• Responsible for EMI VAS(New products) – Width and Depth(myEMI/Insurance/NTB/ABB)
• Maintaining good relationship with Brand Teams/Brand Distributors – Regular Catch up and Training of OEM promoters
• Maintaining god merchant engagement – Problem Solving ,Servicing, Drive Business
• Good engagement with Cross Functional teams – Issuer , OEM , Acquirer , Service
• Manpower Planning and Training
Skills Required
Must-Have Skills:
• Flair for building relationships with Individuals and key accounts.
• Exemplary Persuasion skills
• Team handling experience.
• Proven sales track record.
• Result oriented: Independent and Team Player
• A Leader, who is capable of strategic thinking and shows “how” things can be done to the team.
• Strong sales acumen. O getter when it comes to achieving sales targets
• Adaptable to changing product lines and ways of working.
• Multi-Tasking capability
• Strong in Consultative Selling
Requirement:
• Should be at least a Graduate (MBA preferred) with a good working knowledge of MS Office and day-to-day tech applications.
• Should have previous experience in handling large clients/ merchants/Teams and should have worked across product lines; 7-13 years.
• Working knowledge of the payments industry and card systems, will be considered as an advantage.
Why should you join Pine Labs?
• Leading position in Payments has allowed us to build multiple businesses on our existing rails and consistently demonstrate growth. We would love to partner with HR leaders who are passionate about enabling a sustained high-growth environment and are not afraid of a ‘near’ blank canvas.
• We offer a culture of care &amp; respect for others in an environment of accelerated technology innovation. A work culture where maniacal focus &amp; speed don’t come at the cost of integrity or employee wellbeing.
• We are laying the foundation for the digitization of Indian merchants. Join hands as we build the next-generation commerce platform for Indian &amp; SE Asian merchants. Think Square, think Shopify.
Location: Agra, Allahabad, Amritsar, Bhopal, Cochin, Coimbatore, Dehradun, Hyderabad, Jaipur, Jodhpur, Panipat, Patna, Ranchi, Vishakhapatnam
Come, let us together drive the fintech revolution in India and across the world</t>
  </si>
  <si>
    <t>{'posted_at': '2 days ago', 'schedule_type': 'Full–time'}</t>
  </si>
  <si>
    <t>Financial Services</t>
  </si>
  <si>
    <t>Transaction and Payment Processing Services</t>
  </si>
  <si>
    <t>job_result_7_70.txt</t>
  </si>
  <si>
    <t>Pinelabs City Head Retail Sales Fintech/payment Sector ...</t>
  </si>
  <si>
    <t>PineLabs</t>
  </si>
  <si>
    <t>via MNC Jobs</t>
  </si>
  <si>
    <t>PineLabs - City Head - Retail Sales - FinTech/Payment Sector - IIM/ISB/MDI/FMS
What we do!
Pine Labs is one of the fastest growing fintech companies in India and is rapidly expanding its footprint in Southeast Asia, West Asia, and the UAE. A leading merchant commerce omnichannel platform, Pine Labs' tech-first approach to digital payments and focus on simplification at the front end aims to help many businesses embrace fintech products at scale.
In online payments, our Plural offering represents a one-stop payments destination across channels. Plural is designed to deliver secure and frictionless online payment experiences to the end user, powered by an advanced tech stack that can augment an existing online business or build an all-new e-commerce payment setup from the ground up.
In issuing, Qwikcilver serves leading corporates, Fast-Moving Consumer Goods (FMCG) brands, e-commerce companies, the Banking, Financial Services and Insurance (BFSI) sector and the airlines industry... with a presence across India, the Middle East, Southeast Asia and Australia. Qwikcilver is a go-to gift card provider among companies looking to, among other things, bolster their employee rewards program and issue closed-loop gift cards for customer acquisition.
In consumer app, Fave is a fintech platform for the next generation of consumers, providing smart payments and savings, while empowering merchants with a loyalty solution to grow and engage with their customers in a whole new way.
Key Mergers and Acquisitions:
In April 2021, Pine Labs announced the acquisition of Fave, one of Southeast Asia's fastest-growing consumer fintech platforms. The Fave app is now available in India as well.
In February 2022, Pine Labs announced the acquisition of online payments startup Qfix, a cloud-based end-to-end platform delivering online integrated payments and billing services to multiple sectors. More than 5,000 merchants are presently on the Qfix platform including educational institutions, governments, and clubs. Qfix solves for billing and invoices issues and has created robust workflow management solutions for these merchants.
In April 2022, Pine Labs made a significant majority investment into Mosambee, a fast-growing end-to-end payment solution provider in India.
In June 2022, Pine Labs acquired Bengaluru-based Setu, a fast-growing API fintech startup. This is the third acquisition announced by Pine Labs in 2022. Setu's APIs are used by businesses to reimagine onboarding, payments, deposits, lending, and data empowerment.
In September 2022, Pine Labs announced the completion of the merger of Qwikcilver Solutions, a company acquired by Pine Labs in 2019. With this development, the business of Qwikcilver Solutions Private Limited gets consolidated into a single legal entity i.e., Pine Labs Private Limited.
In January 2023, Pine Labs acquired a proprietary enterprise platform from Bengaluru-based Saluto Wellness. This acquisition will boost the capabilities of Pine Labs' Issuing Business under the Qwikcilver brand, enabling it to strengthen its offerings across employee rewards and recognition, customer loyalty programs, and channel partner programs for medium and large enterprises.
Position: City Head - Retail Business
Job summary:
Pine Labs is undergoing significant growth and its teams are evolving. The company is transforming to become a software provider that enables payments and digitizes merchant stores. In addition, Pine Labs is increasing the pace of growth by expanding into new geographies, acquisitions, and new products. As the company undergoes this transformation and continues its impressive growth journey, it is seeking to hire a city head to lead business development for Pinelabs overall payments product portfolios in the Retail market segment of
- The leader must bring significant ambition, drive, and an entrepreneurial bent of mind to the organization that enables business growth. They should be comfortable operating in a high-growth, multi-cultural organization with a rapidly expanding geographical footprint.
- The leader should be dynamic, motivated, and entrepreneurial to build retail market expansion in the state.
Reports to State Head.
KEY RESPONSIBILITIES:
- Formulating long term and short-term strategic plans to achieve increased sales growth across the state.
- Proficient in preparing robust business plan &amp; monitoring at regular intervals with focus on profitability.
- Analyzing and developing new prospects and markets to drive volumes resulting in improved business.
- Cross functional coordination to optimize the sales effort and achieve desired solution.
- Responsible for developing new business scope, providing directions to team &amp; execute them in the framed time.
- Overall responsibility to hire, train and supervise sales team for developing a high performing sales team.
- Responsible to manage the relationship of all partner and non-partner banks.
- Implementing the sales promotional activities as a part of brand building and market development effort.
- Leading, training &amp; monitoring the performance of team members to ensure efficiency in sales.
DESIRED OUTCOMES:
- Helping merchants to improve their business challenges through seamless payment solutions.
- Market expansion by new and creative revenue growth strategies and partnership opportunities.
- Transforming Pinelabs to become a software provider that enables payments and digitize merchant stores
We are looking for someone with:
- Experience of Selling multiple products / services or solutions, with focus on target audience
- Has Local Exposure (Present or Past) of at least 2 years, with significant network in merchant or BFSI system
- Managed teams (Present or Past) for at least 2 years
- Strong Academic Pedigree
- Post Graduate degree from a Top business school.
CRITICAL LEADERSHIP CAPABILITIES:
Passion for Results:
- Bring an action orientation and a strong sense of urgency capable of providing expert insight
- Have the focus, tenacity, and experience to drive key priorities that deliver results in a dynamic environment
- Instils a sense of urgency in the team to deliver on goals
Collaborating and Influencing
- Creates strong internal and external networks and leverages the same for driving business growth
- Adapts own influencing approach to individuals, anticipating impact of words and actions Exhibiting Cultural Agility
- Seeks to find common ground across cultural boundaries
- Creates a culture that fosters high standards of ethics and governance
- Adapts behaviors and communications to engage or blend with other cultures
OTHER PERSONAL CHARACTERISTICS:
- Entrepreneurial with high ownership and accountability orientation
- Highly resilient to thrive in fast-paced multicultural environment
- Strong work ethic with resolute motivation and passion to drive execution
- Impeccable integrity and ethics with long-term orientation
Why should you join Pine Labs?
- Leading position in Payments has allowed us to build multiple businesses on our existing rails and consistently demonstrate growth. We would love to partner with HR leaders who are passionate about enabling a sustained high growth environment and are not afraid of a 'near' blank canvas.
- We offer a culture of care &amp; respect for others in an environment of accelerated technology innovation. A work culture where maniacal focus &amp; speed doesn't come at the cost of integrity or employee well being
- We are laying the foundation for digitization of Indian merchants. Join hands as we build the next generation commerce platform for Indian &amp; SE Asian merchants. Think Square, think Shopify.
Come, let us together drive the fintech revolution in India and across the world!
Location : Agra, Amritsar, Varanasi, Ludhiana, Panipat, Delhi, Jodhpur, Rajkot, Surat
IIM Jobs</t>
  </si>
  <si>
    <t>{'posted_at': '28 days ago', 'schedule_type': 'Full–time'}</t>
  </si>
  <si>
    <t>City Head Retail Sales</t>
  </si>
  <si>
    <t>Manager- Retail Sales</t>
  </si>
  <si>
    <t>Mumbai, Maharashtra</t>
  </si>
  <si>
    <t>We at Pine Labs are looking for those who share our core belief -“Every Day is Game Day”. We bring our best selves to work each day to realize our mission of enriching the world through the power of digital commerce and financial services.
Role Purpose
We are hiring for the role of City Head -Mumbai. This is a Team Leader role reporting into the State Head - Maharashtra. In your role, you'll be instrumental in advancing our mission by acquiring clients and tailoring solutions to meet both their expressed and unspoken needs. Beginning with our user-friendly POS devices that simplify payments, you'll extend our suite of solutions that fuel a merchant's growth. This includes solutions to enhance customer loyalty, analytics for informed decision-making, seamless billing and inventory management, flexible working capital options, and seamless digital payments
The responsibilities we entrust you with
• Expanding the Client Network and Driving Growth: Acquire quality clients to grow our... ecosystem via the Retail channel and drive revenue generation through cross-selling and upselling our Value-Added Services, increasing Share of Wallet. In addition to this, you will analyze and develop new prospects and markets to drive volumes, resulting in improved business.
• Driving Strategy Implementation: You will be in charge of executing strategy devised at a regional/national level for your territory, seamlessly integrating it with local market intelligence and deep customer insight. As the custodian of your territory’s performance, you will devise the correct execution plan and track progress regularly to ensure adherence to the plan.
• Instilling the right culture: You are responsible for not only delivering results, but also building the right culture within the team. We value ownership, integrity, resilience, speed and execution rigor and expect that you will also build these cultural values into your team.
• Partnering with Stakeholders: You will work with multiple stakeholders (both internal and external) and build networks to leverage the same for business growth, solutioning and integrations and merchant NPS.
• Building and Managing a High-Performing Team: Focus on the talent mandate – right hiring, training, performance management, ensuring timely completion of HR processes. As their leader, you will also ensure high levels of engagement with the team and keep attrition rates well within the desired range.
Building a Compliant Organisation: As an organisation, we put a lot of value in ensuring we are compliant with the regulatory requirements and minimising risk. As the City Head, you will be tasked with fostering high standards of ethics and governance
What matters in this role
• Relevant work experience:
Experience in sales in Fintech, Banking and Financial Services including Insurance, Telecom, FMCG, FMCD will be preferred. Prior experience in POS Sales, Solution Selling, EMI Deals, Working Capital Loans is desirable but not necessary.
• Years of work experience:
• years of Overall Experience with minimum 1 year spent in a Managerial capacity
• Qualification:
MBA (Tier 1/Tier 2 campus)
• What we value in our people:
• You take the Shot: You decide fast and deliver right.
• You are the CEO of what you do: You show ownership and make things happen.
• You own tomorrow: You build solutions for the merchants and do the right thing.
• You care with tough love: You empower others and help people grow</t>
  </si>
  <si>
    <t>Manager Retail Sales</t>
  </si>
  <si>
    <t>Piramal Enterprises</t>
  </si>
  <si>
    <t>job_result_3_10.txt</t>
  </si>
  <si>
    <t>Manager - Accounts Receivable</t>
  </si>
  <si>
    <t>via Glassdoor</t>
  </si>
  <si>
    <t>JOB OVERVIEW:
The Accounts Receivable (A/R) Manager-Collections is directly responsible for collections &amp; customer
follow-ups besides assisting the Chief Manager in several other aspects of Credit Management. His /
Her responsibilities include collections follow up, maintaining customer ledgers, handling pre-payments
from the customers, resolving account irregularities, periodic customer account reconciliations and
balance confirmations. The A/R Manager-Collections will also administer claims, refunds, adjustments
and any other accounting transactions related to Receivables management. This position involves
diplomatic interaction with customers to assist them with billing information and support in order to
facilitate swift payment of invoices due to the organization.
SKILLS AND COMPETENCIES • Knowledge of Accounts Receivables, Credit Management • Strong knowledge in SAP &amp; Excel • Familiar with Banking Regulations &amp; Treasury functions • Good Communication Skills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Pharma Limited (PPL) offers a portfolio of differentiated products and services through end-to-end manufacturing capabilities across 15 global facilities and a global distribution network in over 100 countries. PPL includes Piramal Pharma Solutions (PPS), an integrated Contract Development and Manufacturing Organization; Piramal Critical Care (PCC), a Complex Hospital Generics business, and the India Consumer Healthcare business selling over-the-counter products.
PPS offers end-to-end development and manufacturing solutions through a globally integrated network of facilities across the drug life cycle to innovators and generic companies. PCC’s complex hospital product portfolio includes inhalation anaesthetics, intrathecal therapies for spasticity and pain management, injectable pain and anaesthetics, injectable anti-infectives, and other therapies. The Indian Consumer Healthcare business is among the leading players in India in the self-care space, with established brands in the Indian consumer healthcare market. In addition, PPL has a joint venture with Allergan, a leader in ophthalmology in the Indian formulations market. In October 2020, the company received a growth equity investment from the Carlyle Group</t>
  </si>
  <si>
    <t>{'posted_at': '1 month ago', 'schedule_type': 'Full–time'}</t>
  </si>
  <si>
    <t>Specialized Finance</t>
  </si>
  <si>
    <t>Manager Accounts Receivable</t>
  </si>
  <si>
    <t>job_result_6_40.txt</t>
  </si>
  <si>
    <t>Manager - Indirect Taxation</t>
  </si>
  <si>
    <t>Business: Corporate
Department: GBSS
Location: Kurla, Mumbai
Travel: Low
Job Overview
Handle Indirect Taxation related activities including tax compliance, reconciliation &amp; liaising with stakeholders.
Key Stakeholders: Internal
Finance, Supply Chain, Sales, Plants
Key Stakeholders: External
Tax authorities, Consultants, Vendors, Customers
Reporting Structure
Role directly reports to: GM Indirect Taxation
Experience
B.com with 6 to 8 years of post-qualification experience
Essential Experience
Knowledge about GST law
Should have experience in filing of GST returns
Knowledge of SAP, Excel
Good communication skills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Pharma Limited (PPL) offers a portfolio of differentiated products and services through end-to-end manufacturing capabilities across 15 global facilities and a global distribution network in over 100 countries. PPL includes Piramal Pharma Solutions (PPS), an integrated Contract Development and Manufacturing Organization; Piramal Critical Care (PCC), a Complex Hospital Generics business, and the India Consumer Healthcare business selling over-the-counter products.
PPS offers end-to-end development and manufacturing solutions through a globally integrated network of facilities across the drug life cycle to innovators and generic companies. PCCs complex hospital product portfolio includes inhalation anaesthetics, intrathecal therapies for spasticity and pain management, injectable pain and anaesthetics, injectable anti-infectives, and other therapies. The Indian Consumer Healthcare business is among the leading players in India in the self-care space, with established brands in the Indian consumer healthcare market. In addition, PPL has a joint venture with Allergan, a leader in ophthalmology in the Indian formulations market. In October 2020, the company received a growth equity investment from the Carlyle Group</t>
  </si>
  <si>
    <t>{'posted_at': '26 days ago', 'schedule_type': 'Full–time'}</t>
  </si>
  <si>
    <t>Manager Indirect Taxation</t>
  </si>
  <si>
    <t>Agriculture Insurance Company of India</t>
  </si>
  <si>
    <t>job_result_3_91.txt</t>
  </si>
  <si>
    <t>Agriculture Insurance Specialist</t>
  </si>
  <si>
    <t>United Nations Development Programme</t>
  </si>
  <si>
    <t>via Bayt.com</t>
  </si>
  <si>
    <t>Background
Diversity, Equity and Inclusion are core principles at UNDP: we value diversity as an expression of the multiplicity of nations and cultures where we operate, we foster inclusion as a way of ensuring all personnel are empowered to contribute to our mission, and we ensure equity and fairness in all our actions. Taking a ‘leave no one behind’ approach to our diversity efforts means increasing representation of underserved populations. People who identify as belonging to marginalized or excluded populations are strongly encouraged to apply. Learn more about working at UNDP including our values and inspiring stories.
UNDP does not tolerate sexual exploitation and abuse, any kind of harassment, including sexual harassment, and discrimination. All selected candidates will, therefore, undergo rigorous reference and background checks.
UNDP has been working in India since 1951 in almost all areas of human development. Together with the Government of India and development partners... we have worked towards eradicating poverty, reducing inequalities, strengthening local governance, enhancing community resilience, protecting the environment, supporting policy initiatives and institutional reforms, and accelerating sustainable development for all.
With projects and programmes in every state and union territory in India, UNDP works with national and subnational government, and diverse development actors to deliver people-centric results, particularly for the most vulnerable and marginalized communities. As the integrator for collective action on the Sustainable Development Goals (SDGs) within the UN system, we are committed to supporting the Government of India’s national development vision and priorities and accelerating the achievement of the SDGs for the people and the planet.
Our new Country Programme (2023-2027) builds on our prior work and aims to provide an integrated approach to development solutions in three strategic portfolios:
• Strong, accountable, and evidence-led institutions for accelerated achievement of the SDGs
• Enhanced economic opportunities and social protection to reduce inequality, with a focus on the marginalized.
• Climate-smart solutions, sustainable ecosystems and resilient development for reducedvulnerability
South-South cooperation, gender equality and social inclusion are promoted across the pillars. The programme is supported by a framework of renewed partnerships and blended finance solutions, strategic innovation and accelerator labs, and data and digital architecture.
You are invited to join a team of future-smart development professionals to support India in achieving the national and globally agreed goals. As part of the UNDP team, your focus will be to work with diverse stakeholders to find country-specific solutions that lead to sustainable development and reach those furthest behind first.
More than half of all livelihoods in India is primarily dependent on agriculture. A massive 54.6% of the total workforce is engaged in agricultural and allied sector activities and 57% of the rural households are directly dependent on agriculture for their livelihoods. However, the agricultural sector is facing various challenges like small landholding, declining productivity, rising input costs, declining farm income, the adverse impact of climate change, and decline in the percentage share of workers engaged in the agriculture sector. Agricultural production shocks have huge social and financial repercussions, impacting rural income levels, Gross Domestic Product (GDP) and poverty rates.
The Government of India’s flagship schemes Pradhan Mantri Fasal Bima Yojana (PMFBY) and KCC/MISS have become important tools to strengthen the resilience of Indian farmers. The schemes ensure maximum benefits for the farmers by providing financial risk protection against natural calamities and catastrophic events including pests, climate uncertainties and environmental shocks. Apart from providing comprehensive risk coverage for the entire crop cycle, PMFBY also enables direct claim transfer into farmers’ accounts through e-remittance. Additionally, to address agrarian distress, Kisan Credit Card/ Modified Interest Subvention Scheme (MISS) was introduced by the Government of India to provide cheap and hassle-free credit for millions of farmers and to ensure continued investment into agriculture to bring in mechanisation, modernise agriculture practices and eventually enhance productivity.
UNDP’s Country Programme Document (2023-2027) intended Outcome 2 states that “By 2027, people will benefit from and contribute to sustainable and inclusive growth through higher productivity, competitiveness and diversification in economic activities that create decent work, livelihoods, and income particularly for youth and women”. UNDP leverages its expertise in systems strengthening to support the Ministry of Agriculture through setting up of a Central Program Management Unit (CPMU) for the implementation of PMFBY and KCC, to improve institutional and programme responsiveness, increase coverage and better access among marginalised and excluded farm households, offering innovative measures and support mechanisms for Agri- value chain financing, risk management and reduced crop loss for the rural population in India. The PMU will also focus on providing Capacity Building and Training support to participating state-level government departments involved in PMFBY and KCC and advancing the scheme among new states for improved uptake.
Globally, UNDP’s growing work in insurance has led to the creation of the Insurance &amp; Risk Finance Facility (IRFF), within the Sustainable Finance Hub. Its work covers a range of critical areas where insurance and risk transfer solutions and collaboration with the global insurance industry can add significantly to achieving and delivering on the Sustainable Development Goals (SDGs.) Covering inclusive insurance, sovereign risk financing, insurance investments, natural capital, and more.
In 2023, the IRFF is launching a new initiative to support climate adaptation efforts for smallholder resilience in 5 countries (India, Bangladesh, Ethiopia, Tanzania and Uganda). This initiative will focus on the design and implementation of agriculture insurance through innovative partnerships and catalyzing further financing to scale up initiatives.
This position directly reports to Head - Sustainable Inclusive Growth Unit, NOC and overall reports to Head- Sustainable Inclusive Growth Unit, NOC, (in collaboration with/functional reporting to National Programme Director – Technical Support Unit, NPSA 11; SDG Finance Advisor, IPSA11 and Regional Specialist, NOC).
Duties and Responsibilities:
The Agricultural Insurance Specialist will work under the supervision of the Head – Inclusive Growth, UNDP India in collaboration with the National Programme Director – Technical Support Unit, SDG Finance Advisor and Regional Specialist – Insurance and Risk Finance. S/He will ensure engagement of all direct stakeholders and delivery of IRFF project objectives in full integration to the current work of the CPMU.
The expected duties and responsibilities include:
Coordinate activities for designing and development of comprehensive agricultural insurance solutions. This will include:
• Value chain analysis for the integration of insurance into agri business models, universalization of the Pradhan Mantri Fasal Bima Yojna, etc.
• Facilitate integration of Sandboxing framework to pilot and launch the new products
Facilitate review and analysis of existing international and domestic legislative and regulatory frameworks regarding comprehensive agriculture insurance
• Framing and drafting new policies, regulatory frameworks and implementing guidelines
• Organise consultation workshops and seminars with key experts
Lead institutional capacity building interventions for all the stakeholders to strengthen the foundations of policy and market transformation for insurance and risk finance.
• Facilitate trainings, advocacy, and knowledge exchange with stakeholders which include the government and public-private partners.
• Implement capacity needs assessments for different levels of stakeholders.
Support research and documentation for development of new insurance products, tools and services
• Document the India experience and facilitate data collection on outreach for the InsuResilience Global Partnership
• Facilitate research for guiding development of agri insurance products
• Support design and creation of global and national knowledge materials on best practices of comprehensive agriculture insurance products
• Regular monitoring and reporting of all project activities
Facilitate multi-stakeholder coordination with partner institutes and stakeholders responsible for implementation of the project.
• Set up and coordinate work of the Task Force and project team for designing, approving, testing and implementing Agri and Rural Insurance strategies and products.
• Engage in a multistakeholder process to identify and develop the elements of market foundations for agricultural insurance.
• Establish partnerships for designing and implementing new agricultural insurance products and integrate UNDP as a national multistakeholder coordination mechanism for agricultural insurance.
The incumbent performs other duties within their functional profile as deemed necessary for the efficient functioning of the Office and the Organization.
Competencies:
Core competencies:
• Achieve Results: LEVEL 3: Set and align challenging, achievable objectives for multiple projects, have lasting impact.
• Think Innovatively: LEVEL 3: Proactively mitigate potential risks, develop new ideas to solve complex problems.
• Learn Continuously: LEVEL 3: Create and act on opportunities to expand horizons, diversify experiences.
• Adapt with Agility: LEVEL 3: Proactively initiate and champion change, manage multiple competing demands.
• Act with Determination: LEVEL 3: Think beyond immediate task/barriers and take action to achieve greater results.
• Engage and Partner: LEVEL 3: Political savvy, navigate complex landscape, champion inter-agency collaboration.
• Enable Diversity and Inclusion: LEVEL 3: Appreciate benefits of diverse workforce and champion inclusivity.
Cross-Functional &amp; Technical competencies:
Business Direction &amp; Strategy
• Strategic Thinking: Ability to develop effective strategies and prioritized plans in line with UNDP’s objectives, based on the systemic analysis of challenges, potential risks and opportunities; linking the vision to reality on the ground, and creating tangible solutions; Ability to leverage learning from a variety of sources to anticipate and respond to future trends; to demonstrate foresight in order to model what future developments and possible ways forward look like for UNDP.
Business Development
• Collective Intelligence Design: Ability to bringing together diverse groups of people, data, information or ideas, and technology to design services or solutions
Business Management
• Client Management: Ability to respond timely and appropriately with a sense of urgency, provide consistent solutions, and deliver timely and quality results and/or solutions to fulfil and understand the real customers' needs; Provide inputs to the development of customer service strategy; Look for ways to add value beyond clients' immediate requests; Ability to anticipate client's upcoming needs and concerns
• Project Management: Ability to plan, organize, prioritize and control resources, procedures and protocols to achieve specific goals
• Resource Management: Ability to allocate and use resources in a strategic or tactical way in line with principles of accountability and integrity
System Thinking
• Ability to use objective problem analysis and judgement to understand how interrelated elements coexist within an overall process or system, and to consider how altering one element can impact on other parts of the system
Communications
• Advocacy strategy and implementation: Ability to create and implement advocacy strategies which lead to impactful change
Partnership management
• Emerging partnerships: Ability to engage with emerging partners, develop and manage a strategy and develop approaches to developing and managing these new strategic partnerships
Required Skills and Experience:
Education:
• Advanced university degree (Master’s degree or equivalent) in Agronomy, Agriculture Economics OR Insurance, Business Administration (MBA), Rural Development or equivalent is required, or
• A first-level university degree (Bachelor’s degree) in the areas mentioned above in combination with additional 2 years of qualifying experience, will be given due consideration in lieu of Master´s degree.
Experience:
• Minimum 5 Years (with Master’s Degree) or 7 years’ (with Bachelor’s Degree) of demonstrable experience in insurance development in developing countries, preferably agricultural insurance and including parametric and weather index-based products.
• Relevant Experience at the national level working with governments and private entities in the insurance sector.
• Additional years of experience Program/project management experience with at least five years are in a lead role.
• Experience of working with Central and/or State Governments/ international agencies/on similar assignments will be preferred.
• Prior experience of setting up TSU or technical advisory services in the insurance sector.
• In-depth knowledge of agriculture insurance, insurance product design and delivery, indemnity-based insurance, index-based insurance products, national agricultural policies and existing agricultural insurance schemes, regulatory laws and supervision related to agricultural insurance, related concepts and initiatives, policies and practices,
• Adequate experience in project management practices and ability to formulate and manage budgets,
• Broad based knowledge of cross-cutting thematic areas such as value chains, risk management, CCE, financial legal and regulatory standards, procurement procedures, environmental and social safeguards,
• Knowledge of legislative, legal and regulatory structures in place with respect to agricultural insurance in India,
• Demonstrates substantive and technical knowledge to meet responsibilities and requirements of the post with excellence.
• Possesses the capacity for strategic planning, result – based management and reporting.
• Good facilitation and communication skills,
• Ability to carry out research and communicate strategic pieces that guide decisions on strategic programme directions,
• Tailors and presents information to diverse audiences using a variety of communication delivery methods (e.g., written, electronic, oral, interpersonal) Documentation,
• Good interpersonal skills and ability to establish and maintain effective partnerships and working relations with people in a multi- cultural, multi-ethnic environment with sensitivity and respect for diversity
• Strong leadership skills,
• Demonstrated skills in building, mobilizing, and leading multi- disciplinary teams,
• Hands-on experience in design, formulation, implementation, monitoring and evaluation of development projects,
• Ability to implement and achieve project outcomes,
• Ability to lead consultative meetings at national and state level with partners and senior stakeholders to identify priorities and manage the timely delivery of project activities,
• Reliable in delivering own parts of the work as part of a team effort,
• Demonstrates excellent work/project planning skills,
• Is open to change and ability to manage complex, ever- changing environments.
Required Languages:
• English and Hindi
Remuneration:
• Remuneration starting at INR 27,84,347 annually / 2,32,029 monthly as per the scale depending on qualifications and experience. The remuneration is excluding 8.33% pension amount paid over and above the salary.
Disclaimer
Important information for US Permanent Residents ('Green Card' holders)
Under US immigration law, acceptance of a staff position with UNDP, an international organization, may have significant implications for US Permanent Residents. UNDP advises applicants for all professional level posts that they must relinquish their US Permanent Resident status and accept a G-4 visa, or have submitted a valid application for US citizenship prior to commencement of employment.
UNDP is not in a position to provide advice or assistance on applying for US citizenship and therefore applicants are advised to seek the advice of competent immigration lawyers regarding any applications.
Applicant information about UNDP rosters
Note: UNDP reserves the right to select one or more candidates from this vacancy announcement. We may also retain applications and consider candidates applying to this post for other similar positions with UNDP at the same grade level and with similar job description, experience and educational requirements.
Non-discrimination
UNDP has a zero-tolerance policy towards sexual exploitation and misconduct, sexual harassment, and abuse of authority. All selected candidates will, therefore, undergo rigorous reference and background checks, and will be expected to adhere to these standards and principles.
UNDP is an equal opportunity and inclusive employer that does not discriminate based on race, sex, gender identity, religion, nationality, ethnic origin, sexual orientation, disability, pregnancy, age, language, social origin or other status.
Scam warning
The United Nations does not charge any application, processing, training, interviewing, testing or other fee in connection with the application or recruitment process. Should you receive a solicitation for the payment of a fee, please disregard it. Furthermore, please note that emblems, logos, names and addresses are easily copied and reproduced. Therefore, you are advised to apply particular care when submitting personal information on the web</t>
  </si>
  <si>
    <t>{'posted_at': '20 days ago', 'schedule_type': 'Full–time'}</t>
  </si>
  <si>
    <t>Insurance</t>
  </si>
  <si>
    <t>Property and Casualty Insurance</t>
  </si>
  <si>
    <t>Agricultural Insurance Specialist</t>
  </si>
  <si>
    <t>Project Management</t>
  </si>
  <si>
    <t>Yantra</t>
  </si>
  <si>
    <t>job_result_5_60.txt</t>
  </si>
  <si>
    <t>Digital Marketing Specialist</t>
  </si>
  <si>
    <t>Yantra 360 Creations</t>
  </si>
  <si>
    <t>Job Title: Multimedia Marketing and Training Specialist, female Job Location: Panaiyur, chennai (ECR) Company Name- Yantra360 Creations Salary: \xe2\x82\xb915,000 - \xe2\x82\xb920,000 per month based on Experience We are seeking a dynamic and motivated Multimedia Marketing and Training Specialist to join our team in Pannayur. The ideal candidate is an independent and self-motivated woman with a passion for creativity and a strong desire to contribute to our marketing efforts and educational programs. As a key member of our team, you will utilize your skills in graphic design, digital advertising, video promotion, and training to enhance our brand presence and engage with our target audience. Responsibilities: Graphic Design and Editing: Proficiency in Canva, Photoshop, and Midjourney to create visually appealing and impactful designs for various marketing materials. Design engaging visuals for social media posts, website banners, and promotional materials. Digital Advertising: Create... and manage Google Ad campaigns to increase online visibility and drive relevant traffic to our platforms. Develop and optimize Facebook Ad campaigns to reach targeted audiences and maximize conversions. Video Promotion and Editing: Utilize YouTube video promotion strategies to increase the reach and engagement of our videos. Edit and enhance videos to create compelling and informative content. Student Training: Conduct training sessions for students on graphic design, digital marketing, and multimedia tools. Provide guidance and mentorship to students to help them develop relevant skills. Telecalling: Engage with potential customers and students through telecalling to promote our services and courses. Provide information about our offerings and assist in resolving queries. Qualifications: Bachelor's degree in Marketing, Communication, Design, or a related field-not mandatory. as long as specific experience in below-mentioned field. Skills and Experience: Proficiency in Canva, Photoshop, and Midjourney for graphic design and editing. Experience in creating and managing Google Ad campaigns. Familiarity with Facebook Ad targeting and optimization. Knowledge of YouTube video promotion strategies. Video editing skills using software like Adobe Premiere Pro or similar tools. Ability to independently manage tasks and prioritize workload. Excellent communication and interpersonal skills for effective telecalling and student training. Previous experience in training or education is a plus. Attributes:
Independent and self-motivated work style. Creative thinking and an eye for detail. Strong organizational and multitasking abilities. Enthusiasm for learning and staying updated with industry trends. Join our team and become an integral part of our efforts to empower students and enhance our brand presence through multimedia marketing strategies. If you are a passionate and creative individual who thrives in a dynamic environment, we invite you to apply. To apply, please send your resume and a portfolio showcasing your design and marketing work yantra360creations@gmail.com or call 7299822777 Job Type: Full-time Salary: From \xe2\x82\xb915,000.00 per month Schedule:
• Day shift
• Morning shift
Ability to commute/relocate:
• panaiyur, Chennai, Tamil Nadu: Reliably commute or planning to relocate before starting work (Required)
Education:
• Bachelor's (Required)
Experience:
• Digital marketing: 1 year (Preferred)
• total work: 1 year (Preferred)
Speak with the employer
+91 7299822777
Expected Start Date: 10/09/2023</t>
  </si>
  <si>
    <t>Aerospace and Defense</t>
  </si>
  <si>
    <t>The Muthoot Group</t>
  </si>
  <si>
    <t>job_result_6_50.txt</t>
  </si>
  <si>
    <t>Regional Marketing Manager</t>
  </si>
  <si>
    <t>Raipur, Chhattisgarh</t>
  </si>
  <si>
    <t>Company Description
Established in 1887, The Muthoot Group is one of India's largest financial groups with business interests in 20 diverse fields. With a widespread network of over 4500+ branches nationwide, The Muthoot Group serves over 2,00,000 customers every day.
Role Description
The Muthoot Group is looking for a Regional Marketing Manager for their Raipur office. This is a full-time on-site role. The Regional Marketing Manager will be responsible for creating and implementing marketing strategies to promote the company's products and services in the region. They will also be responsible for managing the regional marketing team, conducting market research, and analyzing consumer behavior in the region.
Qualifications
Experience in creating and implementing marketing strategies
Strong Experience in BTL Marketing
Experience in managing a team
Strong analytical and problem-solving skills
Excellent communication and interpersonal skills
Experience in the financial. services... industry is a plus
Bachelor's/Master's degree in Marketing, Business Administration, or related field</t>
  </si>
  <si>
    <t>job_result_4_0.txt</t>
  </si>
  <si>
    <t>Senior Credit Card Operations Manager</t>
  </si>
  <si>
    <t>Mumbai, Maharashtra (+1 other)</t>
  </si>
  <si>
    <t>via Getmereferred.com</t>
  </si>
  <si>
    <t>What is the job like?
• Strategy and Planning:
• Develop and implement strategies, policies, and procedures for credit card operations in alignment with organizational goals.
• Identify opportunities for process improvements and operational efficiency enhancements.
• Collaborate with cross-functional teams to ensure seamless integration of credit card operations with other business functions.
• Team Management:
• Lead and manage a team of credit card operations professionals, providing guidance, mentorship, and performance feedback.
• Foster a positive work environment that promotes teamwork, collaboration, and individual growth.
• Establish clear goals and objectives for the team, monitoring progress and ensuring timely completion of tasks.
• Process Management:
• Oversee end-to-end credit card operations processes, including network settlement, dispute management, repayments, fraud prevention and customer service.
• Ensure compliance with regulatory requirements and internal... policies.
• Monitor key performance indicators (KPIs) and metrics to assess process efficiency, identify areas for improvement, and drive performance optimization.
• Risk Management:
• Implement risk management frameworks and controls to mitigate operational risks.
• Monitor and address fraud risks, chargebacks, and disputes related to credit card operations.
• Collaborate with risk and compliance teams to ensure adherence to industry standards and best practices.
• Customer Service:
• Maintain a customer-centric approach, ensuring timely and accurate resolution of customer inquiries, complaints, and escalations.
• Develop and implement strategies to enhance customer satisfaction and loyalty.
• Collaborate with customer experience teams to improve service delivery and exceed customer expectations.
Who should apply for this role?
• Comfortable with US Shift - 3PM -11PM
• Bachelor's degree in business, finance, or a related field (MBA preferred).
• Proven experience (typically 7+ years) in credit card operations, preferably in a leadership role.
• In-depth knowledge of credit card operations processes, industry regulations, and best practices.
• Strong analytical and problem-solving skills with the ability to make data-driven decisions.
• Excellent leadership and people management abilities.
• Ability to collaborate effectively with cross-functional teams and stakeholders.
• Exceptional communication and interpersonal skills.
• Experience with risk management and compliance practices within the credit card industry.
• Proficiency in using credit card management systems and technology platforms</t>
  </si>
  <si>
    <t>Credit Card Operations Manager</t>
  </si>
  <si>
    <t>job_result_8_20.txt</t>
  </si>
  <si>
    <t>Zeta - Manager - Business Finance (5-10 yrs)</t>
  </si>
  <si>
    <t>via Iimjobs.com</t>
  </si>
  <si>
    <t>The Business Finance Partner is a full-time role responsible to partner with various business verticals within Zeta and lead discussion to drive respective business &amp; financial performance. The role is responsible for providing business &amp; financial analysis and reporting for business verticals along with managing and standardizing key business processes such as the budgeting, Monthly business review, Pulse Business performance and provide meaningful insights. Driving performance of business functions and cost control are key deliverables. The role requires the ability to work effectively under tight deadlines, extreme attention to detail, and consistently accurate, high quality financial analysis. Business Finance Manager will be working in close association with Business and Finance Leaders. The role will be based out of Bangalore location.
What is the job like?
- Understanding of business units, their revenue and cost structures
- Develop, own, analyse and report the Annual... Business Plan, financial budgets and periodic forecasts
- Establish and control budget, drive financial discipline in the company, set up financial control processes including monthly/Quarterly Operating Plan, and ensure adherence to budgets
- Manage business development activities according to financial plan to achieve profitability and revenue
- Review the actual results against the budgeted goals to identify and correct accounting issues and variances
- Analyse the trends of Key Performance Indicators (KPI) and helping leadership team in their decision making
- Provide analysis and insight that links financial reports to business strategies
- Leading discussions on improving GM, cost rationalization, engaging with different team to improve GM by better negotiation
- Project planning and monitoring
- Provide financial support and advice to management in closing business deals
- Act as a key decision maker for financial related commitments in business projects
- Modify financial plan and budget amount based on the changes in business plans
- Assist in the preparation of capital budgets for the business units
- Develop profit and loss plan to ensure maximized returns and profit targets
- Manage the profit &amp; loss statements and balance sheet to ensure the financial integrity
- Coordinate with operations, sales, marketing, and customer service teams to supervise and support in business operations effectively
- Inspect and approve all vendor contracts and account expenses of the verticals
- Building partnerships and maintaining strong relationships with all senior management and their teams
- Work closely with the accounting team to ensure accurate financial reporting
- Work towards standardization and documentation of key processes
- Develop and publish Board Review presentations and other management communication
Who should apply for this role?
- B.Tech/B.E./B.Sc. (Engg.) + MBA with at least 5+ years of relevant experience.
- Good business acumen
- Lead the annual budgeting process for technology product development, working closely with project managers, department heads, and senior leadership.
- Ability to Collaborate with cross-functional teams to create and manage project budgets, financial forecasts, and performance metrics.
- Understanding on Tech product development lifecycle and various stages of product development Assist CTO office in data driven decision making through financial modelling and scenario analysis
- Ability to identify financial risks associated with IT product development, develop risk mitigation strategies, and monitor risk factors over time.
- Strong problem-solving skills are essential for addressing financial challenges, optimizing costs, and finding creative solutions to financial issues that may arise during IT product development.
- Ability to calculate return on investment (ROI) for IT projects, enabling assessment of the financial feasibility and benefits of different initiatives.
- Strong analytical and data gathering skills, Attention to detail
- Strong communication skills, both verbal and written
- Ability to thrive in an ambiguous environment and embrace change
- Ability to work under tight deadlines and to prioritize under pressure
- Ability to respond to issues quickly and effectively while responding and adapting to changing work situations and environments
- Ability to build trust and gain support of personnel across the organization
- Advanced systems and computer skills including ERP, BI, Excel &amp; PowerPoint</t>
  </si>
  <si>
    <t>{'posted_at': '18 days ago', 'schedule_type': 'Full–time'}</t>
  </si>
  <si>
    <t>Business Finance Manager</t>
  </si>
  <si>
    <t>Jakson Group</t>
  </si>
  <si>
    <t>job_result_6_80.txt</t>
  </si>
  <si>
    <t>Assistant Manager Sales - Pump Division</t>
  </si>
  <si>
    <t>Jakpower (Jakson &amp; Company)</t>
  </si>
  <si>
    <t>New Delhi, Delhi</t>
  </si>
  <si>
    <t>Company Description
Jakson &amp; Company, is one of the leading brands in the Power Generation industry with a strong presence across India. With headquarters in Delhi, the company specializes in the areas of Pumps, Pumpsets, DG sets, Motors, Monoblocks, and allied products. With a strong network of dealers across various cities in India, Jakson &amp; Company is also one of the largest distributors of Transformers, VCB Panels, Motors, Alternators, and Pumps of Kirloskar make in India.
Role Description
Responsible for sales/trading of Pumps/Pump sets/Gearboxs/other special customized B2B items .
Responsible for providing solutions to end users by understanding their requirements and consulting them.
Consulting customer on technical selections of the pumps with customized solutions and synchronizations with supportive elements and products required.
Track all the enquiries for related products and provide solutions with in a given products and service.
Respond to all the enquiries. in a day... with quotations and pricing over email and phone directly
Generating enquiries by mapping a market and particular segments by running surveys and assessing the needs of the end users.
To boost sales Surveys, cold calling is the primary responsibility to achieve sales targets and growth revenues.
Qualifications
Bachelor's degree or higher in Electrical or Mechanical Engineering, Business Administration, or related field
Minimum of 5 years of relevant experience in the Electrical or Mechanical industry
Proven track record of achieving sales targets and generating new business
Excellent communication and interpersonal skills
Expertise in electric pumps and related products
Experience in the Power Generation or related industry is a plus</t>
  </si>
  <si>
    <t>{'posted_at': '4 days ago', 'schedule_type': 'Full–time'}</t>
  </si>
  <si>
    <t>Assistant Manager Sales Pump Division</t>
  </si>
  <si>
    <t>job_result_8_70.txt</t>
  </si>
  <si>
    <t>Shahjahanpur, Uttar Pradesh</t>
  </si>
  <si>
    <t>Company Description
Shriram Life Insurance Company is a joint venture between the Shriram Group and the Sanlam Group. The Shriram Group is one of India's largest financial services conglomerates, known for its work in chit fund, truck financing, consumer durable financing, stock broking, insurance broking, and life insurance. The Group operates through a network of 630 offices and has the largest agency force in the private sector. Enquiries can be directed to "social@shriramlife.in".
Role Description
This is a full-time hybrid role for a Business Manager to oversee and strategize growth initiatives while ensuring financial stability and operational excellence. Day-to-day tasks include developing and implementing business plans, analyzing market trends, managing budgets, and overseeing sales teams. This role will be located in Shahjahanpur, with flexibility for some remote work.
Qualifications
Experience in business development, sales, and marketing
Strong analytical and... problem-solving skills
Excellent communication and interpersonal skills
Leadership and team management experience
Ability to work independently and remotely
Experience in the insurance industry or financial services is a plus
Bachelor's degree in Business Administration, Marketing, or related field</t>
  </si>
  <si>
    <t>Presales Manager</t>
  </si>
  <si>
    <t>Shriram Properties Ltd</t>
  </si>
  <si>
    <t>Navi Mumbai, Maharashtra</t>
  </si>
  <si>
    <t>Company Description
Shriram Properties, a part of the Shriram Group, is a real estate company focused on creating high-quality homes and living spaces. With operations across South India, we have delivered over 8.36 million sq. ft. of built-up space and have several projects under development. Our mission is to provide splendid homes and amenable living spaces for our customers.
Role Description
This is a full-time role for a Presales Manager. The Presales Manager will be responsible for consulting with clients, conducting sales activities, managing projects, and integrating systems. This role is located in Navi Mumbai and will require on-site work.
ResponsibilitiesLead and
manage th
• e pre-sales team, providing coaching, guidance, and support.Collabora
• te with
s
• ales, marketing, and product development teams to develop strategies that drive revenue growth.Prepare and delive
r technical presentations explaining products or services to customers and prospective... customers.Support t
• he sales team throughout the sales cycle, including participating in customer meetings and providing technical expertise.Stay upda
ted with industry trends and developments, and incorporate them into the pre-sales process. Monitor a
• nd analyze team performance, and implement improvements as needed.Prepare a
nd present reports on pre-sales activities and results to senior management.
Qualific
a
tions
Bachelor
'
• s degree in Businesss Administration, Marketing, or a related field.Proven ex
• perience in a pre-sales or similar role, preferably in the realestate Industry.Strong un
• derstanding of sales and marketing principles.Excellent
• communication and presentation skills.Ability t
• o lead and manage a team.Strong an
• alytical and problem-solving skills.Ability t
• o work in a fast-paced environment and manage multiple priorities.Proficien
• cy in Microsoft Office Suite and CRM software</t>
  </si>
  <si>
    <t>{'posted_at': '21 days ago', 'schedule_type': 'Full–time'}</t>
  </si>
  <si>
    <t>job_result_10_80.txt</t>
  </si>
  <si>
    <t>Process Leader</t>
  </si>
  <si>
    <t>Firstsource Solutions Ltd is looking for Process Leader to join our dynamic team and embark on a rewarding career journey As a Process Leader, you will be responsible for overseeing and optimizing key operational processes within the organization You will lead a team dedicated to improving efficiency, quality, and productivity while ensuring compliance with company policies and industry regulations Your role will involve analyzing existing processes, identifying areas for improvement, and implementing solutions to drive continuous improvement and operational excellence Key Responsibilities: Process Optimization: Analyze existing processes and workflows to identify inefficiencies, bottlenecks, and areas for improvement Develop and implement strategies to streamline processes, reduce waste, and enhance overall efficiency and productivity Team Leadership: Lead and motivate a team of process improvement specialists or analysts to achieve departmental goals and objectives Provide guidance... coaching, and support to team members, fostering a culture of collaboration, innovation, and continuous learning Performance Monitoring: Establish key performance indicators (KPIs) and metrics to monitor the performance of operational processes Track and analyze performance data to identify trends, issues, and opportunities for optimization Change Management: Drive change initiatives to implement new processes, systems, or tools aimed at improving efficiency and effectiveness Communicate changes effectively to stakeholders and ensure buy-in and adoption across the organization Quality Assurance: Ensure compliance with company policies, procedures, and quality standards Implement quality control measures to monitor process adherence and identify opportunities for improvement Cross-functional Collaboration: Collaborate with other departments, including operations, finance, IT, and quality assurance, to ensure alignment of process improvement initiatives with organizational goals and objectives Coordinate cross-functional teams to address complex process challenges and drive results Training and Development: Develop and deliver training programs to equip employees with the knowledge and skills required to execute processes effectively Provide ongoing support and coaching to reinforce best practices and foster a culture of continuous improvement</t>
  </si>
  <si>
    <t>{'posted_at': '24 days ago', 'schedule_type': 'Full–time'}</t>
  </si>
  <si>
    <t>V-Guard Industries</t>
  </si>
  <si>
    <t>Vice President Supply Chain Management</t>
  </si>
  <si>
    <t>V-Guard</t>
  </si>
  <si>
    <t>The Vice President of Supply Chain Management will play a critical role in overseeing and optimizing our supply chain operations to ensure efficient and effective delivery of products. This leadership position requires strong strategic thinking, planning and sourcing skills, knowledge about warehousing and logistics, exceptional problem-solving abilities and the ability to drive continuous improvement in supply chain processes. Responsibilities: Adhere to a comprehensive supply chain strategy aligned with the company's overall objectives, ensuring smooth and efficient flow of goods from suppliers to customers. Lead and manage a team of supply chain professionals, providing guidance, coaching, and mentoring to maximize their performance and professional growth. Sustain and accelerate digital initiatives of the supply chain organisation aimed at institutionalising best technology to streamline and sharpen supply chain activities. Drive continuous improvement initiatives across the... supply chain, identifying and implementing innovative strategies, technologies, and best practices to enhance operational efficiency and reduce costs in sourcing, logistics, warehousing etc. Collaborate with cross-functional teams, including production, finance and sales teams, to ensure seamless coordination and alignment of supply chain activities. Develop and maintain strong&amp; healthy relationships with suppliers and vendors, negotiating contracts and terms to optimize costs, quality, and delivery timelines. Implement robust inventory management practices to ensure optimal stock levels while minimizing carrying costs and stockouts. Stay updated with industry trends, regulatory requirements, and technological advancements in supply chain management, proactively incorporating relevant changes into the company's operations. Identify and mitigate potential risks within the supply chain, including disruptions, bottlenecks, and quality issues, by implementing effective risk management strategies. Ensure compliance with relevant legal and regulatory standards, including environmental, health, and safety requirements. Qualifications and Experience: Master's degree in Business Administration with specialization in supply chain management having engineering background preferably from a Tier 1 Institute. Proven experience (minimum20 years) in supply chain management, preferably in the manufacturing sector, with at least 5 years in a corporate leadership role. Strong knowledge of end-to-end supply chain processes, including procurement, production planning, inventory management, logistics, and distribution. Demonstrated experience in implementing supply chain best practices, lean methodologies, and process improvement initiatives. Exceptional analytical and problem-solving skills, with the ability to analyse complex data, identify trends, and make data-driven decisions. Excellent leadership abilities, with a track record of building and developing high-performing teams. Strong negotiation and vendor management skills, with the ability to establish and maintain strategic partnerships. Proficient in using supply chain management software and systems. Excellent communication and interpersonal skills, with the ability to effectively collaborate and influence stakeholders at all levels of the organization. Strong business acumen and the ability to align supply chain strategies with overall business goals</t>
  </si>
  <si>
    <t>Electrical Equipment</t>
  </si>
  <si>
    <t>Electrical Components and Equipment</t>
  </si>
  <si>
    <t>Skyroot Aerospace</t>
  </si>
  <si>
    <t>job_result_5_90.txt</t>
  </si>
  <si>
    <t>Business Development Associate</t>
  </si>
  <si>
    <t>About Skyroot Aerospace
A cutting-edge startup founded by ex-ISRO scientists. Dedicated to affordable space access, we're rewriting aerospace technology rules. Our dynamic team fosters inventiveness, collaboration, and relentless excellence. Join us on a transformative journey to redefine space possibilities. Welcome to the forefront of space innovation with Skyroot Aerospace!
Responsibilities:
Industry Insight:
Stay abreast of global space industry developments, focusing on launch services. Conduct competitive analysis among international launch vehicles.
Market Research:
Identify grants, tenders, and opportunities for launch services on a global scale. Provide valuable insights into market trends and potential partnerships.
Legal Expertise:
Possess a deep understanding of space regulatory frameworks and international space law. Collaborate with legal teams to ensure compliance and navigate regulatory challenges.
Insurance Oversight:
Work closely with insurance partners to... assess and mitigate risks associated with launches. Ensure compliance with insurance requirements and negotiate terms when necessary.
Qualifications:
• Bachelor's degree in business, Law, or a related field. Advanced degrees (MBA, JD) preferred.
• Experience in the space industry, with a focus on launch services. Strong analytical skills for strategic decision-making.
• Familiarity with global space regulations and laws.
• Excellent written and verbal communication skills.
Perks &amp; Benefits:
We provide seamless transportation, nourishing meals and elevated wellbeing – Because we believe everyone deserves a smooth ride to success!
Note : We also welcome women with career gaps who can bring valuable skills and experiences to our team</t>
  </si>
  <si>
    <t>{'posted_at': '23 days ago', 'schedule_type': 'Full–time'}</t>
  </si>
  <si>
    <t>Business Research</t>
  </si>
  <si>
    <t>job_result_8_80.txt</t>
  </si>
  <si>
    <t>Andhra Pradesh</t>
  </si>
  <si>
    <t>via WhatJobs</t>
  </si>
  <si>
    <t>About Skyroot AerospaceA cutting-edge startup founded by ex-ISRO scientists. Dedicated to affordable space access, we're rewriting aerospace technology rules. Our dynamic team fosters inventiveness, collaboration, and relentless excellence. Join us on a transformative journey to redefine space possibilities. Welcome to the forefront of space innovation with Skyroot Aerospace!Responsibilities:Industry Insight:Stay abreast of global space industry developments, focusing on launch services. Conduct competitive analysis among international launch vehicles.Market Research:Identify grants, tenders, and opportunities for launch services on a global scale. Provide valuable insights into market trends and potential partnerships.Legal Expertise:Possess a deep understanding of space regulatory frameworks and international space law. Collaborate with legal teams to ensure compliance and navigate regulatory challenges.Insurance Oversight:Work closely with insurance partners to assess and mitigate... risks associated with launches. Ensure compliance with insurance requirements and negotiate terms when necessary.Qualifications:Bachelor's degree in business, Law, or a related field. Advanced degrees (MBA, JD) preferred.Experience in the space industry, with a focus on launch services. Strong analytical skills for strategic decision-making.Familiarity with global space regulations and laws.Excellent written and verbal communication skills.Perks &amp; Benefits:We provide seamless transportation, nourishing meals and elevated wellbeing – Because we believe everyone deserves a smooth ride to success!Note : We also welcome women with career gaps who can bring valuable skills and experiences to our team</t>
  </si>
  <si>
    <t>{'posted_at': '5 days ago', 'schedule_type': 'Full–time'}</t>
  </si>
  <si>
    <t>job_result_10_20.txt</t>
  </si>
  <si>
    <t>Assistant Manager - Internal Audit</t>
  </si>
  <si>
    <t>Zeta Global</t>
  </si>
  <si>
    <t>Assistant Manager - Internal Audit
Job Description:
• Candidate will be responsible for execution of risk-based audit program, as directed by Audit Leadership. The candidate will also be supporting S-Ox compliances, when required.
• Proactively identifies, coordinates, and executes strategic department initiatives to advance the quality, effectiveness, and efficiency of the audit function.
• Effectively collaborate with other risk, control, and compliance function for risk assessment and strategic alignment.
Responsibilities:
• Identify risk-based audit plan by conducting leadership interviews/input from Audit Committee/ External sources. Review and align the audit plan with the Audit Leadership team.
• Review the process map and develop testing plan for the identified controls.
• Identify the control gaps, leakages, and opportunity for improvement. Proactively work with business/process owners to align the observation and suggest the control improvement actions.
• Complete the... audit/s within the agreed timelines.
• Align the observation with business/process owners and agree on a corrective action plan including the implementation timeline.
• Draft and review the internal audit report with Internal Audit Leadership team.
• Follow up with process owners to ensure that business has implemented and sustained the agreed corrective actions.
• Maintain adequate records, work papers of audits completed with dates of completion, observation etc.
• Prepare and maintain dashboards and drive the key parameters centrally.
• Prepare summary for quarterly Audit Committee update.
• Liaising with all the levels of management and build successful relationship across the business.
• Support S-Ox campaign when required.
Skills required:
• Solid understanding of business concepts, analytical and critical thinking skills.
• Ability to handle assignments independently, maintain data integrity/accuracy.
• Ability to plan, organise and prioritise multiple tasks within a defined timeline.
• Be an advanced user of Microsoft Excel and PowerPoint.
• Good communication (written and oral) with ability to articulate the points effectively.
• Demonstrate strong teamwork and collaboration skill.
• Ability to manage conflicts.
• Good Interpersonal skills to effectively execute the tasks and completion of deliverables on time.
• Possess strong analytical and problem-solving skills and be able to implement and deliver sustainable solutions.
Education Qualification required:
Candidate should be a qualified Chartered Accountant (CA) with 3 to 6 years of post-qualification experience in Internal Audit. Higher preference to candidate working with a Multinational Corporate. Other relevant Certification (e.g.: CIA) might be an added advantage.
Company Summary
Zeta Global is a data-powered marketing technology company with a heritage of innovation and industry leadership. Founded in 2007 by entrepreneur David A. Steinberg and John Sculley, former CEO of Apple Inc and Pepsi-Cola, the Company combines the industry's 3rd largest proprietary data set (2.4B+ identities) with Artificial Intelligence to unlock consumer intent, personalize experiences and help our clients drive business growth.
Our technology runs on the Zeta Marketing Platform, which powers 'end to end' marketing programs for some of the world's leading brands. With expertise encompassing all digital marketing channels – Email, Display, Social, Search and Mobile – Zeta orchestrates acquisition and engagement programs that deliver results that are scalable, repeatable and sustainable.
Zeta Global is an Equal Opportunity/Affirmative Action employer and does not discriminate on the basis of race, gender, ancestry, color, religion, sex, age, marital status, sexual orientation, gender identity, national origin, medical condition, disability, veterans status, or any other basis protected by law.
Pursuant to the San Francisco Fair Chance Ordinance, we will consider for employment qualified applicants with arrest and conviction records.
Zeta Global Recognized in Enterprise Marketing Software and Cross-Channel Campaign Management Reports by Independent Research Firm
https://www.prnewswire.com/news-releases/zeta-global-opens-ai-data-labs-in-san-francisco-and-nyc-300945353.html
https://www.prnewswire.com/news-releases/zeta-global-recognized-in-enterprise-marketing-software-and-cross-channel-campaign-management-reports-by-independent-research-firm-300938241.html</t>
  </si>
  <si>
    <t>{'posted_at': '17 days ago', 'schedule_type': 'Full–time'}</t>
  </si>
  <si>
    <t>Assistant Manager Internal Audit</t>
  </si>
  <si>
    <t>Internal Audit</t>
  </si>
  <si>
    <t>job_result_2_10.txt</t>
  </si>
  <si>
    <t>Director - Finance and Accounts</t>
  </si>
  <si>
    <t>All about Zeta Suite :
Zeta is a Next-Gen Banking Tech company that empowers banks and fintechs to launch banking products for the future. It was founded by Bhavin Turakhia and Ramki Gaddipati in 2015.Our flagship processing platform - Zeta Tachyon - is the industry’s first modern, cloud-native, and fully API-enabled stack that brings together issuance, processing, lending, core banking, fraud &amp; risk, and many more capabilities as a single-vendor stack. 15M+ cards have been issued on our platform globally.
Zeta Tachyon offers:-
-Rich digital-first cardholder experiences.
-Native embeddable banking support.
-Hyper-Personalisation Policy Engine to launch segment-of-one card programs.
-Web-based product configurators to launch in days vs. quarters.
-Rapid innovation &amp; extensibility via APIs, event streams, and more.
-Modern &amp; intuitive web-based back office experiences.
-Next-gen regulatory risk &amp; compliance capabilities.
Zeta is actively working with the largest Banks and... Fintechs in multiple global markets transforming customer experience for multi-million card portfolios.
Zeta has over 1700+ employees - with over 70% roles in R&amp;D - across locations in the US, EMEA, and Asia. We raised $280 million at a $1.5 billion valuation from Softbank, Mastercard, and other investors in 2021.
Learn more @ www.zeta.tech, careers.zeta.tech, Linkedin, Twitter
About the Role
Zeta is on an accelerated path to make digital payments easy, inclusive and valuable for corporations, employees and merchants globally. Our products revolve around the key idea that spending and receiving money should be easy, fast, and trouble-free. While building superior products each time, we would also need excellence from finance functions to achieve our goals &amp; missions in Indian and global markets ensuring compliance, cost effectiveness and excellent accounting practices.
A position in our leadership, this is a global role that will set Zeta’s finance team to success in terms of accounting, auditing, reporting of standalone and consolidated groups. The role will drive excellence towards processes and will oversee multiple corporate entities and businesses across jurisdictions. As a leader, you will have senior people reporting into you.
What is the job like?
• You will be providing timely and accurate financial reporting to management together with strategic insights on the company's financial position. Team Management, knowledge improvement and sharing is another important area to be catered by this position. Overall, you will be owning and taking care of following:
• Accounting Systems and Processes
• Understanding requirements, identifying, evaluating and implementing the most suitable accounting system/ tools needed to support the accounting needs of the organization
• Implementing best in class accounting practices and Internal Control procedures considering:
• Accounts Payables
• Purchase to Procurement Cycle &amp; Policies, SOPs and SLAs
• Accounts Receivables
• Billing Processes and Systems to raise timely invoices and perform ageing analysis
• Revenue and Cash Reconciliations and suggesting and implementing SOPs and SLAs
• Financial Closure
• Ensure timely and accurate monthly closures
• Ensure timely year end financial closures and consolidations as per Indian AS/ IFRS / US GAAP
• Handle end to end audit process and ensure timely completion of audits
• Compliances and knowledge
• Understand the applicability and ensure compliance with all the relevant statutes impacting the company.
• Keep abreast with all regulations impacting the companies accounting, compliance and reporting requirements as well as those impacting the company’s operations
• Automation
• Identify and implement processes to automate all routine repetitive tasks
Who should apply for this role?
• Chartered Accountant with a minimum of 12 years work ex preferably in a Services/ IT industry.
• Should have an experience in Leading the Accounts / Finance function of a credible organization, preferably in the IT / services space or a B2B SAAS industry or Fintech space
• You are a Go Getter who is both passionate and proactive
• You are a quick learner with strong analytical and problem solving skills
• You have great communication and presentation Skills
• You bring experience in dealing with Multiple Accounting Software/ Platforms
• You have been involved in planning and streamlining processes and implementing accounting systems/ processes
• You also bring experience in Managing teams and dealing Senior Management, Investors and other stakeholders
• You have excellent knowledge of IFRS, Indian AS and preferably of US GAAP as well
Life At Zeta
At Zeta, we want you to grow to be the best version of yourself by unlocking the great potential that lies within you. This is why our core philosophy is ‘People Must Grow.’ We recognize your aspirations; act as enablers by bringing you the right opportunities, and let you grow as you chase disruptive goals.
#LifeAtZeta is adventurous and exhilarating at the same time. You get to work with some of the best minds in the industry and experience a culture that values the diversity of thoughts. If you want to push boundaries, learn continuously and grow to be the best version of yourself, Zeta is the place to be! Explore the life at zeta
Zeta is an equal opportunity employer.
At Zeta, we are committed to equal employment opportunities regardless of job history, disability, gender identity, religion, race, marital/parental status, or another special status. We are proud to be an equitable workplace that welcomes individuals from all walks of life if they fit the roles and responsibilities.
Zeta Suite focuses on Payments, Human Resources, Banking, Cloud Data Services, and Employer Benefits Programs. Their company has offices in Bengaluru and Mumbai. They have a large team that's between 201-500 employees. To date, Zeta Suite has raised $60M of funding; their latest round was closed on July 2019.
You can view their website at http://zeta.tech or find them on Twitter and LinkedIn</t>
  </si>
  <si>
    <t>{'posted_at': '14 days ago', 'schedule_type': 'Full–time'}</t>
  </si>
  <si>
    <t>Director Finance and Accounts</t>
  </si>
  <si>
    <t>Lead - Internal Audit</t>
  </si>
  <si>
    <t>via Zeta Global</t>
  </si>
  <si>
    <t>Lead - Internal Audit
Job Description:
• The candidate will be supporting the Zeta’s S-Ox compliances. Proactively work with key stakeholders and process owners for the successful execution of S-Ox strategy.
• Drive innovation and enhance the Internal Control environment within the Company’s existing financial control and reporting framework.
• Proactively identifies, coordinates, and executes strategic department initiatives to advance the quality, effectiveness, and efficiency of the S-Ox function.
Responsibilities:
• Review the existing accounting or financial reporting controls and appropriately classify them as S-Ox key and non-key controls.
• Identify and draft the language for the new controls required to ensure S-OX compliance. Review and align the control language with the process owners and/or key stakeholders.
• Completed the process walk through and Test of Design for S-Ox controls.
• Review and align the observation with process owner/ stakeholders and suggest... improvement actions.
• Prepare testing strategy for the Operating Effectiveness (OE) testing.
• Complete the OE testing and review the observation with reporting manager and process owner/ key stakeholders. Suggest appropriate corrective actions wherever possible.
• Follow up with process owners/key stakeholder for improvement opportunities to ensure their effective implementation and sustenance.
• Prepare periodic S-Ox updates for the Senior Leadership and/or Audit Committee.
• Prepare and maintain dashboards and drive the key parameters centrally.
• Liaising with all the levels of management and build successful relationship across the business.
Skills required:
• Solid understanding of business concepts, analytical and critical thinking skills.
• Ability to handle assignments independently, maintain data integrity/accuracy.
• Ability to plan, organise and prioritise multiple tasks within a defined timeline.
• Be an advanced user of Microsoft Excel and PowerPoint.
• Good communication (written and oral) with ability to articulate the points effectively.
• Demonstrate strong teamwork and collaboration skill.
• Ability to manage conflicts.
• Good Interpersonal skills to effectively execute the tasks and completion of deliverables on time.
• Possess strong analytical and problem-solving skills and be able to implement and deliver sustainable solutions.
Qualification required:
Candidate should be a qualified Chartered Accountant (CA) with 2 to 3 years of post-qualification experience in S-Ox controls. Higher preference to candidate working with a Multinational Corporate.
Company Summary
Zeta Global is a data-powered marketing technology company with a heritage of innovation and industry leadership. Founded in 2007 by entrepreneur David A. Steinberg and John Sculley, former CEO of Apple Inc and Pepsi-Cola, the Company combines the industry’s 3rd largest proprietary data set (2.4B+ identities) with Artificial Intelligence to unlock consumer intent, personalize experiences and help our clients drive business growth.
Our technology runs on the Zeta Marketing Platform, which powers ‘end to end’ marketing programs for some of the world’s leading brands. With expertise encompassing all digital marketing channels – Email, Display, Social, Search and Mobile – Zeta orchestrates acquisition and engagement programs that deliver results that are scalable, repeatable and sustainable.
Zeta Global is an Equal Opportunity/Affirmative Action employer and does not discriminate on the basis of race, gender, ancestry, color, religion, sex, age, marital status, sexual orientation, gender identity, national origin, medical condition, disability, veterans status, or any other basis protected by law.
Pursuant to the San Francisco Fair Chance Ordinance, we will consider for employment qualified applicants with arrest and conviction records.
Zeta Global Recognized in Enterprise Marketing Software and Cross-Channel Campaign Management Reports by Independent Research Firm
https://www.prnewswire.com/news-releases/zeta-global-opens-ai--data-labs-in-san-francisco-and-nyc-300945353.html
https://www.prnewswire.com/news-releases/zeta-global-recognized-in-enterprise-marketing-software-and-cross-channel-campaign-management-reports-by-independent-research-firm-300938241.html</t>
  </si>
  <si>
    <t>Lead Internal Audit</t>
  </si>
  <si>
    <t>Max Group</t>
  </si>
  <si>
    <t>job_result_4_60.txt</t>
  </si>
  <si>
    <t>Chief Manager-Ecommerce</t>
  </si>
  <si>
    <t>Max Financial Services</t>
  </si>
  <si>
    <t>Gurugram, Haryana</t>
  </si>
  <si>
    <t>via Talent.com: Job Search</t>
  </si>
  <si>
    <t>About Max Life Insurance :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 Caring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Job Description
Position
Sales Lead, Savings Business
Incumbent
New Position
Department
Digital Marketing &amp; E-commerce
Function
Ecommerce
Reporting to
Head - Direct Sales
Band
4A / 4B
Location
Gurugram
Team size (D / I)
1-2 On Roll + 150 Off roles
JOB SUMMARY
Incumbent in this role will be responsible to for managing direct online channel sales (a 125 cr. business line) through a call center vendor (Leads from Paid, Brand and Organic Search leads).
The candidate would work closely with the call center vendor team on grounds to improve efficiency and grow digital sales.
Candidate should be familiar with the Life Insurance industry and should have team building skill set. S / he would work with cross functional team within &amp; outside organization (Digital Marketing, IT, Ops, U / W and majorly with vendors managing call center for the process).
Candidate will be Single point of contact for outsourced vendor for managing day to day activities and defining strategies for scaling up this line of business.
Additionally, candidate should be capable to gather requirement data with reasonable data crunching skillset to create insightful dashboards for appropriate tracking &amp; process improvement actions / solutions.
He shall be a good time manager &amp; team player with ability to deliver under aggressive timelines. The candidate in the role should be able to make necessary presentations to management and should keep the learning curve of the team under him high providing opportunity for them to learn and grow with Max Life.
KEY RESPONSIBILITIES :
• Responsible for planning, developing and managing the overall call-center sales strategy
• Responsible for resource &amp; incentive planning. Performance monitoring &amp; reporting of the overall call-center input metric efficiency along with task list creation for improvement
• Daily sales trackers &amp; lead the weekly review with partner's other stakeholders
• Collaborate across Document Collection, UW, Medical Process, Tel-Medical Process, Technology functions, Digital Marketing team to create an easy and seamless experience for Customers.
• Identify strategies to impact conversion &amp; grow case size.
• Drive profitable product mix through product briefing, trainings &amp; incentive structure.
• Ensure SLA through partners are met and all input matrices are green.
• Call center Audit rating of 2.
• Comfortable with data analytics &amp; has ability to create actionable insights powering business outcomes for continuous process improvement
• Identify bottlenecks and offer solutions to vendor for improvement
• Build relationships and rapport with vendor and cross functional team to ensure no impediments
• Ensure adherence to the DM guidelines and compliance at call center
• Maintain data for annual internal and external audits
MINIMUM EDUCATION, EXPERIENCE &amp; ELIGIBILITY :
• Graduation 10+ years of work experience with minimum 5 years in Life Insurance domain / Process
• Partnership management skills
• Sound understanding of Operational &amp; UW related processes
• Good Verbal &amp; Written Communication Skills
• Should have handled managerial role for minimum 3 years
MEASURE OF SUCCESS
• Business scale up from 75 Cr to 125 Cr in year 1
• Desirable product mix delivery along with existing sales projects
• Management of health metrics (Issuance, cancellations, FLC, NPS)
• 100% adherence of call center input metrics &amp; consistent improvement
• Conversion, case Size &amp; productivity improvement
• Effective weekly reviews with partner to improve sales. Presentations to Channel &amp; Function head.
• Insightful analysis &amp; solutions to support business outcomes
• Green in audit rating</t>
  </si>
  <si>
    <t>Chief Manager Ecommerce</t>
  </si>
  <si>
    <t>Welspun Group</t>
  </si>
  <si>
    <t>job_result_2_90.txt</t>
  </si>
  <si>
    <t>Direct Taxation</t>
  </si>
  <si>
    <t>Welspun World</t>
  </si>
  <si>
    <t>via Talent.com</t>
  </si>
  <si>
    <t>About Welpsun
Welspun Group is one of India's fastest growing global conglomerates with businesses in Line Pipes, Home Textiles, Infrastructure, Steel, Advanced Textiles and Flooring solutions.
As globally recognized leaders in Home Textiles and Line Pipes, we have presence in over 50 countries with a strong team of 26,000+ employees.
At Welspun, we strongly believe in our purpose to delight customers through innovation and technology, achieve inclusive and sustainable growth to remain eminent in all our businesses.
From Homes to Highways, Hi-tech to Heavy metals, we lead tomorrow together to create a smarter and a more sustainable world.
Leading Tomorrow Together
Roles &amp; Responsibilities :
Taxation :
• Tax planning &amp; reconciliation for Small Size promoters cos
• Routine Appeals / Tribunal Matters
• Routine MIS, Refunds, Appeal Effect
• Timely Opinion on TDS Matter
Assessment :
• Assessment &amp; Scrutiny proceedings of all companies.
• Block assessment of 8 Individuals, KTL... small size promoter companies.
• Transfer Pricing assessment.
Filing of tax returns :
Filing of Filing of TDS ,Service Tax, VAT ( Sales Tax) returns of all companies &amp; Investment Companies
Location : Mumbai
Qualification : CA
Relevant candidates should have minimum 15 years experience post CA in Direct Taxation.
Kindly share resume on HIDDEN TEXT
Thanks,
Mazhar Khan
Chairman's Office</t>
  </si>
  <si>
    <t>Taxation Specialist</t>
  </si>
  <si>
    <t>job_result_2_80.txt</t>
  </si>
  <si>
    <t>Area Sales Officer</t>
  </si>
  <si>
    <t>Welspun Global Brands Ltd</t>
  </si>
  <si>
    <t>Dear All,
Welspun Group is one of Indias fastest growing global conglomerates with businesses in Line Pipes, Home Textiles, Infrastructure, Steel, Advanced Textiles and Flooring solutions. As globally recognized leaders in Home Textiles and Line Pipes, we have presence in over 50 countries with a strong team of 26,000+ employees.
We are the worlds leading Home Textile solution providers, steered by a robust team of 20,000 people.
Roles and Responsibilities-
1. Responsible for the achievement of sales targets of the assigned area.
2. Executing efficient and creative sales strategies in the assigned area.
3. Achieving sales targets by building customer base establishing trust and creating strong networks.
4. Daily Market visit understanding market status, competitor activity, scheme activation &amp; distributor visit.
5. Resolution on exceptions delay in orders, minimum inventory planning, sales forecast.
6. Collecting customer and market feedback and accordingly acting on... it.
Managing relationship with key people-
1. Develop and maintain relationships with distribution dealers and channel partners of the area.
2. Effectively communicate with distribution dealers and channel partners on any marketing/incentive scheme set by RSMs.
3. Resolve market queries and customer queries on timely basis.
4. Participate and execute training programs provided to distribution dealers and channel partners.
Marketing Activities-
1. Responsible for execution of promotional activities of the products at the retail level.
2. Provide inputs on requirement of various marketing tools to respective RSMs with a view to establish better on-ground marketing strategy.
3. Create proposals on new outlets, new markets, new distributors for market expansion with respective RSMs better service to target consumer or market growth.
Collaboration with different departments-
1. Collaborating with Category team with respect to fulfilling any new made to order requirement.
2. Collaborating with production team with respect to forecasting the demand and reduce the wastage of inventory</t>
  </si>
  <si>
    <t>{'posted_at': '13 days ago', 'schedule_type': 'Full–time'}</t>
  </si>
  <si>
    <t>Assistant Manager - Finance Internal Audit</t>
  </si>
  <si>
    <t>rpsg</t>
  </si>
  <si>
    <t>Saregama India Ltd. an RP Sanjiv GoenkaGroup company is Indias oldest music label youngest film studio andmultilanguage TV content producer.
In 1902 Saregama released Indiasfirstever studiorecorded song. In the years that followed thecompany continued to expand its catalogue to become the largestinperpetuity global owner of both sound recording and publishingcopyrights of Indian music across 14 different languages.
Saregamalicenses its music to various OTT platforms for online streaming.This segment has seen &gt;
20% YoY growth for Saregama and isexpected to grow even faster with streaming platforms movingtowards subscription economy.
Saregama has 32 channels on YouTubewith a cumulative subscriber base of over 84 Mn (i.e. 31% increasefrom FY22 base of 64 Mn) With the rising popularity of videostreaming in India platforms like Netflix Disney Hotstar Amazon MXPlayer Zee5 Alt etc.
are aggressively investing in Indian content.Most of these new shows license Saregama owned music for the... globalterritory thus creating a rapidly growing revenue stream for thecompany.
Saregama licenses its music to Television Channels for usein various TV serials reality shows promotions etc. and also toProduction houses for use in ads running on TV Digital includingSocial Media and Radio.
India s most DIFFERENTIATED and PREMIUMmusic brand Carvaan. It is a perfect blend of digital technologyand a retro form factor.
It is available in multiple sizes pricepoints and languages including one with Harman Kardon. The productis retailed through 20k retail outlets and all leading ecommerceplatforms Started Live Music Events Saregama Live with a bang withIndia s biggest live Performance star Diljit Dosanjh.
14 concertswere held in FY23 in India : Gurgaon Jalandhar Mumbai and Jaipur;Canada : Vancouver Calgary Winnipeg Toronto &amp; USA : NewarkFairfax Dallas Houston California Oakland.
Saregama Live s stageadaptation of Bollywood s iconic film Disco Dancer premiered inLondon. 6 Live Shows were held in FY23 Yoodlee Films is Saregama sproduction house focussed on creating content for theatricalreleases and 3rd party digital platforms &amp; TV.
Saregamaissues periodbased licenses for its movies to these platforms for afixedfee. Yoodlee films as a studio is positioned as a Writer sStudio focussed on telling powerful stories targeted at youngeraudiences across the world who primarily consume content onpersonal devices Saregama is leading TV series content producer forSouthern channels.
In the past it also produced shows for HindiGECs but due to IP ownership it decided to focus on business wherethe company can retain the IP.
It now produces TV content in SouthIndian languages. Saregama has created approximately 6k hours ofcontent for Sun TV over the last 20years
Roles&amp;Responsibilities
To provide support for accurate and timely submission of Auditcommittee deliverables
Assist the annualaudit planning process including identifying and riskratingauditable activities and proposing appropriate time budgets
Execute assigned audits and specialprojects.
Ensure adherence to auditmethodology requirements Prepare detailed work paper for all theaudits conducted
To track the open audititems to ensure accurate and timely resolution
Contribute to the continuous growth andimprovement of the Internal Audit team
Contribute to the team s coaching and feedback
Act professionally in all dealings withstaff and third parties
Requirements :
Selfstarter and ownership oriented who can ascertain and grasp detailquickly show analytical ability and understand the effects ofbreakdowns in processes and controls
Strongteam orientation with good communication skills
Manages multiple projects to ensuredeadlines and deliverables are achieved
Risk awareness problem solving skills initiative ability to changefocus quickly
Intelligent enquiring mindanalytical ability to think broadly
Excellent written and verbal skills
Handson approach and an ability to interact effectively with seniormanagers and local and group executives
Effective time management skills and ability to work bothindependently and as part of a team
Goodstaff management experience and organizational skills with abilityto supervise coach evaluate train and create learningopportunities
finance,internalaudit,leadership,analytical skills</t>
  </si>
  <si>
    <t>Assistant Manager Finance Internal Audit</t>
  </si>
  <si>
    <t>job_result_1_86.txt</t>
  </si>
  <si>
    <t>via Jooble</t>
  </si>
  <si>
    <t>Saregama India Ltd. an RP Sanjiv Goenka Group company is Indias oldest music label youngest film studio and multilanguage TV content producer. In 1902 Saregama released Indias firstever studiorecorded song. In the years that followed the company continued to expand its catalogue to become the largest inperpetuity global owner of both sound recording and publishing copyrights of Indian music across 14 different languages. Saregama licenses its music to various OTT platforms for online streaming. This segment has seen &gt;20% YoY growth for Saregama and is expected to grow even faster with streaming platforms moving towards subscription economy. Saregama has 32 channels on YouTube with a cumulative subscriber base of over 84 Mn (i.e. 31% increase from FY22 base of 64 Mn) With the rising popularity of video streaming in India platforms like Netflix Disney Hotstar Amazon MX Player Zee5 Alt etc. are aggressively investing in Indian content. Most of these new shows license Saregama owned music... for the global territory thus creating a rapidly growing revenue stream for the company. Saregama licenses its music to Television Channels for use in various TV serials reality shows promotions etc. and also to Production houses for use in ads running on TV Digital including Social Media and Radio. India s most DIFFERENTIATED and PREMIUM music brand Carvaan. It is a perfect blend of digital technology and a retro form factor. It is available in multiple sizes price points and languages including one with Harman Kardon. The product is retailed through 20k retail outlets and all leading ecommerce platforms Started Live Music Events Saregama Live with a bang with India s biggest live Performance star Diljit Dosanjh. 14 concerts were held in FY23 in India : Gurgaon Jalandhar Mumbai and Jaipur; Canada : Vancouver Calgary Winnipeg Toronto &amp; USA : Newark Fairfax Dallas Houston California Oakland. Saregama Live s stage adaptation of Bollywood s iconic film Disco Dancer premiered in London. 6 Live Shows were held in FY23 Yoodlee Films is Saregama s production house focussed on creating content for theatrical releases and 3rd party digital platforms &amp; TV. Saregama issues periodbased licenses for its movies to these platforms for a fixedfee. Yoodlee films as a studio is positioned as a Writer s Studio focussed on telling powerful stories targeted at younger audiences across the world who primarily consume content on personal devices Saregama is leading TV series content producer for Southern channels. In the past it also produced shows for Hindi GECs but due to IP ownership it decided to focus on business where the company can retain the IP. It now produces TV content in South Indian languages. Saregama has created approximately 6k hours of content for Sun TV over the last 20 years
Roles &amp; Responsibilities
To provide support for accurate and timely submission of Audit committee deliverables
Assist the annual audit planning process including identifying and riskrating auditable activities and proposing appropriate time budgets
Execute assigned audits and special projects.
Ensure adherence to audit methodology requirements Prepare detailed work paper for all the audits conducted
To track the open audit items to ensure accurate and timely resolution
Contribute to the continuous growth and improvement of the Internal Audit team
Contribute to the team s coaching and feedback
Act professionally in all dealings with staff and third parties
Requirements:
Self starter and ownership oriented who can ascertain and grasp detail quickly show analytical ability and understand the effects of breakdowns in processes and controls
Strong team orientation with good communication skills
Manages multiple projects to ensure deadlines and deliverables are achieved
Risk awareness problem solving skills initiative ability to change focus quickly
Intelligent enquiring mind analytical ability to think broadly
Excellent written and verbal skills
Hands on approach and an ability to interact effectively with senior managers and local and group executives
Effective time management skills and ability to work both independently and as part of a team
Good staff management experience and organizational skills with ability to supervise coach evaluate train and create learning opportunities
finance,internal audit,leadership,analytical skills</t>
  </si>
  <si>
    <t>job_result_8_90.txt</t>
  </si>
  <si>
    <t>Bharat Heavy Electricals</t>
  </si>
  <si>
    <t>Communications Specialist - Work from home</t>
  </si>
  <si>
    <t>Bharat Heavy Electricals Limited</t>
  </si>
  <si>
    <t>Anywhere</t>
  </si>
  <si>
    <t>via GrabJobs</t>
  </si>
  <si>
    <t>Job Description:
Bharat Heavy Electricals Limited is seeking a part-time Communications Specialist to join our team. This position offers the flexibility to work from home, making it an ideal opportunity for individuals in and around Chennai, Tamil Nadu. As an Associate Level role, we are looking for candidates with at least 3 years of experience in communications or related fields.
Responsibilities:
- Develop and implement communication strategies to enhance the company's brand and reputation
- Create engaging content for various platforms including social media, website, newsletters, and press releases
- Manage media relations and act as a spokesperson for the company when necessary
- Collaborate with internal teams to ensure consistent messaging and branding
- Monitor and analyze communication metrics to measure the effectiveness of campaigns
- Stay up-to-date on industry trends and best practices in communications
Requirements:
- Bachelor's degree in Communications, Public... Relations, Marketing, or related field
- Proven experience in developing and executing communication strategies
- Excellent written and verbal communication skills
- Strong interpersonal skills with a high level of emotional intelligence
- Ability to work independently and collaboratively with a global team
- Resilient and resourceful, able to adapt to changing priorities and deadlines
Personality Traits:
- Resilient: Ability to bounce back from setbacks and maintain a positive attitude
- Resourceful: Creative problem-solving skills and a proactive approach to challenges
Soft Skills:
- Emotional Intelligence: Ability to understand and manage one's own emotions and navigate social interactions effectively
- Communication: Clear and effective communication skills both verbally and in writing
Benefits:
- Training and professional development opportunities to enhance your skills
- Joining bonus for successful candidates
- Travel opportunities to connect with colleagues worldwide
Working Environment:
- Collaborate with colleagues from diverse backgrounds and cultures, fostering a global village mentality
Deadline to apply: April 23, 2024
Equal Opportunity Statement:
Bharat Heavy Electricals Limited is an equal opportunity employer and is committed to creating an inclusive and diverse work environment. We welcome applications from all qualified candidates regardless of race, gender, age, religion, or disability.
How to apply:
Apply on GrabJobs and you will be notified if shortlisted for the job.
Original job Communications Specialist - Work from home posted on GrabJobs ©. To flag any issues with this job please use the Report Job button on GrabJobs</t>
  </si>
  <si>
    <t>{'posted_at': '6 days ago', 'schedule_type': 'Part-time', 'work_from_home': True}</t>
  </si>
  <si>
    <t>Heavy Electrical Equipment</t>
  </si>
  <si>
    <t>Communications Specialist</t>
  </si>
  <si>
    <t>Communications</t>
  </si>
  <si>
    <t>Pawan Hans</t>
  </si>
  <si>
    <t>General Manager (HR &amp; Admin)</t>
  </si>
  <si>
    <t>PAWAN HANS LIMITED
(A Govt. of India Enterprise)
Pawan Hans Limited is a premier Central Public Sector Enterprise and India's largest Helicopter Company under the administrative control of Ministry of Civil Aviation, Government of India. The Company operates &amp; maintains a fleet of 46 state-of-art helicopters of different make / capacity, such as Mi-172, Bell-206L4, Bell 407, Bell-412, Dauphin 365N/N3, Ecureuil AS-350B3, ALH Dhruv &amp; Sikorsky S-76D Helicopters.
Pawan Hans has ambitious plans to expand its operational activities as well augmenting our fleet of helicopters for which need has been felt to induct committed, result-oriented, dynamic &amp; experienced professionals holding permanent appointment to the following position on regular / deputation basis:-
GENERAL MANAGER (HR &amp; ADMIN):
Post
General Manager (HR &amp; Admin)
No. of posts
01
Location
Delhi/NCR
Salary Grade
E-7 - Rs. 1,00,000 - 2,60,000 (IDA Scale of Pay)
QRs
MBA's or P.G. Degree / Two years Diploma in... Industrial Relations &amp; Personnel Management from a recognized University / Institution with minimum 15 (fifteen) years post qualification executive experience in a large and reputed organization out of which at least 2 (two) years should be at the equivalent next below grade in a large &amp; reputed organization in the grade of Rs. 90,000 - 2,40,000 or equivalent. (Candidates working in Private Sector or working on contract basis should be having Annual CTC of minimum Rs. 21.73 lakh).
Experience in Aviation Industry is desirable.
Upper Age Limit
50 years
Consolidated monthly emoluments
Basic Pay @ Rs. 1,00,000 plus DA, HRA &amp; other perquisites at applicable rates; Equivalent to E-7 Grade (Rs. 1,00,000 - 2,60,000) - Approx. Yearly Emoluments (CTC) - Rs. 24.10 lakh.
Note:
1. The candidates selected for appointment on deputation basis will be governed by Standard Deputation Terms &amp; Conditions as per DPE Guidelines.
2. Persons working in higher grade and scale of pay shall not be entitled for appointment on regular / deputation basis to the advertised post in lower grade and scale of pay.
3. In case qualification in dual specialization, then applicant shall be considered only in the discipline (functional area of study) of major specialization.
4. Candidates employed in Central / State Government, CPSEs and Autonomous Bodies etc are required to submit their application through proper channel or produce NOC at time of interview.
General Conditions:
• Only Indian Nationals are eligible to apply.
• Reservation &amp; Age Relaxation will be as per Government of India directives.
• The Pawan Hans Limited management reserves the right:
• to call only those candidates who according to its decision rank high in terms of eligibility criteria among the applications received and mere eligibility / submission of application will not entitle any candidates for being called for interview.
• to restrict the number of applicants for interview depending upon the level of response for each post.
• to reject any application, cancel the post/s or candidature without assigning any reasons thereof.
• to relax age/experience/qualification &amp; other qualifying criteria in deserving cases.
• to determine the equivalence of the Pay scales/CTC and interpret large &amp; reputed organization based on turnover or any other parameter, as deemed fit.
• Post qualification executive experience will only be considered.
• Teaching experience &amp; training period (induction) will not be considered.
• Candidates applying for more than one post should submit separate application for each post, failing which, the application will be considered only for the first post indicated in the application
• All qualifications should be from Universities / Institutions recognized and approved in India by UGC/AICTE/Appropriate Statutory Authorities.
• It is incumbent upon the candidate to go through the advertisement carefully and clear all doubts/queries before interview/selection.
• The selected incumbents may be transferred anywhere in India or abroad at the discretion of the Management.
• While applying for the post, the applicant should ensure that he/she fulfils the eligibility and other norms mentioned above, as on the specified dates and that the particulars furnished are correct in all respects. If at any stage of recruitment, it is detected that a candidate has furnished any incorrect/false information or has suppressed fact(s) to become eligible, his/her candidature will stand cancelled automatically. If any deviation/ shortfall(s) in requisite criteria is/are detected even after his/her appointment, his or her service is liable to be terminated without any notice.
• In case any ambiguity/dispute arises on account of interpretation in versions other than English, English version will prevail.
• Candidate should note that the onus of proving the correctness and authenticity of the details provided in the application is on him/her.
• Persons with disability of not less than 40% as per GOI guidelines shall only be eligible for the benefit of PWD.
• All appointments will be subject to medical fitness as per PHL rules.
• No correspondence will be entertained from candidates who have not been shortlisted/ selected.
• Outstation candidates called for interview will be reimbursed IInd AC Rail / Bus fare by shortest route subject to production of proof. However, those called for the interview should produce all original documents including proof of qualification/s, experience, pay/CTC, reservation, etc., at the time of interview, failing which such candidate/s will not be permitted to appear for the interview and travelling allowance will not be reimbursed. However, in case interview is conducted virtually, no fare reimbursement will be admissible.
• The advertisement can be withdrawn at any time and vacancies advertised may be increased/ decreased at the discretion of the management without assigning any reasons therefor.
• Corrigendum or Addendum or Cancellation of this advertisement, if any, shall be published only on the website of PHL and will not be published in the newspapers. Therefore, the candidates are advised to check the website of PHL regularly.
• The eligibility criteria for determination of age, experience etc will be calculated as on the last date for receipt of application i.e.30th April 2024.
• Canvassing or bringing influence in any form will disqualify the candidature.
• The jurisdiction for any dispute arising out of the advertisement shall be the Courts at NOIDA/ Delhi.
HOW TO APPLY:
Eligible candidates meeting the above requirement may visit "Careers" tab on the Company's website www.pawanhans.co.in and should apply online. The applicants should also send the duly filled &amp; signed print out of the online application form through proper channel after affixing a recent passport size photograph accompanied with copies of self-attested testimonials in support of age, caste/class, qualification, experience, Pay/CTC, license/medical status etc and Demand Draft (towards application fee - non-refundable) for Rs. 295/- (Rupees two hundred and ninety-five only) inclusive of GST @ 18% drawn in favor of Pawan Hans Limited payable at DELHI/NOIDA (SC/ST candidates &amp; Persons with Disabilities are exempted from payment of application fee). In case, Application Fee is paid online, Demand Draft may please be ignored.
Eligible candidates meeting the above requirement who are not able to apply online may download from the website www.pawanhans.co.in and send the scanned copy of duly filled &amp; signed application form through proper channel after affixing a recent passport size photograph accompanied with copies of self-attested testimonials in support of age, caste/class, qualification, experience, Pay/CTC, license/medical status etc. and Demand Draft (towards application fee - non-refundable) for Rs. 295/- (Rupees two hundred and ninety-five only) inclusive of GST @ 18% drawn in favor of Pawan Hans Limited payable at DELHI/NOIDA (SC/ST candidates &amp; Persons with Disabilities are exempted from payment of application fee).
Furnishing of unsigned/ incomplete/ inconsistent/ ambiguous information in the application without proof of certificates or application received after last date, submitted offline are liable to be rejected and will lead to disqualification of the candidature.
Applications complete in all respects as detailed above duly superscribing the envelope with the post applied for must reach to:
Head (HR), Pawan Hans Limited, (A Government of India Enterprise), Corporate Office, C-14, Sector-1, Noida - 201 301, (U.P.), or before 30th April 2024, Phone: 0120-2476780
We fly for you</t>
  </si>
  <si>
    <t>{'posted_at': '22 days ago', 'schedule_type': 'Full–time'}</t>
  </si>
  <si>
    <t>Transportation</t>
  </si>
  <si>
    <t>Passenger Airlines</t>
  </si>
  <si>
    <t>Human Resources</t>
  </si>
  <si>
    <t>VIP Industries</t>
  </si>
  <si>
    <t>AGM – Consumer Marketing Insights</t>
  </si>
  <si>
    <t>VIP Industries Limited</t>
  </si>
  <si>
    <t>Know Us:
For over 5 decades, VIP has revolutionized the luggage and travel categories with continuous product innovations, adherence to quality and international aesthetics. Today our universe, apart from VIP, includes stellar brands like Carlton, Skybags, Aristocrat and Caprese. It is no surprise that VIP is a consumer favorite and an undisputed leader in the luggage category.
Our Culture:
At VIP, our success is powered by People, Brands and Distribution. Be part of a dynamic organization which offers a challenging and rewarding work environment encouraging personal growth and professional development. Integrity is at the core of who we are!
Position Title: Assistant General Manager - Consumer Marketing Insights
Experience &amp; Education Qualification:
• 10-14 years of experience with a proven track record of conducting both quantitative and qualitative research and successfully translating consumer insights into actionable marketing strategies
• Exposure to Consumer Durable/ FMCG... Fashion would be an advantage including market trends, consumer preferences and the competitive landscape.
• MBA in Sales &amp; Marketing
What this role will deliver:
• the development and execution of a comprehensive consumer insights strategy aligned with overall brand and marketing goals.
• with brand heads to translate brand objectives into relevant research questions and methodologies and tailor insights to inform marketing campaign development and optimization
• &amp; execute independent research charters or partner with agencies to help business teams with consumer intelligence-led, data driven decision making
• actionable insights and strategies based on consumer research findings to inform brand development, marketing campaigns, and product innovation.
• insights &amp; map trends in terms of consumer attitudes, preferences, lifestyles, and behavior to help sharpen consumer understanding pertaining to our brands.
• &amp; execute NPS, customer pulse surveys and immersions first hand across different customer profiles
• qualitative and quantitative consumer data to identify key trends, unmet needs, and opportunities for brand growth.
• closely with marketing leadership team and other internal stakeholders to help launch new products, features and services.
• and measure the impact of consumer insights on marketing campaign performance and brand metrics.
• and maintain strong relationships with external research partners.
• abreast of the latest consumer research methodologies and tools to ensure the utilization of cutting-edge approaches.
Preferred Candidate Profile:
• Experience in MR agency followed with a client-side as well as a research user experience and led large scale research projects (Qual &amp; Quant).
• Experience in understanding methodologies around exploratory research, statistical analysis techniques, data interpretation, user lifecycles and a general understanding of entire research partner ecosystem, working with a broad set of stakeholders.
• Experience in utilizing market research tools, software, and platforms to gather and analyse data effectively.
• Ability to independently execute research requirements, set the objective, scoping &amp; dissemination with leadership within defined timelines and budgets.
• A passion for consumer insights and a deep understanding of consumer behaviour
• Ability to leverage technology and digital platforms to collect, analyse, and interpret market research data effectively
• Strong communication and presentation skills to effectively convey research findings and insights to senior management and cross functional teams.
• Proven ability to work independently and as part of a team, with a strong sense of initiative
• Self-motivated and results-orientation with a strong work ethic</t>
  </si>
  <si>
    <t>{'posted_at': '10 days ago', 'schedule_type': 'Full–time'}</t>
  </si>
  <si>
    <t>Trading Companies and Distributors</t>
  </si>
  <si>
    <t>Assistant General Manager Consumer Marketing Insights</t>
  </si>
  <si>
    <t>Action Group</t>
  </si>
  <si>
    <t>job_result_4_93.txt</t>
  </si>
  <si>
    <t>Openings – Air Pollution Action Group (A-PAG)</t>
  </si>
  <si>
    <t>Air Pollution Action Group (A-PAG)</t>
  </si>
  <si>
    <t>via DevInfo.in</t>
  </si>
  <si>
    <t>Air Pollution Action Group (A-PAG) was set up in 2019 by Ashish Dhawan (Founder and Chairperson, Ashoka University and Central Square Foundation), Vijay Chadda (previously CEO of Bharti Foundation) and Mohit Beotra (previously Chief Brand Officer of Airtel). Ashish is a member of the Commission for Air Quality Management in NCR and adjoining regions.
A-PAG is focused on strategic implementation of solutions to combat air pollution and has created a niche for itself within the broader ecosystem in the last 2 years. A-PAG works with Government on a pro-bono basis; we have made significant progress with programs at the National as well as State level. Some of our projects are as follows:
1. In Delhi, we have worked on multiple programs. Currently, we are engaged with the Municipal Corporation on a massive program aimed at dispersed sources. This covers all ~300 wards across the city.
2. In Uttar Pradesh (UP) we have a program running in coordination with the Smart City Integrated... Control &amp; Command Centre in Lucknow. We have recently expanded our presence to include Ghaziabad, Varanasi, Prayagraj and Mathura.
3. As part of our program with Bihar State Pollution Control Board (BPSCB), we are active in Patna, Muzaffarpur &amp; Gaya. Various initiatives are underway to address air pollution across the state of Bihar.
4. We work in Gurgaon in partnership with the Municipal Corporation. Starting with a pilot currently being run in a limited area, the program is scheduled to be rolled out across the entire city within the next 120 days.
5. A-PAG works closely with the Punjab Government to combat stubble burning. Our efforts are focused on convincing farmers to adopt alternative solutions. These efforts include mass media &amp; social media campaigns, mobile first initiatives as well as tech enabled solutions to ease hiring of implements.
6. We have a PMU based at the Central Pollution Control Board, which is helping CPCB drive effectiveness of the National Clean Air Program (NCAP). All our work is offered to the Government on a pro-bono basis.
1. Head – Strategy, Planning &amp; Policy
Our strategy is based on 2 pillars: 1. We work alongside Government, at the national, state &amp; city levels. This is implemented through the setting up of Project Management Units (PMU) that work closely with the relevant authority to roll out initiatives.
2. Our focus is on implementing pilot programs, with the intention of codifying learning which can then be scaled across cities. These programs can target any of the key sources of pollution.
As Head of Strategy, Planning &amp; Policy you will lead the design &amp; development of programs across sources of pollution. Your primary responsibilities would be as follows:
1. Clarity on the policy landscape: There are multiple national &amp; state level policy initiatives aimed at mitigation of air pollution; any program has to be planned within the ambit of these policies. Hence, understanding the exact policy landscape is key to the role. Importantly, this includes identifying policy gaps which need to be addressed at the center or state.
2. Developing the right strategy: You would lead the design of any program that A-PAG is involved with. This requires thinking through the most effective implementation model i.e., one that can be implemented on ground in a manner that effectiveness can be established quickly &amp; efficiently. The challenge is to create an operating model that is easy to roll out given the resources available at the state/city level.
3. Monitoring &amp; evaluation; You will be required to ensure that the impact of our programs is measured in a manner consistent with M&amp;E norms. Additionally, you need to lead the codification of learning for each of the programs. This is critical to enable us to roll out these initiatives across multiple cities, including those in states where we may not have a direct presence.
4. Managing partnerships: Our strategy involves banking on partners for their technical expertise. You would be expected to play a key role in enabling these partnerships. This also includes managing donor relationships along with the leadership team.
5. Leading the team: You need to scale the existing team to bring on board the necessary skill sets required to deliver across our various programs (current &amp; planned). Leadership of the team is a key expectation from this role; as is the expectation that you will engage effectively with the Project Implementation teams. You are part of the leadership group at A-PAG &amp; report directly to the CEO/Director.
Eligibility
1. Masters’ degree in relevant fields, including business or development sector management, environmental studies or public policy with a strong track record of outstanding academic performance
2. 12-16 years of work experience working in research and/or strategy development roles. Exposure to policy related programs would be an advantage.
3. Experience working in the space of environment/air pollution would be preferred but is not essential – however, passion to solve the air pollution crisis in India is critical.
Skill Sets Required
1. Being able to lead the research on policy, and developing white papers that capture our thinking.
2. Relationship building specifically with experts in the domain; you will be expected to leverage these relationships to uncover opportunities for A-PAG.
3. Team management is key – you will lead a 4–6-member team with a strong focus on productivity &amp; intellectual rigor.
4. Ability to learn quickly – air pollution is a relatively nascent space and new knowledge is constantly emerging which we need to understand &amp; utilize to our benefit.
Click here to Apply
2. Operations Head – Special Projects
A-PAG is seeking a person to drive our program across states that we are now entering. Seen as a multi-year engagement, the program has 2 key facets:
1. Our initial focus would be on cities identified as ‘non-attainment’ under the National Clean Air Program (NCAP). These cities are expected to achieve the air pollution reduction targets by 2025, as specified under NCAP. For instance, in UP, we have established a presence across Lucknow, Varanasi, Prayagraj, Mathura &amp; Agra while in Bihar, we are working in Patna, Muzaffarpur, Gaya.
2. The program would be expected to expand to cover the entire state. Our ambition is to identify &amp; address air pollution sources beyond the non-attainment cities such that our efforts can impact the state as a whole. As part of this program, we place multiple Project Management Units (PMUs) that work closely with Government departments to ensure success against air pollution. In UP &amp; Bihar, we have state leads based in Patna &amp; Lucknow, who are supported by PMU teams in each of the cities mentioned above. As Operations Head – Special Projects, you will lead our efforts in new states to scale our presence in the states over a course of 3 years to achieve NCAP’s objectives. This is a dynamic opportunity where you will work closely with A-PAG senior leadership, Government officials, State Pollution Control Boards and other partners to have a direct impact on solving the air pollution crisis. Essentially, you need to make things happen – your primary responsibilities are as follows:
1. Developing the right strategy: Based on an understanding of air pollution issues, you would need to devise &amp; recommend the strategy to be followed in the state. City Action Plans will be a key input, as will be mitigation actions for sources that impact pollution state wide. Our challenge is to have a set of priority actions that we focus on implementing effectively. Working closely with the strategy team in Delhi is a key priority.
2. Ensuring effective project management: All our programs need to be backed by strong project management to ensure timely &amp; effective implementation. You need to instill a discipline of good project management among our team. You need to control delivery through your support team based in Delhi; as well as though the state and city teams.
3. Leading the team: We have a 9-member team in UP, as well as 5-member team in Bihar. Lead teams of this size effectively is a key expectation of this role. This including scaling up the team in line with our growth.
4. Driving Government engagement: Ranging from Chief Secretary to Secretary Environment to Municipal Commissioners etc, our work requires us to deal with Government officials at very senior levels. You would be expected to manage these &amp; myriad other Government relationships in a manner that ensures that A-PAG is recognized as a professional &amp; effective partner.
5. Managing partnerships: Our strategy involves banking on partners for their technical expertise. You would be expected to play a key role in partnerships that are triggered to drive action in the states. The role reports directly into the senior management team at A-PAG. The right candidate should aspire to grow into the role of COO at A-PAG over 2-3 years.
Eligibility
1. Masters’ degree in relevant fields, including business or development sector management, environmental studies or public policy with a strong track record of good academic performance
2.10-14 years of work experience with managerial responsibilities, demonstrating excellent project delivery and relationship development skills. Previous experience working alongside Government would be helpful, but is not essential.
3.Experience working in the space of environment/air pollution would be preferred – again it is not essential – however, passion to solve the air pollution crisis in India is critical.
Skill Sets Required
1. Entrepreneurship – success in this role depends heavily on your making things happen on the ground.
2. Ability to work alongside senior Government officials, while being able to convince them to accept our recommendations.
3. Team management is key – you will need to lead a fairly large team and keep them motivated &amp; excited.
4. Project Management skills are needed to ensure programs are delivered against agreed timelines with requisite quality.
5. Ability to learn quickly – air pollution is a relatively nascent space and new knowledge is constantly emerging which we need to understand &amp; utilize to our benefit.
Location Delhi – but the role requires regular travel to the cities we work in
Click here to apply</t>
  </si>
  <si>
    <t>Operations Head Special Projects</t>
  </si>
  <si>
    <t>HCL Technologies</t>
  </si>
  <si>
    <t>job_result_6_70.txt</t>
  </si>
  <si>
    <t>Technical Lead</t>
  </si>
  <si>
    <t>Technical Lead
Nagpur
5-9 Years
INDIA
Job Family
Practice (Digital)
Job Description (Posting).
Must have APM(Application Processing Module)/OM(Origination Manager) knowledge and also pick candidates with OM background.Required Skill 5 years of Hands on experience in FICO Decision Manager (DM) and Origination Manager (OM/APM) (for developers) 8 years of hands on experience and 3 years of architectural experience for Architects Experience in Blaze Advisor is optional Strategic Framework Build Out Recommend, model, and develop a robust business architecture decision management framework that is first and foremost responsive to Consumer Banking s immediate needs. Frameworks to include simulation, rule authoring, machine learning, and testing automation for consumer through the door application, prescreen and preapproval offer generation and offer acceptance and MSR/BSR channel. Develop a strong monitoring and feedback loop between policy rule implementation, credit system... functioning to specification, and achieving Consumer Banking profitability and growth goals. This role will partner with internal and external resources to orchestrate and oversee Rule Engineers and Architects, Testers, and Data experts to meet these ends. Governance As created by the AVP of Decision Management Execution s and with their guidance and program structures adhere to first line of defense responsibilities and record adherence as required. Assist as directed in inquiries and serve as liaison with the second and third lines of defense, and to external auditors as needed. Define workflows for decision making and oversight - by identifying associated processes, roles, and responsibilities. Establish a sound Change Management process working with the IT and vendor PMs. Communicate with auditors and other internal / external oversight groups as necessary, coordinate review and remediation activities. Vendor Management Under the direction of the AVP Decision Management Execution, help prioritize requirements, stories, and sequence CQA, and Production releases Under the guidance of the AVP Decision Management Execution, determine staffing needs. Stakeholder Management Coordinate with Product, Compliance, Legal, Accounting, IT, and other key stakeholders to socialize decision management capabilities and current and proposed transformative processes and outcomes. Coordinate with stakeholders at all PenFed geographical locations. Requirements and Quality Assurance Management Direct testers to testing outcomes and QA standards across origination platforms. Provide guidance to business analysts and testers on the team, in activities such as requirements analysis and documentation, business rules analysis and configuration, user acceptance strategy and execution. Be able to mentor rules engineers and testers Risk and Issue Management Define and implement a strong risk and issue management process and associated tools. Proactively identify current and emerging risks and issues by regularly communicating with various team members; discuss risks and issues at appropriate forums to pursue mitigations and resolutions as necessary. Escalate appropriate risks and issues to PenFed senior management. ducation and Experience Equivalent combination of education and experience is considered. Bachelor s Degree in IT, finance, statistics, or related field required. MBA highly desired. Minimum of twelve (12) years experiment in the Loan and Deposit Origination, Credit Management, and Technology space. Minimum of five (5) years of direct management experience. Work in an agile environment is highly desired. Must have FICO OM/DM Blaze experience Must have worked in a Consumer Credit Risk organization minimum of 3 years (1.) To prepare and submit status reports for minimizing exposure and ris
Qualification
B-Tech
No. of Positions
2
Skill (Primary)
SAP (APPS)-SAP Controlling-SAP FICO Activity based costing
Auto req ID
1358314BR</t>
  </si>
  <si>
    <t>Information Technology</t>
  </si>
  <si>
    <t>Software and Services</t>
  </si>
  <si>
    <t>IT Services</t>
  </si>
  <si>
    <t>IT Consulting and Other Services</t>
  </si>
  <si>
    <t>Technology</t>
  </si>
  <si>
    <t>Ramco Group</t>
  </si>
  <si>
    <t>job_result_4_90.txt</t>
  </si>
  <si>
    <t>Payroll Implementation Consultant</t>
  </si>
  <si>
    <t>Ramco Systems Limited</t>
  </si>
  <si>
    <t>Mumbai, Maharashtra (+3 others)</t>
  </si>
  <si>
    <t>Job description:
Qualification (Educational): Bachelor's or Master's degree in business or related field or an MBA|
Years of Experience: 3-7 Years
Skill Sets Required:
Global payroll Time &amp; attendance payroll implementation Business Analyst Functional consultant UAT requirement gathering
Roles &amp; Responsibilities:
• Understand client requirements and develop project plans
• Closely engage with client teams/stakeholders for requirement gathering and coordination required for data verification and extraction
• Manage the client relationship including change request management, solution planning, and testing| Demonstrated track record of success in providing strategic thinking, including identifying, analyzing, problem-solving, and responding to opportunities and challenges with the ability to translate into practical plans of action| Defines and documents customer business functions and processes
• Consults with functional unit management and personnel to identify, define and... document business needs and objectives, current operational procedures, problems, input and output requirements, and levels of systems access
• Analyses the feasibility of, and develops requirements for, new systems and enhancements to existing systems; ensures the system design fits the needs of the users
• Plans organizes, and conducts business process reengineering/improvement projects and/or management reviews
• Work with key project stakeholders and business people to formulate and communicate the business vision for the project, map out initial requirements and the scope of the project
• Will often work with project stakeholders to identify, model, and then document their requirements and business domain details
• Work with project stakeholders to validate their requirements and analysis models via techniques such as reviews, walkthroughs, and play-acting BAs will often aid in writing user acceptance test (UAT) cases and will be a liaison between project stakeholders and your testing organization during UAT</t>
  </si>
  <si>
    <t>Software</t>
  </si>
  <si>
    <t>Application Software</t>
  </si>
  <si>
    <t>Consulting</t>
  </si>
  <si>
    <t>job_result_1_80.txt</t>
  </si>
  <si>
    <t>South Asia Banking and Expansion Lead &amp; India Country Manager</t>
  </si>
  <si>
    <t>Wise</t>
  </si>
  <si>
    <t>Company Description
Wise is a global technology company, building the best way to move and manage the world’s money. Min fees. Max ease. Full speed.Whether people and businesses are sending money to another country, spending abroad, or making and receiving international payments, Wise is on a mission to make their life easier and save them money.As part of our team, you will be helping us create an entirely new network for the world's money. For everyone, everywhere.More about our mission.
Job Description
We’re looking for a South Asia Expansion Lead &amp; India Country Manager to lead the team that drives our expansion plans in South Asia. This role will also take responsibility as Country Manager for India. This is a unique and exciting opportunity to play a pioneering role to grow Wise in South Asia, allowing millions more potential customers to save money by using our services.
This is not your typical business development or relationship role. You will have full responsibility... for overseeing our financial services partnerships, defining our market expansion and market entry strategies and executing on it, and managing critical relationships with government departments, regulators, industry bodies, etc.
Here’s what will you be doing:
• Identify the most appropriate way to grow Wise in South Asia, with a focus on India. If we need licences, you will need to manage the process end-to-end: understand the regulations, prepare, coordinate and submit the application, and get the regulatory buy-in.
• Work with the product team to prioritise new product launches, potential product changes and new features in India that would have the biggest impact for our customers. You will be one of the product team’s go-to people for regulatory knowledge.
• Build and maintain strong partnerships with financial institutions (banks, payment companies, card schemes) in India and rest of South Asia. You will lead commercial negotiations, pitch Wise as a client, complete due diligence processes, maintain strong and active relationships with partners, and ensure the technical teams have what they need to integrate with the partners.
• Together with the compliance team, understand existing and new regulations, figuring out the best way in which our product and setup are compliant with them. We see regulation as an opportunity, and we want you to help us achieve that vision!
• Enhance risk and governance framework in India together with Risk, Compliance and Company Secretary teams. You will also be appointed as India Country Manager and be on the Board of our India entities.
• Manage the relationship with regulators and other important non-commercial relationships, such as with government departments. Represent Wise to the Reserve Bank of India (RBI) and be accountable for good governance.
• Have oversight of Wise’s India business operations. Help guide strategy, provide leadership and alignment amongst the various functions responsible for ensuring the good health of the entity. Providing de-facto leadership on the ground to local teams and functional leads to ensure smooth operations.
• Participate in all relevant committees and Board meetings. Serve in other regulatory roles, as necessary, taking some Director roles in our multiple subsidiaries in the market.
• Represent Wise in India, working with Public Relations and Product Marketing teams to drive brand awareness and position Wise as a key industry player.
• Develop a long term vision for the rest of South Asia, build conviction and alignment, and execute cross-functionally to expand Wise in South Asia, beyond India.
• Have the opportunity to travel to our Regional HQ in Singapore or to our offices in Europe when needed
A bit about you:
• You have a wealth of experience in the FinTech, payments or regulation domains.
• You get stuff done. Not afraid to get your hands dirty to deliver what is needed. Bonus points if you have completed a licence application in a highly regulated industry in the past.
• Experience of building business relationships with financial institutions in India, and dealing with risk/compliance teams within these institutions.
• Able to understand financial, payments and FX regulations in a changing regulatory environment in India and have an interest in AML/KYC and risk controls.
• Able to think out of the box for launching various products and services.
• An analytical thinker. You have the ability to figure out the ideal operational and commercial process with every new partner.
• Excellent at managing external relationships such as with regulators and financial institutions.
• Able to understand regulations and make pragmatic, risk-based decisions on how these need to be implemented.
• Happy to work independently, and being a self starter.
• Passionate about transforming the financial industry for good
Your mission:
• Market expansion - Identify the most appropriate way to expand Wise in India, then roll up your sleeves and make it happen. If we need a licence, you will need to execute the process end-to-end: understand the regulations, do the application and get the regulatory buy-in.
• Financial services partnerships - Maintain and improve relationships with financial institutions (banks, payment companies, card schemes) and lead commercial negotiations to drive down costs. You will monitor our economics to ensure that our service is competitive; if needed, onboard new Financial Institution partners.
• Strategic initiatives related to expansion - You will identify new / relevant local ways to benefit customers (such as a new local payment method or a new product feature) and implement it. You will also grow our new product offerings by identifying and pitching to relevant businesses in your target markets.
This role will give you the opportunity to:
• Choose your own path to success - you’ll have the freedom to define the vision and the responsibility for making it happen
• Gain international exposure - you will work with our teams in offices around the world as well as meet with regulators and partners across APAC. You will also have the opportunity to travel to our Regional HQ in Singapore or to our offices in Europe when needed
• Be a part of starting something new by helping launch Wise in a new market
Additional Information
For everyone, everywhere. We're people building money without borders — without judgement or prejudice, too. We believe teams are strongest when they are diverse, equitable and inclusive.
We’re proud to have a truly international team, and we celebrate our differences.
Every Wiser should feel that they can be themselves at work.
Inclusive teams help us live our values and make sure every Wiser feels respected, empowered to share their contributions towards mission zero and able to progress in their careers.
Having diverse teams that reflect our diverse customer base helps us build a better product. We can be more creative and empathetic to our customer’s needs and make sure we leave no-one behind on our journey to mission-zero.
For everyone, everywhere. We're people building money without borders — without judgement or prejudice, too. We believe teams are strongest when they are diverse, equitable and inclusive.
We're proud to have a truly international team, and we celebrate our differences.
Inclusive teams help us live our values and make sure every Wiser feels respected, empowered to contribute towards our mission and able to progress in their careers.
If you want to find out more about what it's like to work at Wise visit Wise.Jobs.
Keep up to date with life at Wise by following us on LinkedIn and Instagram</t>
  </si>
  <si>
    <t>Bank of Maharashtra</t>
  </si>
  <si>
    <t>job_result_5_70.txt</t>
  </si>
  <si>
    <t>Senior Associate, Financial Planning &amp; Analysis</t>
  </si>
  <si>
    <t>The Bank of New York Mellon Corporation</t>
  </si>
  <si>
    <t>BNY Mellon offers an exciting array of future-forward careers at the intersection of business, finance, and technology. We are one of the world's top asset management and banking firms that manages trillions of dollars in assets, custody and/or administration. Known as the “bank of banks” - 97% of the world’s top banks work with us as we lead and serve our customers into the new era of digital.
With over 238 years of rich history and industry firsts, BNY Mellon has been built upon our proven ability to evolve, lead, and drive new ideas at every turn. Today, we’re approximately 50,000 employees across 35 countries with a culture that empowers you to grow, take risks, experiment and be yourself. This is what #LifeAtBNYMellon is all about.
We’re seeking a future team member for the role of Senior Associate to join our Financial Planning and Analysis team. This role is located in Chennai/Pune - HYBRID
In this role, you’ll make an impact in the following ways:
Finance Chief Data Office... (FCDO) is setting and executing the data strategies across finance. The Data Architecture group of the FCDO team is establishing data architecture across all areas of finance, working with the operational systems, data consumers, enterprise architects, data strategy and Digital groups to roll out the data model and hydrate the data model for all consumers, including accounting, regulatory and financial reporting, CFO teams and corporate treasury. We aim to provide transparency of our data asset and actively manage the asset to contribute to the fulfilment of regulatory requirements and provide operational efficiency. The Data Architect function plays a critical role in the transformation of the organization by connecting data, technology, processes and controls.
Data Architect sets the architectural direction, gathering and analyzing business requirements, developing the appropriate data model, and provide guidance and support on data strategy. This position will play a key role in the finance digital transformation initiative.
To be successful in this role, we’re seeking the following:
Data Architect is expected to work with all data consumed by finance and support the organization to streamline and simplify the data pipeline, curate the data model and the data in finance:
• Work as an SME in the team to drive the teams goals and objectives.
• Eight to ten years of total work experience preferred.
• Work closely with enterprise architects, controllers, regulatory reporting, corporate treasury, technology partners, data stewards, data strategy, and data operations to curate the finance data architecture.
• Profile and Analyze source system data to determine data relationships, design constructs, consistency and quality.
• SME knowledge of internal and external reporting (ALM/LCR/NSF), especially around data consumption requirements
• Clearly define data requirements in the business context. This includes data sourcing requirements and data quality business rules.
• Construct workflow charts and diagrams; studying system capabilities; writing business requirements.
• Define project requirements by identifying project milestones, phases and elements (collaborate with PMO)
• Solid functional and business knowledge on Corporate Finance, Regulatory Reporting and Corporate Treasury business process and data model
• Perform root cause analysis for data gaps and issues, research and determine scope and complexity of issues and identify the steps for remediation.
• Understand and communicate the financial and operational impact of any changes.
• Coordinate remediation with relevant teams (source systems, technology, business, finance, etc.)
• Assist in defining data modeling standards, and foundational best practices.
• Define and build the Finance Data Model for all products and services across all lines of business
• Curate a single, agreed set of business terms used across Finance.
• Curate a single, agreed set of definitions for the business terms used across Finance.
• Curate a single, agreed set of harmonized values for the business terms used across Finance.
• Technical Skills with Python, Power BI, Alteryx, Hadoop, SQL would be preferred
• Develop the operating model for maintaining the Finance Data Model. Automate repeatable process for maintaining the Finance Data model
• Maintain the inventory of all data consumed by finance
• Document Finance Data Lake (FDL) ’s use cases, requirements, and enhancement requests, including non-functional needs for an operating model, e.g. the need for a service, not just a tool
• Document the scope (source systems/ data classes) that must be onboarded to the data lineage for the FDL
• Consult, facilitate understanding and translate data requirements into logical, physical and semantic layer models across the analytical data environment
• Ensure data structures are designed for flexibility to support future business needs
• Ensure that data designs follow architectural best practices and appropriate business rules
• Be an advocate for best practices while balancing business value and reasonable practicality
• Provide quality assurance (QA) test cases for use by the Data Lineage team to independently conduct quality control testing for the onboardings
• Perform user acceptance testing (UAT) for the onboardings, provide feedback, and re-test until user acceptance is completed
• Maintain Issue Inventory, deliverable/reporting inventory, data transformation inventory, and other identified data assets.
• Enable and guide analytics user community in the understanding, location and selection of appropriate data sources to achieve key business goals
• Analyze and evaluate data definition and modeling environment providing key recommendations for improvement.
• Identify data gaps and process improvement opportunities, and provide recommendations for improvements incorporating best practices
• Facilitate understanding of high-quality data management discipline throughout the corporation
• Advocate and drive adoption of “best practices” to ensure standardization of business architecture outputs across Finance
• Create informative, actionable and repeatable reporting that highlights relevant business trends and opportunities for improvement
• Identify areas of business process improvement and make recommendations for long-term solutions Bachelor’s degree or the equivalent combination of education and experience is required.
• Experience as an Architect is required.
• Experience with data domains like deposits, loans, trade finance, securities, derivatives, securities financing, etc. is strongly preferred.
• Experience with finance data set and process: balance sheet, income statements, consolidations, profitability, liquidity analytics and reporting, interest rate risk management, asset-liability management, regulatory reporting, is strongly preferred.
• Knowledge of the structuring of data environments and applications that use big data processes is a preferred.
• Degree in math, engineering, statistics, computational finance or economics preferred.
• Work toward or completion of MBA, CFA, or CPA/CA , FRM preferred.
• Some experience with Business Intelligence data management and visualization applications specific to Hadoop big data and the ability to use SQL/Hive and other computer languages used in big data for analysis and structuring is preferred.
At BNY Mellon, our inclusive culture speaks for itself. Here’s a few of our awards:
• Fortune World’s Most Admired Companies &amp; Top 20 for Diversity and Inclusion
• Bloomberg’s Gender Equality Index (GEI)
• Human Rights Campaign Foundation, 100% score Corporate Equality Index
• Best Places to Work for Disability Inclusion , Disability: IN – 100% score
• 100 Best Workplaces for Innovators, Fast Company CDP’s Climate Change ‘A List’
BNY Mellon is an Equal Employment Opportunity/Affirmative Action Employer. Minorities/Females/Individuals With Disabilities/Protected Veterans.
Our ambition is to build the best global team – one that is representative and inclusive of the diverse talent, clients and communities we work with and serve – and to empower our team to do their best work. We support wellbeing and a balanced life, and offer a range of family-friendly, inclusive employment policies and employee forums</t>
  </si>
  <si>
    <t>Senior Business Development Partner - Corporate Solutions</t>
  </si>
  <si>
    <t>Job Description: Manager – Enterprise Sales
We at Pine Labs are
looking for those who share our core belief - “Every Day is Game Day”. We bring
our best selves to work each day to realize our mission of enriching the world
through the power of digital commerce and financial services.
Role Purpose:
We are hiring for the role of Manager - Enterprise Sales. This is an Individual Contributor role reporting into the Head of Business and will be based out of Chennai. In your role, you'll be instrumental in advancing our mission by onboarding large scale enterprise/corporate clients, tailoring solutions to meet both their needs. Beginning with our user-friendly POS devices to accept payments, you'll extend our suite of solutions that simplify the entire payments experience for their consumers. This will also include solutions to enhance customer loyalty, analytics for informed decision-making, seamless billing and inventory management along with integration with their existing... platforms.
The responsibilities we entrust you with
•Expand Enterprise Network: Acquire high end corporate clients by
offering solutions at scale and matching offerings to meet unique use cases as
per the industry of operation
•Client Engagement: Cultivate strong relationships and networks to
deepen engagement with existing and potential clients and position holders at
the CXO level
•Solution Crafting: Work with internal teams to drive innovation
and craft customised solutions for large accounts.
•Market Awareness: Stay updated on market trends and competition.
Share insights to improve products and other value added offerings
•Process guardian: Diligently following our processes for
acquiring, onboarding clients, following our compliance policies and
procedures, fulfilling necessary documentation and reporting for sales
management.
Relevant Work Experience:
•Enterprise Sales in Fintech, Banking and Financial Services
including Insurance, Solution Selling in IT and SAAS products, Quick-Commerce,
E-Commerce, FMCG, FMCD, Telecom will be preferred.
Years of Experience:
• 6 to 10 years in Individual Contributor capacity in
Enterprise/Corporate Sales
Qualification:
•MBA in Marketing, Masters (Engineering/Commerce/Science), BE/Btech</t>
  </si>
  <si>
    <t>Manager Enterprise Sales</t>
  </si>
  <si>
    <t>IDFC First Bank</t>
  </si>
  <si>
    <t>job_result_3_60.txt</t>
  </si>
  <si>
    <t>Senior Audit Lead-Information Technology</t>
  </si>
  <si>
    <t>IDFC FIRST Bank</t>
  </si>
  <si>
    <t>Job Title: Senior Audit Lead-Information Technology
Function: Internal Audit
Job Purpose
The role bearer has the responsibility to actively lead internal audits for the bank as assigned. It entails taking complete ownership of the process - creating checklists, conducting audits as per the defined timelines, publishing the audit reports and preparing for presentations to be conducted quarterly. The role bearer has to adhere by the guidelines set by the bank for audit reports - making the audit process more efficient contributing to the larger objectives of the bank.
Responsibilities
Roles &amp; Responsibilities:
Prepare and administer bank's annual audit plan.
Monitor the audit cycle programme to ensure it remains effective and up to date.
Manage the detailed planning, risk assessment, scoping, and resourcing of complex audit projects.
Lead preliminary planning and establishes direction for audits, provides support to assigned auditors, manage project to quality outcomes. meet... established time budget.
Ensure execution of audit plan as per agreed timelines, draft audit reports, discuss and finalize the same with the auditee.
Review the working papers prepared by subordinates and take complete ownership of it.
Identify critical areas for continuous monitoring and develop necessary exception reports for the same.
Lead in developing operational expertise in core areas and leverage in internal audits.
Develop key metrics, trends, and strategic analysis of areas of responsibility and presents audit trends and results to senior management.
Prepare audit committee presentations for audits held during each quarter and making sure that all critical issues are included along with adequate plan of action.
Conduct follow-up audits to make sure that regulations and bank rules are still being met and best practices are being followed.
Conduct special audits as required by senior management and issue results.
Provide guidance and trainings to Project team members in the field of Internal Audit
Capture and share best- practice knowledge amongst the team.
Create an environment that promotes collaborative learning and collective ownership of responsibilities.
List the deliverables other than primary, but essential for the role.
Leverage in-house synergies through collaboration with internal stakeholders.
Stay abreast with global market trends and competitor strategies in key markets.
Attract and retain best-in-class talent for key roles in their reporting structure.
Educational Qualifications
Graduation: Any Graduate
Post-graduation: MBA, PGDM.
Experience: 10 to 18 years of relevant experience</t>
  </si>
  <si>
    <t>Senior Audit Lead Information Technology</t>
  </si>
  <si>
    <t>job_result_3_30.txt</t>
  </si>
  <si>
    <t>Manager</t>
  </si>
  <si>
    <t>Monitoring monthly revenues along with Supply chain planning team
Prepare monthly sales flash, ensure reconciliation of amounts and quantities with SAP
Prepare Sales schedules on a monthly / quarterly / annual basis for audit purposes
Prepare Sales variance analysis on quarterly basis for audit submissions
Monitor Spent solvents sales, other income, analysis of rates and volumes
Prepare and update weekly and monthly sales trackers
Assistance in preparing sales budgets
Co-ordinate with plant team for audit evidences - cut off documents, invoices, E-way bills during quarterly / annual audits and Internal Audits
Do internal checks / control procedures in Sales, to ensure there are no internal audit observations
Ensure sales dispatches are as per INCO TERMS
Monthly updating sales data - customer wise, product wise in MIS system
Assistance in Cost Audits finalisation
Monitoring Collections from customers on a weekly basis; liasioning with Shared Services team in banking... matters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Pharma Solutions (PPS) is a Contract Development and Manufacturing Organization (CDMO) offering end-to-end development and manufacturing solutions across the drug life cycle. We serve our customers through a globally integrated network of facilities in North America, Europe, and Asia. This enables us to offer a comprehensive range of services including drug discovery solutions, process &amp; pharmaceutical development services, clinical trial supplies, commercial supply of APIs, and finished dosage forms. We also offer specialized services such as the development and manufacture of highly potent APIs, antibody-drug conjugations, sterile fill/finish, peptide products &amp; services, and potent solid oral drug products. PPS also offers development and manufacturing services for biologics including vaccines, gene therapies, and monoclonal antibodies, made possible through Piramal Pharma Limited’s investment in Yapan Bio Private Limited. Our track record as a trusted service provider with experience across varied technologies makes us a partner of choice for innovators and generic companies worldwide</t>
  </si>
  <si>
    <t>job_result_2_70.txt</t>
  </si>
  <si>
    <t>Zeta - Manager - Financial Planning &amp; Analysis (7-10 yrs)</t>
  </si>
  <si>
    <t>Manager - Financial Planning &amp; Analysis
What is the job like?
- Partner with CFO office and Vertical teams (Business + Finance) to finalize Annual/ quarterly operating plans and forecasts, and continually improve the processes
- Lead BI (Business Intelligence) framework for the organization and it's evolution.
- Identify key metrics, track financial &amp; operating KPIs (Sales, Expenditure &amp; profit margin) and develop financial models along with sharp front-end visualization of the analysis to support strategic initiatives.
- Central owner of organization-wide operating and financial data and KPIs
- Analyze key performance indicators in all areas of revenue, operating costs, fixed expenses and capital expenditures - time series as well as against budgets and forecasts (Trend &amp; Variance Analysis).
- Prepare monthly Comprehensive Financial Packs and drive reviews with Business
- Ability to quickly understand the organization structure and assess financial impact due to any change in... organization structure.
- Allocation of Corporate costs to verticals to ensure holistic performance evaluation.
- Devise and own the methodology and process, align with key stakeholders and also operationally handle it on monthly basis.
- Play key role as SME for FP&amp;A transformation and new tool deployment project
- Contribute in new business financial models to support strategic initiatives, Deal evaluations and Valuations
- Accountable for Board review discussions on performance
- Ad-hoc business analysis and trend reporting on headcount, cost and revenue stream as needed
- Work closely with the accounting team to ensure accurate financial reporting
- Work towards standardization and documentation of key processes
- Leading discussions on improving GM, cost rationalization, engaging with different team to improve GM by better negotiation
Who should apply for this role?
- CA or MBA with at least 7-10 years of relevant experience.
- Good knowledge on Corporate FP&amp;A
- Strong analytical and data gathering skills
- Excellent communication skills
- High level of energy with a proactive attitude
- Good business acumen
- Ability to perform analysis, conclude decisions, and take initiative in the absence of perfect information
- Ability to work under tight deadlines and to prioritize under pressure
- Ability to respond to issues quickly and effectively while responding and adapting to changing work situations and environments
- Ability to build trust and gain support of personnel across the organization
- Advanced systems and computer skills including ERP, BI, Excel &amp; PowerPoint</t>
  </si>
  <si>
    <t>Financial Planning and Analysis Manager</t>
  </si>
  <si>
    <t>job_result_3_80.txt</t>
  </si>
  <si>
    <t>Head of AI Products</t>
  </si>
  <si>
    <t>Company Description
Yantra is a management and technology consulting firm headquartered in Santa Clara, California with offices in Canada, India, and the Philippines. Since 2009, weve been providing business consulting, application management, product engineering, data analytics, managed services, robotic process automation, process orchestration, enterprise and financial systems. Yantras culture of innovation, collaboration, and commitment to deliver with passion is the foundation that drives sustainable change and invigorates how business transformation gets done.
Role Description
This is a full-time hybrid role for a Head of AI Products. We are seeking a visionary and results-driven Head of AI Products to lead our AI product development initiatives and drive innovation across our portfolio. The ideal candidate will possess a deep understanding of AI technologies, strong business acumen, and a proven track record of delivering successful AI products to market. This is a... leadership role that offers the opportunity to make a meaningful impact on our customers.
Responsibilities:
Lead the strategic vision, roadmap, and execution of AI product development initiatives in alignment with the company's business objectives and market demands.
Drive innovation and differentiation by identifying emerging trends, opportunities, and customer needs in the AI landscape.
Collaborate closely with cross-functional teams, including engineering, research, design, marketing, and sales, to define product requirements, prioritize features, and deliver high-quality AI solutions.
Manage the end-to-end product lifecycle, from ideation and conceptualization to development, launch, and post-launch optimization.
Establish key performance indicators (KPIs) and metrics to measure the success and impact of AI products, and iterate based on feedback and data-driven insights.
Build and nurture a high-performing team of AI product managers, data scientists, engineers, and designers, fostering a culture of collaboration, creativity, and continuous learning.
Cultivate strategic partnerships and alliances with technology vendors, research institutions, and industry leaders to enhance the capabilities and competitiveness of our AI products.
Stay abreast of industry trends, competitive landscape, and regulatory developments related to AI and machine learning, and proactively integrate insights into product strategy and roadmap.
Qualifications:
Bachelor's degree in computer science, engineering, data science, or related field; advanced degree (e.g., MS, MBA, PhD) preferred.
Proven track record of 7+ years of experience in AI product management, with a focus on developing and launching innovative AI products and solutions.
Deep expertise in artificial intelligence, machine learning, natural language processing, computer vision, and other relevant AI technologies and methodologies.
Experience with machine learning frameworks like TensorFlow, Keras, and PyTorch, and knowledge of cloud platforms like AWS and Azure.
Strong business acumen and strategic thinking, with the ability to translate market insights and customer feedback into actionable product strategies and roadmaps.
Demonstrated leadership and people management skills, with experience in building and leading high-performing cross-functional teams in a fast-paced, agile environment.
Excellent communication, presentation, and stakeholder management skills, with the ability to influence and collaborate effectively at all levels of the organization.
Passion for technology, innovation, and driving positive change through AI, with a customer-centric mindset and a commitment to delivering exceptional user experiences</t>
  </si>
  <si>
    <t>Product Management</t>
  </si>
  <si>
    <t>Shriram Finance - Corporate Finance Role - Treasury - CA</t>
  </si>
  <si>
    <t>Corporate Finance Role - TreasuryGreetings from Shriram Group !!Shriram Finance is the country's biggest retail NBFC offering credit solutions for commercial vehicles, two-wheeler loans, car loans, home loans, gold loans, personal and small business loans. We are part of the 50 year old Shriram Group. The company has a network of 3,025+ branches and a workforce of more than 74,000. Shriram Finance has combined Assets under Management (AUM) worth 200,000 crores.Who We Are:Shriram is a pioneer in the NBFC Industry with a strong rural presence. Shriram's customers benefit from a broad range of personal and commercial financial services, accepting Fixed Deposits, Commercial Vehicle Loans, Business Loans, Two-Wheeler Loans and more.Position Available: Currently we are looking for the candidate with relevant experience in Corporate Finance Qualification : CA QualifiedExperience : 0-5 years / FresherJob Description:- Assisting team in Raising of funds from Banks/MFs/FIs/Insurance /Corporates... by issuance of various instruments- Preparation of Credit proposals/ CAM, standard treasury docket- Attending queries of potential lenders and resolving the queries to the satisfaction of lenders- Documentation for availing borrowings- Managing and tracking Compliances set forth by lenders, Managing liquidity, maintaining periodical cash flow.- Investment of surplus funds, Fund transfer across accounts &amp; Ensuring liabilities repayment on due dates and periodic reports- Liaising with internal &amp; external stake holders and Tracking regulatory &amp; Industry updates for quick decision- Handling data for Credit Rating Agencies and Preparation of internal MIS required by the management.- Led and executed securitisation transactions from inception to closure, including deal structuring, deal timelines, due diligence and legal documentation.For more details about the company visit us at: https://www.shriramfinance.in/careers (ref:iimjobs.com</t>
  </si>
  <si>
    <t>{'posted_at': '8 days ago', 'schedule_type': 'Full–time'}</t>
  </si>
  <si>
    <t>Treasury CA</t>
  </si>
  <si>
    <t>job_result_3_90.txt</t>
  </si>
  <si>
    <t>Shriram Finance - Credit Manager</t>
  </si>
  <si>
    <t>Credit ManagerShriram Finance is the country's biggest retail NBFC, offering credit solutions for commercial vehicles, two-wheeler loans, car loans, home loans, gold loans, personal and small business loans. We are part of the 50-year-old Shriram Group. The company has a network of 3,037+ branches and a workforce of more than 74,000. Shriram Finance has combined Assets under Management (AUM) worth 200,000 crores.Position Available:Currently, we have openings at Shriram Finance Limited. Selected candidates will be posted as Manager - Credit Underwriting.JOB PROFILE:- Assess credit worthiness of loan applicants by analysing financial statements, credit reports, and other relevant documents for Various Loans like Machinery/Construction Equipment/CV loan/Business &amp; MSME Loan- Responsible for challan discounting corporate loans/risk and business analysis- Preparing CAM &amp; handling construction equipment/earth moving equipment/logistics loans.- Timely disbursement of loans by regulating and... checking all disbursement documents.- Need to Analyse Balance sheet, Various financial Ratios for loan Applicants- To drive Viability of business /equipment /vehicles - Conduct thorough risk analysis to determine the likelihood of repayment and mitigate potential losses.- Stay updated on market trends and developments in the construction equipment/Finance industry.- Perform detailed financial analysis to evaluate the financial health and stability of prospective borrowers.- Monitor loan portfolio performance and proactively address emerging credit issues.- Build and maintain strong relationships with customers, dealers, and industry stakeholders.- Manage the entire credit application process, right from login to disbursement.- Other day to day activities related to the credit appraisal and loansKey Skills Required:- Must have Excellent Communication and Analytical Skills.- Should have good knowledge of Credit appraisal, Construction equipment Loans and Banking/NBFCs domain.- Should have MIS knowledge. (ref:iimjobs.com</t>
  </si>
  <si>
    <t>Credit Manager</t>
  </si>
  <si>
    <t>Sales Marketing Manager</t>
  </si>
  <si>
    <t>Company Description
Shriram Life Insurance Company is a joint venture between the Shriram Group and the Sanlam Group. The Shriram Group is a respected and well-known conglomerate in the financial services industry in India. The group is involved in multiple financial services like chit funding, insurance broking, stock broking, consumer durable financing, and truck financing. It has a network of 630 offices across India and a customer base of 30 lakh subscribers and investors. The company has the largest agency force in the private sector consisting of more than 75,000 agents.
Role Description
This is a full-time hybrid role in the Sales Marketing department at Shriram Life Insurance based in Kasba. The Sales Marketing Manager will develop and execute sales strategies to reach the company's revenue targets. The role entails managing relationships with partners, developing marketing plans, managing the sales and marketing budgets, and monitoring market trends. This role is located... in Kasba and offers some flexibility for remote work.
Qualifications
Sales and marketing skills with experience in developing and executing sales strategies
Excellent relationship management and communication skills
Experience in managing sales and targets
Ability to analyze and interpret market trends and translate them into actionable insights
Experience in the insurance industry or financial services companies is a plus
Strong leadership and team management skills
Proficiency in Microsoft Excel and other software to manage data effectively</t>
  </si>
  <si>
    <t>Sales Officer</t>
  </si>
  <si>
    <t>Surat, Gujarat</t>
  </si>
  <si>
    <t>Company Description
Shriram Life Insurance Company is a joint venture between the Shriram Group and the Sanlam Group, making it one of the largest and well-respected financial services conglomerates in India. The Group offers a wide range of financial services including chit fund, truck financing, consumer durable financing, stock broking, insurance broking, and life insurance. With a customer base of over 30 lakh chit subscribers and investors, the Group operates through a network of 630 offices across the country. Shriram Life Insurance has the largest agency force in the private sector, consisting of more than 75,000 loyal and dedicated agents.
Role Description
This is a part-time hybrid role for a Sales Officer at Shriram Life Insurance. As a Sales Officer, you will be responsible for customer service, lead generation, communication, sales operations, and channel sales. This role is located in Surat, with flexibility for some remote work.
Qualifications
• Customer Service... Communication, and Sales Operations skills
• Lead Generation and Channel Sales skills
• Excellent interpersonal and communication skills
• Ability to work independently and remotely
• Experience in the insurance or financial services industry is a plus
• Bachelor's degree in Business, Finance, Marketing, or related field</t>
  </si>
  <si>
    <t>{'posted_at': '4 days ago', 'schedule_type': 'Part-time'}</t>
  </si>
  <si>
    <t>job_result_6_20.txt</t>
  </si>
  <si>
    <t>Assistant Manager - Operations</t>
  </si>
  <si>
    <t>Firstsource Solutions Ltd is looking for Assistant Manager - Operations to join our dynamic team and embark on a rewarding career journey Assist the Operations Manager in managing the day-to-day operations of the organization Ensure the efficient and effective operation of all processes and systems Monitor and report on key performance indicators and make recommendations for improvement Ensure compliance with relevant laws, regulations, and policies Supervise and provide guidance to staff to ensure the achievement of organizational goals Develop and implement processes and procedures to improve efficiency and productivity Participate in the development of the annual operating budget and provide input on operational expenses Collaborate with other departments and stakeholders to ensure smooth operations Strong understanding of business operations and management principles Excellent leadership and management skills Strong interpersonal and communication skills</t>
  </si>
  <si>
    <t>Assistant Manager Operations</t>
  </si>
  <si>
    <t>Blue Star</t>
  </si>
  <si>
    <t>Jewellery retail store manager</t>
  </si>
  <si>
    <t>Blue Star Diamonds</t>
  </si>
  <si>
    <t>Our luxury goods and jewelry retail store is seeking a highly skilled and experienced Jewelry Retail Store Manager to oversee all aspects of our operations. As the Jewelry Retail Store Manager, you will be responsible for leading a team and ensuring exceptional customer service, sales performance, inventory management, and overall success of the store. This is a fantastic opportunity for a detail-oriented, customer-centric individual with a passion for luxury jewelry to join a high-end retail establishment.
Responsibilities
• Lead and motivate a team of sales associates, providing guidance, coaching, and training as needed
• Develop and implement strategies to drive store sales, increase profitability, and achieve targets
• Maintain and continually improve store standards, ensuring a visually appealing and inviting shopping environment
• Build and maintain strong relationships with clients, providing personalized service and ensuring customer satisfaction
• Oversee inventory... management, including stock control, replenishment, and conducting regular stocktakes
• Monitor market and industry trends to identify new sales opportunities and stay ahead of competitors
• Collaborate with colleagues and management to develop and execute marketing and promotional initiatives
Requirements
• Proven experience as a Jewelry Retail Store Manager or similar role within the luxury goods and jewelry industry
• In-depth knowledge of fine jewelry, gemstones, and luxury brands
• Strong leadership skills and the ability to motivate, mentor, and develop a team
• Exceptional communication and interpersonal skills, with a professional and customer-oriented approach
• Demonstrated track record in achieving sales targets and driving profitability
• Excellent organizational and time management abilities, with a keen eye for detail
• Proficiency in using retail management software and other relevant technology
Job Type: Full-time
Ability to commute/relocate:
• Mumbai Suburban, Maharashtra: Reliably commute or planning to relocate before starting work (Required)
Education:
• Bachelor's (Preferred)
Experience:
• total work: 1 year (Preferred)
• Management: 1 year (Preferred)
Language:
• Hindi (Preferred</t>
  </si>
  <si>
    <t>Building Products</t>
  </si>
  <si>
    <t>Retail Store Manager</t>
  </si>
  <si>
    <t>job_result_2_88.txt</t>
  </si>
  <si>
    <t>Direct Indirect Taxation Executive.</t>
  </si>
  <si>
    <t>Taxation Associate
Blue Star Diamonds Pvt. Ltd (Location- Bandra-BKC) is seeking a skilled and experienced B.Com graduate to join our dynamic team as a Taxation Associate. The ideal candidate will have prior working experience with a CA firm, having successfully completed their articleship, and possess a comprehensive understanding of direct and indirect taxation.
Responsibilities:
• Tax Compliance: Ensure timely and accurate preparation and filing of various tax returns including income tax, GST, and other statutory compliance requirements.
• Tax Planning: Assist in developing tax strategies and planning to minimize the company's tax liabilities while ensuring compliance with tax laws and regulations.
• Financial Analysis: Analyze financial data to identify tax implications and provide recommendations to optimize tax efficiency.
• Documentation and Recordkeeping: Maintain organized and up-to-date tax records, documents, and correspondence with tax authorities.
• Client Interaction... Collaborate with clients and internal stakeholders to address tax-related queries, provide guidance, and facilitate smooth tax processes.
• Research and Interpretation: Stay updated with changes in tax laws and regulations, conduct research on tax issues, and provide insights to support decision-making.
Requirements:
• Bachelor's degree in Commerce (B.Com) or related field.
• Completed articleship with a recognized Chartered Accountant (CA) firm.
• Strong knowledge and understanding of direct and indirect taxation laws and regulations.
• Proficiency in tax compliance procedures and documentation.
• Excellent analytical and problem-solving skills.
• Ability to communicate effectively with clients and team members.
• Detail-oriented with a high level of accuracy in work.
• Proactive approach towards learning and staying updated with changes in tax laws.
Preferred Qualifications:
• Additional professional certifications related to taxation (e.g., CA Inter, CS) would be advantageous.
• Prior experience using tax-related software and tools.
• Experience working in a diverse client environment.
Job Type: Full-time
Salary: Up to ₹50,000.00 per month
Experience:
• total work: 6 years (Preferred)
Work Location: In person
Expected Start Date: 01/04/2024</t>
  </si>
  <si>
    <t>Taxation Associate</t>
  </si>
  <si>
    <t>Associate, Commercial Associate, Global Commercial Banking, India</t>
  </si>
  <si>
    <t>Bank of America</t>
  </si>
  <si>
    <t>Job Description:
At Bank of America, we are guided by a common purpose to help make financial lives better through the power of every connection. Responsible Growth is how we run our company and how we deliver for our clients, teammates, communities and shareholders every day.
One of the keys to driving Responsible Growth is being a great place to work for our teammates around the world. We’re devoted to being a diverse and inclusive workplace for everyone. We hire individuals with a broad range of backgrounds and experiences and invest heavily in our teammates and their families by offering competitive benefits to support their physical, emotional, and financial well-being.
Bank of America believes both in the importance of working together and offering flexibility to our employees. We use a multi-faceted approach for flexibility, depending on the various roles in our organization.
Working at Bank of America will give you a great career with opportunities to learn, grow and make... an impact, along with the power to make a difference. Join us!
Business Overview
As one of the largest commercial banks in the U.S., GCB (Global Commercial Bank) provides financial services for clients with revenues of $50 million to $2 billion, primarily in the U.S. and Canada, as well as their international subsidiaries.
Thirty-four percent of U.S. Fortune 1,000 companies are covered by GCB. Serving one in five middle market companies in the U.S., specialty functions focus on:
• Automotive/vehicle companies
• Commercial real estate firms
• Educational institutions
• Healthcare companies
• Not-for-profit organizations
• Restaurants
• Sports leagues, teams and stadiums
• Technology companies
Our client relationship teammates, located in the U.S. and around the globe, partner across our company to provide a wide range of financial services, integrated working capital management and treasury solutions, and underwriting and advisory services.
Team Overview
The International client relationship team covers GCB client subsidiaries located outside of the U.S. and Canada. The team is made of seasoned subsidiary Relationship Managers who each have a dedicated portfolio of subsidiary clients and prospects. Teammates are located in 15 key countries to drive local client engagement and serve as an extension of the parent relationship team located in the United States and Canada.
How you’ll make an impact
A client operating on a global scale with subsidiaries around the world needs a banking partner who can provide local market expertise and understands the concerns and opportunities that each jurisdiction brings. At Bank of America, clients with subsidiaries overseas will have the support of an extended relationship team, with local relationship teammates available to deliver that expertise to the client.
As an integral part of the local relationship team, you will work closely with the subsidiary relationship managers providing day to day support delivering to both client and prospects. Your day-to-day will also include:
• Responsible for supporting senior bankers in driving business development of GCB customers in India and undertaking ad hoc projects and initiatives as and when required. Helping the team conduct all assigned tasks related to client on-boarding, refresh, monitoring P&amp;L performance of the portfolio and actively scoping prospecting opportunities.
• Develops, participates and/or presents client/client team presentations (economic updates, markets forecasts, industry updates, industry valuations) and relationship reviews.
• Participates in the credit approval process in order to gain exposure to Credit products and the decision/approval process.
• Participates in treasury solutions packaging in order to gain exposure to Treasury products/services and their related approval/support processes.
• Coordinates with product partners, deal team members and clients throughout the course of executing a transaction.
• Delivers financial, industry, and economic analyses and other activities to facilitate decision making with comprehensive and in-depth company and industry research.
• Responsible for new business analytics to support the client teams, focusing on enhancing existing relationships and identifying new opportunities.
What you’ll bring to the team
• Undergraduate Degree in Accounting, Finance, or related area is required
• Minimum of 2+ years of previous business experience
• Excellent analytical and modeling skills coupled with an understanding of corporate financial statements.
• High level of self-motivation and ability to connect analytical work to client needs and strategic objectives
• Self-starter with strong interpersonal skills and the ability to work independently and collaboratively across the matrix and establish relationships with internal partners and clients
• Passion and desire to work with Global Commercial Banking clients
How to stand out
• Commercial credit skills
How we’ll support you
• Robust training and development programs, plus one-on-one coaching from executives to help you thrive in your career.
• Comprehensive tools, proprietary research and analytics, and cutting-edge digital solutions to support both you and clients.
• Powerful connections to expand your professional network as part of a global team.
• Industry-leading benefits with an integrated approach to wellness – covering the physical, emotional, and financial resources you need to be well at every stage of life.
Bank of America
Good conduct and sound judgment is crucial to our long term success. It’s important that all employees in the organisation understand the expected standards of conduct and how we manage conduct risk. Individual accountability and an ownership mind-set are the cornerstones of our Code of Conduct and are at the heart of managing risk well.
We are an equal opportunities employer, and ensure that no applicant is subject to less favourable treatment on the grounds of gender, gender identity, marital status, race, colour, nationality, ethnic or national origins, age, sexual orientation, socio-economic background, responsibilities for dependants, physical or mental disability. The Bank selects candidates for interview based on their skills, qualifications and experience.
We strive to ensure that our recruitment processes are accessible for all candidates and encourage any candidates to tell us about any adjustment requirements</t>
  </si>
  <si>
    <t>Indian Bank</t>
  </si>
  <si>
    <t>job_result_3_93.txt</t>
  </si>
  <si>
    <t>Axis Bank</t>
  </si>
  <si>
    <t>job_result_6_60.txt</t>
  </si>
  <si>
    <t>Cluster:Cluster Head</t>
  </si>
  <si>
    <t>About Branch Banking:
With branches spread across 26 states and 6 union territories, the branches act as the face of Axis Bank for millions of retail customers and is, hence, an integral part of the Bank’s strategy. Branches play a major role in deposit mobilization from New-To-Bank (NTB) customers, and are also core drivers of the Bank’s customer engagement strategy across products and services
About the Role:
The Cluster Head (CH) heads a network of branches and is responsible for business expansion and growth in the Cluster so as to achieve the topline and profitability goals of the cluster. The CH coordinates with the branch heads to ensure that they are able to respond proactively to the business issues and challenges by providing them with the required guidance and support. The CH is also responsible for maintaining regulatory and procedural compliance
Key Responsibilities
• Implement the cluster business plan through the team of Branch Heads for profitable growth.
• Plan... and ensure implementation of Branch expansion plans, upgradation of extension counters/ Branches and Points of Service, in line with the growth plans of the Bank.
• Establish budgets and targets and provide guidance to the Cluster Heads and Branch Heads in preparing business plans for their respective areas
• Establish and strengthen relations with Key Customers in collaboration with the Branch Head/ Branch team to generate business
• Review and monitor performance of the Clusters and Branches for ensuring achievement of all targets, productivity, quality and compliance standards.
• Review and ensure compliance of all processes according to bank’s policies including timely action on internal and statutory audit observation
• Coach and mentor high potential talent to develop them for higher responsibilities.
• Ensure manpower needs are fulfilled to implement the branch/ business expansion in the cluster
• Liaison with project team, infrastructure and support service providers for efficient service delivery
Qualifications:
Optimal qualification for success on the job is:
• Graduation / Post-Graduation (MBA-Marketing preferred) from a recognized institute
• NCFM and AMFI Certifications
Role Proficiencies:
For successful execution of the job, the candidate should possess the following:
• Knowledge of industry, technology, marketing, and product trends
• Knowledge of regulatory guidelines and norms
• Good communication (both verbal and written) skill in both English and the local language
• Ability to manage complex client situations
• Ability to manage risk and uncertainty for self and team within a dynamic priority-setting environment
• Ability to handle pressure and meet deadlines
• Ability to coach and mentor others
#ComeAsYouAre "We are dil se open. Women, LGBTQIA+ and PwD candidates of all ages are encouraged to apply</t>
  </si>
  <si>
    <t>Cluster Head</t>
  </si>
  <si>
    <t>Yes Bank</t>
  </si>
  <si>
    <t>job_result_2_96.txt</t>
  </si>
  <si>
    <t>Relationship Manager</t>
  </si>
  <si>
    <t>YES BANK</t>
  </si>
  <si>
    <t>Company Description
YES BANK is a leading Indian private sector bank committed to transforming the financial landscape of India. With over 1100 branches nationwide and a dedicated team, YES BANK strives to deliver exceptional banking solutions and empower individuals, businesses, and communities to thrive. Operating in Retail, MSME, and Corporate banking sectors, YES BANK offers an extensive range of financial services leveraging cutting-edge technology and industry insights. Driven by core values, YES BANK aims to build lasting relationships with customers while ensuring the safety of their finances and creating a positive impact on society and the environment.
Role Description
This is a full-time on-site role located in Pune for a Relationship Manager - Wholesale Banking Liabilities. The Relationship Manager will be responsible for acquiring and maintaining strong Corporate Relationships with clients, understanding their financial needs, providing tailor-made banking solutions... and ensuring client satisfaction. The Relationship Manager will also be responsible for driving business growth, meeting sales targets, and effectively managing corporate customer portfolios.
Qualifications
Strong interpersonal and communication skills
Excellent sales and negotiation skills
Sound knowledge of financial products and services
Ability to understand and analyze financial statements
Proven track record in relationship management and sales
Customer-oriented mindset
Ability to work in a fast-paced and target-driven environment
Bachelor's degree in Marketing or Finance, Business Administration, or related field
Relevant experience in Wholesale Banking will be preferred</t>
  </si>
  <si>
    <t>{'posted_at': '12 days ago', 'schedule_type': 'Full–time'}</t>
  </si>
  <si>
    <t>job_result_3_70.txt</t>
  </si>
  <si>
    <t>Treasury Manager</t>
  </si>
  <si>
    <t>Snowflake</t>
  </si>
  <si>
    <t>Build the future of data. Join the Snowflake team.
We are building a Treasury function that can support our rapidly growing global organization. This is a high impact opportunity to develop treasury systems and processes to support explosive international growth. The International Treasury manager will lead treasury operations for our international business including banking, cash management, intercompany settlements and netting, cash planning and forecasting. The International Treasury Manager will be actively involved in designing, implementing and managing a broad range of treasury systems, processes, controls and projects.
WHAT YOU WILL DO:
CASH MANAGEMENT:
Monitor and manage cash position for international operations
Prepare cash forecast. Collect funding requirements from local finance teams in APAC and EMEA regions to support direct cash forecast process. Investigate variances and provide recommendations to improve forecasting
Anticipate short-term borrowing needs. and... communicate them to the appropriate team
Interface with internal business partners to provide payment/collections support such as setting up direct debits
Support intercompany transfer pricing and capital structure transactions
REPORTING:
Provide financial analysis and other ad hoc support to financial forecasting and modeling projects such as cash forecasting, bank fee analysis and interest income forecast
Collaborate with IT to ensure that treasury systems are available &amp; up to date
Interface with accounting for bank general ledger upload, journal entry differences and general troubleshooting
Manage compliance &amp; reporting for ECB borrowing in India
BANKING:
Drive bank account opening and closing process
Negotiate and complete KYC requests and other legal documentation as require working with Legal as necessary
Support domestic and international banking relationships for cash and treasury management services. Research and implement best-in-class banking products and services while striving for bank fee optimization
Manage user access on treasury and banking systems and drive bank account signer updates as necessary
Drive bank fee analysis to identify areas of cost improvement
TREASURY PLATFORM:
Manage bank accounts and authorized signers in TMS and eBAM, liaising with IT Finance and banks to ensure daily receipt of bank files
Recommend and implement improvements to Treasury processes
Collaborate with India finance team to assess and implement the latest/best-in-class Treasury technologies focusing on automation, AI, RPA and digital transformation
Assist in Treasury control procedures to ensure regulatory compliance and promote a strong control environment
Ensure compliance with SOX controls, FATCA, anti-money laundering regulations, and other rules governing cash transactions and banking
WHAT YOU WILL NEED:
HANDS ON TREASURY EXPERTISE:
Minimum of 5+ years of International Treasury operations experience
Experience using various Treasury, ERP, banking and financial reporting systems
Global banking experience with an understanding of operational banking requirements in APAC and EMEA regions
Familiarity with Treasury Accounting
Excellent communication abilities
Strong hands-on experience of building analytical models in Excel
Strong hands-on experience of building slide decks in PowerPoint
Comfortable and interested in learning new IT Systems used in Treasury
LEASDERSHIP SKILLS:
Think Big We are growing fast and have an ambitious treasury roadmap to match
Get It Done Produce accurate &amp; timely results to support the roadmap
Own It Take initiative. Find solutions. Speak up.
Be Excellent Hold yourself and others to the highest standards. Think strategically, balancing today and tomorrow.
ACADEMIC CREDENTIALS:
Degree in accounting
CA and/or CS strongly preferred</t>
  </si>
  <si>
    <t>job_result_7_80.txt</t>
  </si>
  <si>
    <t>Vice President</t>
  </si>
  <si>
    <t>Job Description:
About Us
At Bank of America, we are guided by a common purpose to help make financial lives better through the power of every connection. Responsible Growth is how we run our company and how we deliver for our clients, teammates, communities and shareholders every day.
One of the keys to driving Responsible Growth is being a great place to work for our teammates around the world. We’re devoted to being a diverse and inclusive workplace for everyone. We hire individuals with a broad range of backgrounds and experiences and invest heavily in our teammates and their families by offering competitive benefits to support their physical, emotional, and financial well-being.
Bank of America believes both in the importance of working together and offering flexibility to our employees. We use a multi-faceted approach for flexibility, depending on the various roles in our organization.
Working at Bank of America will give you a great career with opportunities to learn, grow and... make an impact, along with the power to make a difference. Join us!
Global Business Services
Global Business Services delivers Technology and Operations capabilities to Lines of Business and Staff Support Functions of Bank of America through a centrally managed, globally integrated delivery model and globally resilient operations.
Global Business Services is recognized for flawless execution, sound risk management, operational resiliency, operational excellence and innovation.
In India, we are present in five locations and operate as BA Continuum India Private Limited (BACI), a non-banking subsidiary of Bank of America Corporation and the operating company for India operations of Global Business Services.
Process Overview*
Global Finance was set up in 2007 as a part of the CFO Global Delivery strategy to provide offshore delivery to Line of Business and Enterprise Finance functions. The capabilities hosted include Accounts Payable, General Accounting &amp; Reconciliations, Management Reporting &amp; Analysis, Research &amp; Analytics, Financial Transaction Processing, Finance Systems Support &amp; Regulatory reporting. Over the years, the scope of Global Finance has been expanded to include operations for other enterprise control functions like Human Resources and Risk and Compliance.
The FCPS (Finance Change and Production Services) team, which is part of the (GFC) Global Financial Control organization within CFO division, delivers finance projects and technology solutions for the Bank of America (BAC) enterprise and also supports Line of Business (LOB) projects that impact our core finance and general ledger applications. The Finance Change team is responsible for overall program/project management, business analysis and requirements, functional design, testing, organization readiness and deployment activities. The Production Services function ensures all financial accounting &amp; regulatory reporting systems and applications are operating smoothly from a functional perspective.
Job Description*
This role is for a Finance Project Manager resource responsible for leading medium sized or portions of large, more complex projects in support of the FCPS delivery of programs/projects in the US, EMEA, APAC and LATAM regulatory reporting groups and general ledger operations. It may also support BAU projects from a finance systems production services perspective. The role works closely with Global Technology and Operations, CFO and LOB stakeholders.
EMEA Regulatory Finance is responsible for ensuring efficient and proactive management of economic and regulatory capital and delivering timely and accurate reporting to regulators across EMEA. The change team supporting this function provides strategic solutions and day-to-day support services for business users based in Europe, working with the technology teams in London, Dublin and India.
The candidate will join the department in India to project manage one of the in-flight major initiatives as part of the strategic build-out of the regulatory reporting platform.
Responsibilities*
• The successful candidate will be responsible for project managing the delivery for key new regulatory requirements, for critical enhancements and for implementing the required processes and control framework
• The role will require extensive project management experience and the skills required to deliver a complex and multi-faceted project end-to-end
• The candidate will be responsible for both medium/long term project planning, as well as day-to-day task tracking and monitoring of risks, issues and dependencies
• The role will include working within a wider change programme and established Agile framework, as part of an ongoing complex strategic regulatory reporting infrastructure build programme
• Stakeholder and team management will be required across multiple global locations including the US, UK, Ireland and France
• This is an excellent opportunity for an individual who has demonstrable experience on large-scale regulatory change to manage and deliver a significant and high profile initiative
Requirements*
Education*
Education - Graduate degree in Commerce, Business or Technology.
Certifications If Any – Project Management
Experience Range*
18+ years
Foundational skills*
• Strong project management experience structuring and delivering complex initiatives
• Proven experience delivering Finance regulatory reporting solutions and processes
• Understanding of high profile regulations (FinRep, CoRep, AnaCredit etc)
• Excellent communication skills required with ability to manage senior stakeholders and provide leadership updates
• Ability to positively drive work forward and create a strong team environment
• Structured approach to defining, executing and evidencing deliverables
• Ability to operate within a global environment working with stakeholders from multiple locations and time zones
• Experience in identifying and managing the risks, issues and dependencies inherent in delivering complex regulatory change
Desired skills
• Prior experience working within Agile methodologies / frameworks
• Prior experience of AXIOM platform
Experience of working within challenging and dynamic organisational contexts
Work Timings*
11:30 am to 8:30 pm
Job Location*
Mumbai</t>
  </si>
  <si>
    <t>{'posted_at': '30 days ago', 'schedule_type': 'Full–time'}</t>
  </si>
  <si>
    <t>Director, Regulatory Relations Manager</t>
  </si>
  <si>
    <t>Job Description:
At Bank of America, we are guided by a common purpose to help make financial lives better through the power of every connection. Responsible Growth is how we run our company and how we deliver for our clients, teammates, communities and shareholders every day.
One of the keys to driving Responsible Growth is being a great place to work for our teammates around the world. Were devoted to being a diverse and inclusive workplace for everyone. We hire individuals with a broad range of backgrounds and experiences and invest heavily in our teammates and their families by offering competitive benefits to support their physical, emotional, and financial well-being.
Bank of America believes both in the importance of working together and offering flexibility to our employees. We use a multi-faceted approach for flexibility, depending on the various roles in our organization.
Working at Bank of America will give you a great career with opportunities to learn, grow and make... an impact, along with the power to make a difference. Join us!
Job Description
The Regulatory Relations Manager is responsible for maintaining relationships and interactions with regulators through the execution of the overall strategy for regulatory engagement and enterprise-wide standards. This includes managing regulatory examinations, inquiries and meetings. Additional responsibilities include:
Serving as the primary point of contact between the regulators and the Front Line Unit / Control Function (FLU/CF) while managing exams, inquiries and other regulatory matters in accordance with enterprise-wide standards.
Building strong partnerships and collaborating effectively with FLU/CF stakeholders to drive strategic Global Regulatory Relations (GRR) engagement model.
Managing and directing all aspects of regulatory exams to ensure consistent exam practices, successful execution, and reduction of risk exposure for the company. This includes being responsive to regulatory inquiries; effectively managing ongoing supervision meetings; aiding with preparation of regulatory responses; as well as regulatory activity tracking, reporting and escalation.
Communicates and escalates issues and emerging risks in a timely and concise manner.
Partnering with GRR colleagues to share best practices, identify regulatory themes and emerging issues.
Providing regulator agency relationship support, as needed (logistics, technology, reporting and research).
Required Skills
Your background
7+ years of experience in risk management, enterprise-wide role, managing regulator activities or a combination of each.
Demonstrated ability to think strategically and execute tactically
Proven ability to build and cultivate relationships both externally and internally
Demonstrate intellectual curiosity
Ability to read and understand complex matters, anticipate risks and summarize key information
High attention to detail and strong organizational skills
Strong written and verbal communication skills with senior levels across the organization, including senior leadership
Ability to overcome obstacles and solve problems quickly and efficiently
Self-starter with excellent anticipation skills; problem solving; follow up
Demonstrated dependability and sense of urgency
Comfortable working with people at all organizational levels
Ability to work well under pressure, adapt to unexpected events, prioritize and multi-task in a deadline driven environment
Proven process design and project management skills
Ability to navigate in a highly-matrix environment and proven ability to distil complex information into key messages
Knowledgeable of Bank of Americas business lines, operations, organizational structure, senior executives, etc</t>
  </si>
  <si>
    <t>Associate Director- UPI Operations</t>
  </si>
  <si>
    <t>Barauna, Uttar Pradesh</t>
  </si>
  <si>
    <t>via Times Ascent</t>
  </si>
  <si>
    <t>What we do!Pine Labs is one of the fastest growing fintech companies in India and is rapidly expanding its footprint in Southeast Asia, West Asia, and the UAE. A leading merchant commerce omnichannel platform, Pine Labs’ tech-first approach to digital payments and focus on simplification at the front end aims to help many businesses embrace fintech products at scale. In online payments, our Plural offering represents a one-stop payments destination across channels. Plural is designed to deliver secure and frictionless online payment experiences to the end user, powered by an advanced tech stack that can augment an existing online business or build an all-new e-commerce payment setup from the ground up.In issuing, Qwikcilver serves leading corporates, Fast-Moving Consumer Goods (FMCG) brands, e-commerce companies, the Banking, Financial Services and Insurance (BFSI) sector and the airlines industry, with a presence across India, the Middle East, Southeast Asia and Australia. Qwikcilver... is a go-to gift card provider among companies looking to, among other things, bolster their employee rewards program and issue closed-loop gift cards for customer acquisition.In consumer app, Fave is a fintech platform for the next generation of consumers, providing smart payments and savings, while empowering merchants with a loyalty solution to grow and engage with their customers in a whole new way. Key mergers and acquisitions In April 2021, Pine Labs announced the acquisition of Fave, one of Southeast Asia’s fastest-growing consumer fintech platforms. The Fave app is now available in India as well. In February 2022, Pine Labs announced the acquisition of online payments startup Qfix, a cloud-based end-to-end platform delivering online integrated payments and billing services to multiple sectors. More than 5,000 merchants are presently on the Qfix platform including educational institutions, governments, and clubs. Qfix solves for billing and invoices issues and has created robust workflow management solutions for these merchants. In April 2022, Pine Labs made a significant majority investment into Mosambee, a fast-growing end-to-end payment solution provider in India. In June 2022, Pine Labs acquired Bengaluru-based Setu, a fast-growing API fintech startup. This is the third acquisition announced by Pine Labs in 2022. Setu’s APIs are used by businesses to reimagine onboarding, payments, deposits, lending, and data empowerment. In September 2022, Pine Labs announced the completion of the merger of Qwikcilver Solutions, a company acquired by Pine Labs in 2019. With this development, the business of Qwikcilver Solutions Private Limited gets consolidated into a single legal entity i.e., Pine Labs Private Limited. In January 2023, Pine Labs acquired a proprietary enterprise platform from Bengaluru-based Saluto Wellness. This acquisition will boost the capabilities of Pine Labs’ Issuing Business under the Qwikcilver brand, enabling it to strengthen its offerings across employee rewards and recognition, customer loyalty programs, and channel partner programs for medium and large enterprises. Job summary: Pine Labs is undergoing significant growth and its teams are evolving. The company is transforming to become a software provider that enables payments and digitizes merchant stores. In addition, Pine Labs is increasing the pace of growth by expanding into new geographies, acquisitions, and new products. As the company undergoes this transformation and continues its impressive growth journey, it is seeking to hire a state head to lead business development for Pinelabs overall payments product portfolios in the Retail market segment of Noida The leader must bring significant ambition, drive, and an entrepreneurial bent of mind to the organization that enables business growth. They should be comfortable operating in a high-growth, multi-cultural organization with a rapidly expanding geographical footprint. The leader should be dynamic, motivated, and entrepreneurial to build retail market expansion in the stateRoles &amp; Responsibilities : 1. Strategic Planning: This candidate will define and implement high-quality business strategies for new business operations aligned with short-term and long-term objectives. They will also ensure performance tracking, corrective actions, and alignment with group goals.2. Operational Oversight and Compliance: The candidate will oversee all operations and activities for desired business results and enforce adherence to legal guidelines and internal policies in alignment with NPCI and Banks. Support strategic objectives for assets and liabilities management. 3. Stakeholder Management: Focus on growing the Company's client base and develop strong relationships with stakeholders to ensure cross-functional collaboration. Engage in in-person customer research to drive decisions and build a UPI roadmap. 4. Market Analysis: Formulate competitive and sustainable pricing strategies. Analyze market trends, customer feedback, and merchant needs for product improvements and engage in data-driven analytical decisions with strong quantitative skills. Qualification: Engineering / MBA from Tier-1 colleges; a degree in business administration, finance, technology, or a related field is required. 8-12 Years’ experience in the fintech domain with 5+ years relevant in driving UPI Payment business preferably offline business. What we value in our people:•You take the Shot: You Decide Fast and You Deliver Right •You are the CEO of what you do: you show ownership and make things happen •You own tomorrow: by building solutions for the merchants and doing the right thing• You sign your work like an artist: You seek to learn and take pride in the work you do Why should you join Pine Labs?- Leading position in Payments has allowed us to build multiple businesses on our existing rails and consistently demonstrate growth. We would love to partner with HR leaders who are passionate about enabling a sustained high growth environment and are not afraid of a ‘near’ blank canvas- We offer a culture of care &amp; respect for others in an environment of accelerated technology innovation. A work culture where maniacal focus &amp; speed doesn’t come at the cost of integrity or employee well being We are laying the foundation for digitization of Indian merchants. Join hands as we build the next generation commerce platform for Indian &amp; SE Asian merchants. Think Square, think ShopifyCome, let us together drive the fintech revolution in India and across the world</t>
  </si>
  <si>
    <t>Associate Director UPI Operations</t>
  </si>
  <si>
    <t>Senior Regulatory Reporting Analyst</t>
  </si>
  <si>
    <t>Role/ Job Title: Senior Regulatory Reporting Analyst
Function/Department: Finance
Job Purpose
The role bearer has the responsibility to perform prepare and establish various financial analyses, opportunities quantifications, financial projections and capital adequacy calculations in order to provide management with all required financial data, with utmost accuracy, timeliness, and within set standards and guidelines. The role holder is expected to maintain the MIS system and generate periodical analytical reports to facilitate decision making. The role includes liaising with different functions whenever financial analysis support is requested and perform ad-hoc financial analysis requested by senior management to support informed decision making.
Responsibilities
Roles &amp; Responsibilities:
Perform financial and accounting related activities in a timely manner.
Manage day to day operations to ensure the processes are executed within agreed SLAs.
Perform month end closing... activities such as revenue accounting, expense accounting, account reconciliation, etc.
Manage account payables and receivables activities, credit and collection activities.
Undertake regular self-assessments to ensure all new risks are actively managed and mitigated.
Measure financial ratios such as solvency, profitability, growth, etc.to determine IDFC Firsts financial position and propose enhancement recommendations.
Work closely with Technology to ensure that systems are developed to accommodate regulatory requirements and process improvements.
Ensure all operational documentation is maintained and is best in class.
Ensure financial and accounting reports are prepared in accordance to bank/regulatory rules and regulations.
Maintain the MIS parameters as per set guidelines and identify process improvements to streamline date collection and report generation processes.
Maintain accurate financial data and reports for submission to senior management.
Maintain funds transfer pricing process to measure the performance of different business units of the bank.
Address financial issues and inquiries in a timely manner.
Prepare daily cash flow reports and register all outstanding payment records.
Participate in regular audits and recommend corrective financial action plans.
Analytical review of the Financials for decision making
Establishment of a properly staffed and appropriately trained Finance function.
Capture and share best- practice knowledge amongst the team.
Leverage in-house synergies through collaboration with internal stakeholders.
Keep abreast with global market trends and competitor strategies in key markets.
Create an environment that promotes collaborative learning and collective ownership of responsibilities.
Educational Qualifications
Graduation: Any Graduate
Experience: 5 to 10 years of total work experience</t>
  </si>
  <si>
    <t>Financial Analyst</t>
  </si>
  <si>
    <t>General Manager - Portfolio Management</t>
  </si>
  <si>
    <t>Key Roles/Responsibilities:
• Identify and evaluate new product opportunities in the US hospital pharmaceutical market, develop and prepare forecasts, marketing strategies and launch plans.
• Identify and monitor progress of potential new critical care products while in Phase II and Phase III clinical trials for addition to PCC’s pipeline.
• Manage portfolio and pipeline in the US hospital pharmaceutical market.
• Contribute to the execution of strategic initiatives to advance PCC’s mission for licensing and strategic alliances across the US hospital pharmaceutical market.
• In coordination with executive leadership, develop business plans and financial justifications for proposed new product development, co-development, acquisitions, in-licensing and similar opportunities.
Key Competencies:
• Deep US generic market knowledge for hospital drug products.
• Excellent communication and presentation skills combined with a high degree of personal credibility.
• Superior analytical skills... and firm strategic understanding of the pharmaceutical industry, with a focus on hospital-based drug products.
• Team player who is comfortable working autonomously and in a complex, global organization across multiple geographies and exercising leadership through personal performance and influence across the entire organization.
• Based in Mumbai India (Kurla), with ability to travel one week per month, or ability to travel approximately two weeks per month total. Some international travel may be involved.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Critical Care (PCC), under Piramal Pharma Limited (PPL), a subsidiary of Piramal Enterprises Limited, is the third largest producer of Inhaled Anaesthetics and a global player in hospital generics. Motivated by its vision to deliver critical care solutions for patients and healthcare providers across the globe, PCC is committed to enabling sustainable and profitable growth for all its stakeholders.
PCC maintains a wide presence across the USA, Europe and more than 100 countries across the globe. Its rich product portfolio includes Inhalation Anaesthetics such as Sevoflurane, Isoflurane and Halothane as well as Intrathecal Baclofen therapy, for spasticity management. PCC has wholly-owned, state-of-the-art manufacturing facilities in the US and India that have successfully cleared periodical inspections by the US FDA, UK MHRA and other regulators.
Its core strength lies in a highly qualified global workforce of more than 400 employees across 16 countries. PCC is focused on further expanding its global footprint through new product additions in the critical care space.
Committed to corporate social responsibility alongside Piramal Group, PCC collaborates with various partner organizations and proudly takes an active role in providing hope and resources to those in need, as well as caring for the environment</t>
  </si>
  <si>
    <t>Portfolio Manager</t>
  </si>
  <si>
    <t>job_result_3_0.txt</t>
  </si>
  <si>
    <t>Head Supply Chain</t>
  </si>
  <si>
    <t>Business: Consumer Products
Department: Supply chain
Location: Kurla , Mumbai
Travel: Moderate
Job Overview
Develop and drive strategic plans for the CPD supply chain, procurement and Business development functions that are in line with company policies to ensure business objectives are being met.
Lead the adoption of industry best practices for sourcing, planning, procurement and logistics to improve efficiency and meet business goals.
Oversee management of third party manufacturing partners/vendors, ensuring continuity of quality, cost, delivery, safety and service metrics.
Key Stakeholders: Internal
Business &amp; Functional Heads, Bayer Functional Heads, PPL Team heads and Mahad Site heads
Key Stakeholders: External
Vendors, client representatives &amp; government officials
Reporting Structure
Reports to Chief Executive Officer of CPD, CPD Positions that report into this role: Chief Manager
Planning , Chief Manager Outsourcing, Chief manager Distribution and Logistics, Chief... Managers Business development, Direct and Indirect procurement leaders
Experience
B.E. Chemical or M.Sc. Chemistry &amp; MBA in Operations / SCM having experience in Pharma industry or Graduate preferably with Masters degree in Business / Technical domain • 15+ years progressive experience in various functions of Global Supply Chain with at least 10 years experience in leadership role.
Critical Qualities:
• Strong knowledge of best practices and trends in global supply chain, purchasing and procurement, inventory,
vendor management and logistics
• Ability to lead cross
functional and globally dispersed teams
• Strong negotiation skills
• Strategic thinker with strong planning skills
• Excellent oral and written communication, and interpersonal skills with demonstrated ability to work effectively
with business leaders
• Detail oriented with strong analytical abilities and problem
solving skills
• Extensive ERP and MRP knowledge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Consumer Products Division is a leading consumer care business division for Piramal Pharma Limited. Piramal CPD has strived for customer-centricity and solving routine disrupting problems. since 2009. As part of the over 38-year-old Piramal Group, we are proud to have a rich legacy founded on the values of Knowledge, Action, Care, and Impact, which are evident in how we operate as an organization. We live by our mission statement of "Doing Well and Doing Good." Piramal Consumer Products Division has touched the lives of over 7 crore Indians. Piramal CPD meets the needs of consumers in a variety of sectors, including Skin Care, Digestives, Women's Intimate Range, Kids Wellbeing &amp; Baby Care, Pain Management, Oral Care, Gut Health, Respiratory Solutions, Multivitamins, and Food Supplements. We now have one of the largest distribution networks in the consumer healthcare industry, with 1500+ towns, 2.8 lac+ outlets, 12000+ organized retail outlets, E-commerce, and a 1200+ strong field force. Piramal CPD is one of the fastest growing businesses of Piramal Group. Our most popular brands are ranked first or second in their respective market segments. The company has consistently grown at a CAGR of 20%+ and ended FY 2021 with a top-line value of Rs.690 Cr. Our goal is to be the market leader in the Indian OTC market. Our talented team is at the heart of it all. We take great pride in creating a workplace that caters to each and every individual's career needs. We go to great lengths to ensure that everyone on our teams is valued and recognized</t>
  </si>
  <si>
    <t>Kotak Mahindra Bank</t>
  </si>
  <si>
    <t>job_result_2_51.txt</t>
  </si>
  <si>
    <t>Product Manager-TRANSACTION BANKING-Product Manager</t>
  </si>
  <si>
    <t>Kotak Mahindra</t>
  </si>
  <si>
    <t>Product Manager – CMS, Wholesale Banking
Transaction Banking Group
Cash Management Services
Location
Mumbai
Number of Positions
1
Reporting Relationships
DVP
Position Grade
Senior Manager/Chief Manager
Global Transaction Services Group is the Product &amp; Product Sales function that provides product expertise to the various segments of Kotak Bank, spanning Consumer Bank, Commercial Bank and Wholesale Banking divisions. Products range from to cash management (payment &amp; collections solutions, escrow services &amp; dividend business) to trade finance (import services, export services, funded &amp; non-funded products, forex remittances and structured trade transactions).
• Product Management for Physical and Digital Collection products ; managing P&amp;L, maintaining product roadmap, driving sales, creating go-to-market strategies, product marketing, fintech tie ups and managing risks
• Competition benchmarking, scouting Fintech ecosystem and remaining updated with emerging trends in banking... industry, to conceptualize executable ideas and present it to management for their buy-in
• Identify and evaluate third party digital/fintech solutions for digital collections for launching new collection product lines for the bank
• Gain a deep understanding of customer experience, identify and fill product gaps and generate new ideas that grow market share, improve customer experience and drive growth
• Create buy-in for the product vision both internally and with key external partners
• Develop product pricing and positioning strategies
• Translate product strategy into detailed requirements and prototypes
• Scope and prioritize activities based on business and customer impact
• Work closely with engineering teams to deliver with quick time-to-market and optimal resources
• Drive product launches including working with public relations team, executives, and other product management team members
• Evaluate promotional plans to ensure that they are consistent with product line strategy and that the message is effectively conveyed
• Act as a product evangelist to build awareness and understanding
• Represent the company by visiting customers to solicit feedback on company products and services
• Spot opportunities in the market, along with the relationship team, to target companies, industries and sectors and sell suitable product offering for them
• Interaction with potential customers to understand the technical requirement for system integration for TBG products / services
• Structure transactions, win the mandate and assist team in formulating transaction pricing to ensure revenue commensurate with risks and administrative efforts Ensure desired penetration of the product in the market by the relationship team by providing marketing support, visibility campaigns and brand presence
• Knowledge in payables and receivable management is preferred.
• Preferably 2-4 years of post MBA experience in product management
• Strong problem solving skills and willingness to roll up one’s sleeves to get the job
• Skilled at working effectively with cross functional teams in a matrix organization
• Excellent written and verbal communication skills
• Preferably a B-Tech and preferably MBA Degree</t>
  </si>
  <si>
    <t>Product Manager</t>
  </si>
  <si>
    <t>job_result_1_40.txt</t>
  </si>
  <si>
    <t>Senior Manager - ERP</t>
  </si>
  <si>
    <t>Zeta Cards</t>
  </si>
  <si>
    <t>All about Zeta Suite : Zeta is a Next-Gen Banking Tech company that empowers banks and fintechs to launch banking products for the future. It was founded by and Ramki Gaddipati in flagship processing platform - Zeta Tachyon - is the industry's first modern, cloud-native, and fully API-enabled stack that brings together issuance, processing, lending, core banking, fraud &amp; risk, and many more capabilities as a single-vendor stack. 15M+ cards have been issued on our platform globally. Zeta Tachyon offers:- -Rich digital-first cardholder experiences. -Native embeddable banking support. -Hyper-Personalisation Policy Engine to launch segment-of-one card programs. -Web-based product configurators to launch in days vs. quarters. -Rapid innovation &amp; extensibility via APIs, event streams, and more. -Modern &amp; intuitive web-based back office experiences. -Next-gen regulatory risk &amp; compliance capabilities. Zeta is actively working with the largest Banks and Fintechs in multiple global markets... transforming customer experience for multi-million card portfolios. Zeta has over 1700+ employees - with over 70% roles in R&amp;D - across locations in the US , EMEA , and Asia . We raised $280 million at a $1.5 billion valuation from Softbank, Mastercard, and other investors in 2021. Learn more @ , , , About the Role Sr. Manager - ERP will be a part of the finance team at Zeta, which has its group companies spread across multiple geographies. This role will lead the process and act as an enabler for the Finance function to successfully transition from the legacy accounting system to the new ERP. This position plays a critical role in managing the end to end ERP implementation, customisation and ongoing support to the organization. The person will be responsible for : - Spearheading the ERP implementation project by acting as a bridge between the finance team and the ERP implementation partners - Managing the successful operations of the ERP system by providing ongoing support with respect to the ERP functioning and addressing any new requirement from the finance team w.r.t. the Platform - Acting as a business excellence partner by proactively discussing and identifying potential improvisation areas and implementing optimum custom built solutions to maximize the efficiency of the ERP systems -Coach and train staff on ERP modules, acting as the SPOC for ERP-related needs This role requires an in-depth understanding of the system architecture, workflows, utilities and customization capabilities of the ERP system. Candidates are expected to have a sound working knowledge and prior experience of project managing/ implementing ERP solutions for the finance function. The position will collaborate closely with the Finance Leadership at the group level and will be responsible for the overall success of the ERP project from implementation through the most efficient usage. What is the job like Key Competencies Systems and Processes Strong Familiarity with ERP System In depth understanding of the ERP systems (Oracle Fusion preferred), all of its features and functionalities including: Creation of COA Setting and applying allocation rules Understanding system workflows Creating multi-dimensional reports using the system capabilities Understand the existing systems and processes and assisting team in successfully migrating the same into the new ERP platform Ability to proactively: lead and drive the ERP project from implementation through stabilization Identify optimisation opportunities and implement the same utilizing ERP capabilities Understand the reporting requirements from the org leaders and assist in creating Dashboards, multi-dimensional P&amp;Ls, reports and other Visualizations. Understanding of various integration tools and methods : Should have an understanding of various integration tools available in the market as well as those offered by the ERP Should have an experience in integrating external systems such as HRMS, Budgeting tools, expense management tools, etc. with the ERP Should be able to write SQL queries to extract relevant information Should be able to quickly resolve any glitches that teams may encounter while operating the ERP Understanding of Accounting and Finance functions Deep understanding of various accounting and finance functions and their workflows ie AP, AR, Recons, Fixed Assets, GL, etc. Understanding of the Budgeting process and importing Budgets into the ERP system and exporting Variance reports, MIS and other reports Apply the knowledge of ERP platform + finance to maximize use of the ERP platform by building/ driving customisations wherever required People Skills An excellent team player who can partner with teammates to understand the current operations, concerns and help in driving efficiencies through effective use of ERP Contributes to overall productivity of People and be a SPOC across the org for all ERP related matters Exceptional communication and interpersonal skills to work closely with Business Leaders, Management and Stakeholders Should be a Coach and a trainer for the team to help them excel their ERP related skills Who should apply for this role An ERP expert with a minimum of 8 years work ex in ERP implementation, integrations and developing custom modules for the finance function Proficiency in handling Project Management / hands on experience in implementing the ERP more than once in his career Excellent understanding of the system architecture including Chart of Accounts, workflows, applying allocation rules, creating multi-dimensional reports and integrations with external systems. Great People skills to work closely with Business Leaders, Management and Stakeholders Relevant Certifications in ERP systems (Oracle Fusion preferred) will be an added advantage</t>
  </si>
  <si>
    <t>Senior Manager ERP</t>
  </si>
  <si>
    <t>Associate Regional Manager</t>
  </si>
  <si>
    <t>Company Description
Established in 1887, The Muthoot Group is one of India's largest financial groups with a network of over 4500+ branches nationwide. The company offers a varied bouquet of products, serving over 2,00,000 customers every day.
Role Description
This is a full-time on-site role for an Associate Regional Manager- Gold Loans located in Nagpur. The Associate Regional Manager- Gold Loans will be responsible for day-to-day operations, meeting sales targets, managing a team, collaborating with other departments, and providing excellent customer service. Will be responsible for handling 60+ Branches with team of BM's &amp; Cluster Managers. Will be managing approvals of Vouchers, Take overs, CBS approvals.
Qualifications
Strong leadership and management skills
Excellent sales and customer service skills
Good communication and interpersonal skills
Ability to analyze and interpret data
Experience in the financial industry and knowledge of gold loans
Bachelor's degree. in... Business or related field
Master's degree in Business Administration is a plus
Note: Relevant industry certifications and experience in a similar role is beneficial</t>
  </si>
  <si>
    <t>Regional Manager</t>
  </si>
  <si>
    <t>Jain Irrigation Systems</t>
  </si>
  <si>
    <t>GG089 - Marketing</t>
  </si>
  <si>
    <t>Driptech India</t>
  </si>
  <si>
    <t>Pune, Maharashtra</t>
  </si>
  <si>
    <t>via Jobrapido.com</t>
  </si>
  <si>
    <t>**MARKETING - DRIP IRRIGATION - PUNE**
• *Driptech India** is pioneer in the field of **'affordable and innovative' drip irrigation solutions**.
It is originally **a start-up venture founded in the USA to promote a new drip irrigation technology** innovated by the researchers in the Stanford University. **Jain Irrigation Systems Ltd., one of the global leaders** in micro irrigation has acquired Driptech a few years ago, and currently it is a subsidiary of Jain Irrigation.
The company plans to establish its **brands** by doing **intensive promotional activities** among the farmers, and **aims to attain leadership position in the market as manufacturer of 'Economical and Innovative' drip irrigation solution.**
• *The assignment offers a rare opportunity to market a new concept of Drip irrigation technology.**
• *Responsibilities**:
The incumbent will lead the marketing activities with responsibilities which will inter alia include the followings:
i. Devising Marketing Strategies... coherent with overall business strategies.
ii. Supervising **designing of collaterals **in line with the brand strategiesfor domestic as well as overseas market.
iii. Supervising the procurement of marketing collaterals..
iv. Coordination with the field sales team for collecting inputs for designing publicity materials.
v. Carrying out **market research**.
vi. Carrying out **Digital marketing campaigns **inSocial Media and Google Search Engine.
vii. Research with tools like **Google and You Tube analytics.**
viii. Maintaining **Website **and carryingout **SEO related work**
ix. Marketing related to **E-Commerce**
x. Providing required input to the Field Marketing Team for BTL activities.
• *The assignment offers a rare opportunity to market and develop a new brand around the world.**
• *Qualification and Experience**:
• *Qualification **in **Digital Marketing **will be a huge plus.
• *Two to Five years of experience** inMarketing of Drip Irrigation or, Agricultural Inputs or, Agricultural Machineries or allied areas is required. Exposure to Digital Marketing is a must.
• *Location**:Pune**
• *Designations &amp; Remuneration**: Based on education and experience.
• *About Company**
Driptech is pioneer in the field of 'affordable and innovative' drip irrigation solutions. Its break through innovation of 'Laser-Punched Drip' created a new paradigm in Drip Irrigation technology. Laser punched driplines operate on ultra low pressure, requires virtually no maintenance and are highly economical. The company, originally a start-up venture founded in the USA to promote the above new innovation has been taken over by Jain Irrigation Systems Ltd., one of the global leaders in micro irrigation.
Besides the Laser Punched driplines, the company now offers a full range of innovative drip irrigation products through which it offer economical but good quality and effective drip irrigation solutions made through new technology, products innovation and value engineering. The company is steadily establishing its brands in the domestic and overseas markets.
• *Address**:SangamProject, B-2, 1st floor,, Nr. RTO office, Shivaji Nagar, Pune - 05, PUNE, Maharashtra, India
• *Job Types**: Full-time, Regular / Permanent
• *Benefits**:
- Health insurance
- Provident Fund
Schedule:
- Day shift
Supplemental pay types:
- Performance bonus
Ability to commute/relocate:
- Pune, Maharashtra: Reliably commute or planning to relocate before starting work (required)
• *Experience**:
- total work: 1 year (preferred)
Expected Start Date: 04/02/2023</t>
  </si>
  <si>
    <t>{'posted_at': '19 days ago', 'schedule_type': 'Full–time'}</t>
  </si>
  <si>
    <t>Machinery</t>
  </si>
  <si>
    <t>Agricultural and Farm Machinery</t>
  </si>
  <si>
    <t>Marketing Manager</t>
  </si>
  <si>
    <t>Tractors and Farm Equipment Limited</t>
  </si>
  <si>
    <t>job_result_3_95.txt</t>
  </si>
  <si>
    <t>Relationship Manager-Tractors and Farm Equipments (TFE)-Marketing...</t>
  </si>
  <si>
    <t>Kotak Mahindra Bank Limited</t>
  </si>
  <si>
    <t>Job Profile : Candidate should be Self-motivated with High energy Level, Fast and Positive learning attitude and strong team player. Should have excellent communication skill, including Hindi and Local language along with English. Should have the good inter personal skills and polite attitude to handle customers. Should have excellent people Management skills so that he can coordinate between different department / Branches / customers well. Must be Techno Savvy and should be well versed with latest computer skills. Should work with Mantra of Speed, Scale and Skill. Able to source Working capital Loan facilities to Agri Related Industries and Food Processing and Agro Processing Industries and Other Manufacturing Industry in MSME Segment and responsible for overall Quality Business along with size of business. Must have basic knowledge of working capital finance along with understanding of reading balance sheet and P &amp; L. Candidate also having good knowledge about properties / legal... will have edge over others since it is a Mortgage Business and loans are secured by properties. Candidate with Knowledge of local area, strong networking and negotiation skill will have edge over others. Sourcing of New Customers and ensure month on month disbursement having ticket size from Rs. 2 crore to Rs. 25 crore. Each RM is expected to do minimum 3 New Cases per month. He is expected to meet and appoint New CAs / Financial Consultants, DMAs, Kotak Bank Branch and source business on daily basis, he has to meet at-leats 2 New Leads every working day. Candidate should have excellent follow-up Management skills. Ensure that Customer requirements and complaints are serviced at the local level with speed and quality. Collaborate with trade finance ,CMS, operation, treasury , legal and branch banking team for seamless customer service Closely work with credit team for managing client expectation and effective risk management Candidate should be willing to run extensively for sourcing the business as the profile is 80% of Filed Job and 20% of Office job. Must have Own Vehicle with valid driving license. Job Requirements : Post Graduate Diploma / Post Graduate in Banking and Finance / And (Major / Minor) Marketing and Finance will have edge over others Strong oral and written Communication Relationship Management Skill l HDFC BBG RM of grade E2 and E3 are preferable</t>
  </si>
  <si>
    <t>{'posted_at': '9 days ago', 'schedule_type': 'Full–time'}</t>
  </si>
  <si>
    <t>Channel Sales</t>
  </si>
  <si>
    <t>Chandigarh</t>
  </si>
  <si>
    <t>Group Company: Jakson Engineers Ltd. Designation: Channel Sales (UP West &amp; Uttarakhand) Office Location: Years of experience: 3 to 8 Salary Range: INR to (Annual) Position description: Overall responsibility and accountability for the Sales &amp; Marketing activities in Channel Sales for the assigned territory under guidance of Region Lead. Execute channel strategy and planning to maximize penetration and revenue from the territory while achieving the desired market share and profitability. Manage relationship with all dealers of the territory and work towards building the Brand for the company Primary Responsibilities Overall responsibility for all Sales &amp; Marketing activities in the Channel for assigned Territory. Execute Channel Sales strategy to drive market penetration and maximize revenue in the Territory. Plan and work towards achieving desired market share and profitability. Ensure implementation best practice in Sales and Marketing function and adherence to the policies... processes and procedures to aid and improve business performance. Review performance of the Dealers periodically and take appropriate action. Create and support strong Dealers in the assigned territory who can partner the Company and drive growth in Business by putting in their resources. Evaluate the challenges faced by the organization with respect to market conditions, competitor activities and change in business trends and take action to mitigate the risks. Gather competitor data to foresee trends and competitor strategy. Work to ensure timely collection of payments from dealers within stipulated terms and condition to minimize DOS Grow and manage relationships with all the dealers of the territory. Ensure strong communication between all stakeholders to facilitate exchange of information and in order to effectively benefit from market opportunities and also implement changes and improvements. Additional Responsibilities Reporting Team Reporting Designation: Reporting Department: Educational Qualifications Preferred Category: Master's Degree Field specialization: Business, Management, Marketing and related support services Degree: Master of Business Administration - MBA Academic score: Institution tier: Required Certification/s Required Training/s: Required Work Experience Industry: Role: Years of experience: 3 to 8 Key Performance Indicators Required Competencies: Excellent relationship management skills with the ability to engage, negotiate and manage key stakeholders. Excellent communication, interpersonal and influencing skills Ability to work under extreme pressures and tight deadlines while delivering or exceeding set targets Required Knowledge Required Skills: Required Abilities Physical: Other: Work Environment Details Specific requirements Travel: Vehicle: Work Permit: Other Details Pay Rate: Contract Types: Time Constraints: Compliance Related: Union Affiliation</t>
  </si>
  <si>
    <t>job_result_4_80.txt</t>
  </si>
  <si>
    <t>Kota, Rajasthan</t>
  </si>
  <si>
    <t>Group Company: Jakson Engineers Ltd.
Designation: Channel Sales (Rajasthan)
Office Location:
Years of experience: 3 to 8
Salary Range: INR to (Annual)
Position description: Overall responsibility and accountability for the Sales &amp; Marketing activities in Channel Sales for the assigned territory under guidance of Region Lead. Execute channel strategy and planning to maximize penetration and revenue from the territory while achieving the desired market share and profitability. Manage relationship with all dealers of the territory and work towards building the Brand for the company
Primary Responsibilities
Overall responsibility for all Sales &amp; Marketing activities in the Channel for assigned Territory.
Execute Channel Sales strategy to drive market penetration and maximize revenue in the Territory.
Plan and work towards achieving desired market share and profitability.
Ensure implementation best practice in Sales and Marketing function and adherence to the policies. processes and... procedures to aid and improve business performance.
Review performance of the Dealers periodically and take appropriate action
Create and support strong Dealers in the assigned territory who can partner the Company and drive growth in Business by putting in their resources.
Evaluate the challenges faced by the organization with respect to market conditions, competitor activities and change in business trends and take action to mitigate the risks.
Gather competitor data to foresee trends and competitor strategy.
Grow and manage relationships with all the dealers of the territory.
Ensure strong communication between all stakeholders to facilitate exchange of information and in order to effectively benefit from market opportunities and also implement changes and improvements.
Additional Responsibilities
Reporting Team
Reporting Designation:
Reporting Department:
Educational Qualifications Preferred
Category: Master's Degree
Field specialization: Business, Management, Marketing and related support services
Degree: Master of Business Administration - MBA
Academic score:
Institution tier:
Required Certification/s
Required Training/s:
Required Work Experience
Industry:
Role:
Years of experience: 3 to 8
Key Performance Indicators
Required Competencies:
Excellent relationship management skills with the ability to engage, negotiate and manage key stakeholders.
Excellent communication, interpersonal and influencing skills
Ability to work under extreme pressures and tight deadlines while delivering or exceeding set targets
Required Knowledge
Required Skills:
Required Abilities
Physical:
Other:
Work Environment Details
Specific requirements
Travel:
Vehicle:
Work Permit:
Other Details
Contract Types:
Time Constraints:
Compliance Related:
Union Affiliation</t>
  </si>
  <si>
    <t>{'posted_at': '11 days ago', 'schedule_type': 'Full–time'}</t>
  </si>
  <si>
    <t>job_result_1_60.txt</t>
  </si>
  <si>
    <t>Team Lead</t>
  </si>
  <si>
    <t>Madhavaram, Telangana</t>
  </si>
  <si>
    <t>Firstsource Solutions Ltd is looking for Team Lead to join our dynamic team and embark on a rewarding career journey. A Team Lead is a professional who is responsible for leading, guiding, and supervising a team of employees to achieve specific goals and objectives. Some of the key responsibilities of a Team Lead include: Providing direction, guidance, and support to team members to help them achieve their individual and team goals. Managing team schedules, delegating tasks, and ensuring that deadlines are met. Mentoring, coaching, and providing feedback to team members to help them grow and develop their skills. Identifying and resolving conflicts and obstacles that may impact team performance. Ensuring that team members have the necessary resources and support to perform their job effectively.The ideal candidate for this role should have strong leadership, communication, and interpersonal skills</t>
  </si>
  <si>
    <t>job_result_9_20.txt</t>
  </si>
  <si>
    <t>Raheja Group</t>
  </si>
  <si>
    <t>K Raheja Corp - Manager - Record To Report - CA</t>
  </si>
  <si>
    <t>K Raheja Corp</t>
  </si>
  <si>
    <t>Manager
• Record To Report
• K Raheja Corp (Airoli)About Us:K RAHEJA CORP is a success story spanning six decades and stands today as one of India's leading developers. K RAHEJA CORP is one of the leaders in Real Estate Development, having diverse interests in Retailing &amp; Hospitality businesses. Established in 1956, over the five decades, K Raheja Corp has undergone a major transition from a real estate developer to a well-diversified corporate. We have embarked on major growth plan in the areas of Real Estate Development, Hotels, IT Parks, SEZs, Shopping Malls, Power Distribution and Serviced Offices. Today the business operations are spread across Mumbai, Navi Mumbai, Pune, Hyderabad, Bengaluru, Chennai, Baroda and Goa with other cities on the expansion radar.Backed by the belief that people are a company's greatest asset and competitive advantage, K Raheja Corp leads the way with exemplary HR policies, judiciously collated from the best across industries, to ensure employee... engagement and fulfilment. With the upsurge in the Indian real estate sector, K Raheja Corp is one of the main proponents that will level the playing field for India with other developed economies.Qualification: Chartered AccountantResponsibilities:- Conduct GL reconciliations/ledger scrutiny. Finalize trial balance- Prepare first-cut standalone financials along with notes to accounts- Prepare data for regulatory reports such as cost audit, tax audit, 80 IB, due diligence report, transfer pricing audit, MSME reporting, society audit, MCA compliances etc.
• Assist auditors with journal entry examinations, financial audits, regulatory and tax audits- Align individual &amp; team performance with SSC's performance objectives.
• Ensure compliance with all regulations, financial reporting norms, associated with duties and responsibilities, proper delegation of authorities, and other internal controls (RCM, IFC)- Possess strong knowledge of Indian GAAP and new Ind-AS accounting standards- Ensure compliance with the period end close calendar, including collaborating with various teams impacted by or participating in the period end close process- Ensure Close process is completed in an accurate and timely manner.- Identify, support, and lead RTR improvement initiatives in tandem with the SSC Head, RTR Tower Lead/ Team Manager and SSC Service Management and Quality Lead to drive operational efficiencies and improved controls- Manage required and appropriate reporting to facilitate informed decision making
• Support external audit and internal audit requests- Support leadership through business partnering by providing metrics, problem resolution, and reporting process performance- Identify root cause of issues causing incorrect data capture and take appropriate action to resolveKey Performance Indicators:- Achievement of SLA targets- Customer Satisfaction Index- Process Efficiency Improvements (ref:iimjobs.com</t>
  </si>
  <si>
    <t>job_result_3_50.txt</t>
  </si>
  <si>
    <t>VP Product Strategy - Credit Cards</t>
  </si>
  <si>
    <t>All About Zeta Zeta is a Next-Gen Banking Tech company that empowers banks and fintechs to launch banking products for the future. It was founded by and Ramki Gaddipati in 2015. Our flagship processing platform - Zeta Tachyon - is the industry's first modern, cloud-native, and fully API-enabled stack that brings together issuance, processing, lending, core banking, fraud &amp; risk, and many more capabilities as a single-vendor stack. 15M+ cards have been issued on our platform globally. Zeta is actively working with the largest Banks and Fintechs in multiple global markets transforming customer experience for multi-million card portfolios. Zeta has over 1700+ employees - with over 70% roles in R&amp;D - across locations in the US, EMEA, and Asia. We raised $280 million at a $1.5 billion valuation from Softbank, Mastercard, and other investors in 2021. Learn more @, , , About the Role Zeta has built the full range of Next-Gen technology and systems needed to operate high RoE credit card... programs including Credit Card Processing, Origination, Mobile Apps, Lifecycle Marketing, Line Management, Conversational AI, Contact Center, Operations, Analytics, Rewards, Repayments and Collections, to multiple mid to large Financial Institutions in the US As VP Product Strategy for Credit Cards you will report into our CEO, Bhavin Turakhia, and work with a team of product managers, engineers, solution architects to define, design, and manage the roadmap and strategy of several of the Platforms described below: Few of the Products you will own Strategy of: Compliance Center - This unique one of its kind product, provided by Zeta to our FI customers, automatically performs daily checks on their entire credit card portfolio for any violations of Reg Z, Card Act, SCRA, MLA and all other applicable regulations and alerts them on the same Power Center - The power center provides pre-packaged reports encompassing Executive and Operational dashboards for monitoring the Business and Operational health of any credit card business. The reports include detailed Cohort and Trend metrics across all Credit Card Portfolio KPIs including Acquisition, Activation, Account Metrics, Balances, Spends, Delinquency Cycles, Income (Interest, Interchange, Fee), Expenses (Charge-Offs, Systems), Collections, RoA 360 Retail Mobile App - 360 Retail is Zeta's mobile app offering the best in class digital experience on Android and iOS for Transaction Management, Card Management, Account Management, Repayment, Rewards, Family Cards, Credit Health and much more Merlin Conversational AI - Zeta is leveraging the latest in Conversational AI to build the most sophisticated Omnichannel bots for Credit Card Consumers that go substantially beyond just responding to any and all support requests, and actually provide meaningful insights acting as financial advisors and agents of Retail Consumers Neutrino Decisioning Suite - Zeta is leveraging the latest in Machine learning algorithms - specifically Decision Tree algorithms and Neural Net algorithms to build machine learning models for optimization of Portfolio Management, Line Management and Collections outcomes What would you do here Optimize Performance KPIs of our Customers - Strategize on and create a backlog of features that should be developed in our platforms above to maximize portfolio RoA Prioritize the Product Backlog - Pick the highest priority capabilities and modules we should add to each product to maximize RoA, RoE, reduce Cost to Income Ratio and improve Customer NPS of Zeta's Bank Customers Define Product and Feature Specs - Define the specifications of the features being added Oversee Development and Implementation - Work with a lean and effective team of product managers, and software engineers to implement the above capabilities Monitor and Measure the performance of the Platforms to continuously tweak and improve them What are we looking for Demonstrable experience (preferably 15+ years) across heading at least Credit Risk, Portfolio Management, Servicing and Collections for large-sized credit card portfolio Degree(s) in Engineering / Economics / Finance / Statistics desirable The ideal candidate has a strong technology bent and aptitude and hands-on experience across defining, launching, implementing and optimizing the full Program Management lifecycle of a Credit Card including- Underwriting - Hands on experience of steps in building, monitoring and updating sophisticated credit risk and underwriting models and rules leveraging bureau data, alternative data and portfolio data Portfolio Management - Experience in monitoring and growing the performance and size of large credit card portfolios Operations - Experience in defining and running manual and automation processes to optimize Operations including Fraud Operations, Dispute Operations, Production Operations, Application Processing Operations, Account Operations, Settlement Operations. In depth understanding of the KPIs to measure and the pitfalls to watch for Customer Support - Experience in running Contact Centers that deliver world class CSAT Collections - Experience in defining sophisticated contact and collections strategies that a re both compliant and efficient, leveraging best in breed tools Financial Modelling - Deep understanding and first hand experience in building sophisticated, multi-year, Credit Card Financial models (Income Statement and Balance Sheet), with granular assumptions of the relevant vintage curves In depth Systems knowledge - In depth knowledge of vendors and capabilities across all relevant systems including - Application Processing, Loan Origination, KyC / IDV, Processing, Digital Apps, Servicing Apps, Collections, Fraud, Analytics etc. Deeply Analytical and Data Driven Engineering Mindset - Ability to operate from first principles, heavily leverages tools and technologies, high tech aptitude Indepth knowledge and understanding of Risk and Regulations Hands-on, Roll up your sleeves and get into the details attitude Operational Rigor Leadership skills - Ability to identify, attract, inspire, train and retain the best talent and operate with a lean and efficient team</t>
  </si>
  <si>
    <t>VP Product Strategy Credit Cards</t>
  </si>
  <si>
    <t>Location: Mumbai
Job Purpose: Responsible to provide information, insights and process support &amp; decision support to the Group Executive Office - Steel Vertical Head.
Key Responsibility:
Information and Decision Support; Governance
a) Synthesize insights from MIS and discussions with MD/CEOs, communicate to Steel Vertical Head and highlight areas that need focus
b) Conduct a scan of the environment to keep abreast of latest happenings in sector
c) Identify improvement opportunities for the business
d) Strengthen the governance mechanism across levels of the organization
e) Strategic planning: Provide an outside-in perspective on the business including and not limited to domestic and globalization impact, global opportunities and risks, industry trends and their impact, emerging business models, technology possibilities and potential disruptions, new financing models and partnerships, and overseeing and optimizing resources
f) Business Reviews: Assist the group leadership in... decision making, planning and tracking of business operating plans through review mechanisms.
g) To set up and lead the business planning and budgeting process
h) Engage on specific projects as per asks of Senior Leadership.
Process Support
a) Coordinate routine reviews prioritize agenda, ensure pre-read arrives on time, synthesize pre-reads, attend reviews, document minutes and follow-up on actions
b) Perform ad-hoc analyses for GEO (e.g., profiling an entity, analyzing share market)
Partner Support
a) Pre-syndicate with business prior to upcoming review (e.g., assist in preparation, share Steel Vertical Head concerns)
b) Review meeting decisions template and pre-read material
c) Participate in meetings of cross-functional teams formed to solve specific business issues
Experience - 08-10 years of experience.
Behavioral Competencies:
Self-starter with strong interpersonal skills; ability to work well with senior colleagues
Strong analytical skills</t>
  </si>
  <si>
    <t>Assistant Manager - Group Culture Office</t>
  </si>
  <si>
    <t>Location: Mumbai
At Group Culture Office (GCO) , our mission is clear: to nurture, evolve, and champion the unique spirit that defines
“One Welspun”
Culture globally and to create employee-centric inclusive programs, policies &amp; practices for all in alignment with our LITE culture pillars. Join us on this exciting journey of Culture Transformation at Welspun!
Key Responsibilities:
As a Group Culture Office (GCO) Program Coordinator this incumbent will be responsible to support in program design, .complete execution for efficient implementation of programs &amp; creating program related analytics &amp; communications for effective follow-through. The role holder will need to collaborate with stakeholders across Welspun World to plan and implement GCO Initiatives
1. Program Co-ordination: Culture Building Initiatives
· Lead manage OD programs end-to-end with continuous leaner engagement
· Work in collaboration with the businesses / Unit HR to ensure accurate training identification... budgets, planning and execution of training calendar communication
· Program Management - end to end program management i.e. Learning Design to Delivery
· Prepare GCO Dashboards / Reports with 100% data accuracy to be shared with key stakeholders as per agreed frequency
2. Drive Innovation Program - Manthan
· Manage IDEAS platform to drive innovation across SBUs
· Outlining &amp; Tracking progress on ongoing innovation projects / key initiatives/ programs
· Lead framework for reward and recognition for IDEAs
· Prepare Manthan Dashboards to be shared with key stakeholders as per agreed frequency
3. Program Design, Communication &amp; Branding
· Creation Presentation Decks and Brandings using innovative mediums
· Create GCO calendar &amp; dashboard for Global locations and release to management
· Support the ongoing development programs using digital platform and ensure 100% adoption by contests &amp; communication
· Ideate and create collaterals for Programs and Culture workshops to ensure learner engagement
4. Learning Action Plans Tracking
· Track Action Plans / IDP Completion of employees
· Track activities as per Program / GCO SoPs and highlight deviations
· Undertake industry benchmarking for best practices in Diversity &amp; Inclusion, Culture Building and
Employee Experience
Qualifications:
· MBA Preferred
· Manufacturing sector will be preferred
· MS Power Point, MS EXCEL, Canva, Slido / Menti-Meter
· 2 to 3 years of relevant work experience in L&amp;D or HRBP
. Adaptability &amp; Openness to learn new skills, Communication, Eye for Details, Influencing &amp; Collaborating
. Open to Diversity candidate</t>
  </si>
  <si>
    <t>Assistant Manager Group Culture Office</t>
  </si>
  <si>
    <t>Dedicated Freight Corridor Corporation of India</t>
  </si>
  <si>
    <t>job_result_5_91.txt</t>
  </si>
  <si>
    <t>DFCCIL Jobs 2024 – Apply for 04 Consultant Posts</t>
  </si>
  <si>
    <t>DFCCIL</t>
  </si>
  <si>
    <t>Delhi</t>
  </si>
  <si>
    <t>via Captain Career</t>
  </si>
  <si>
    <t>Dedicated Freight Corridor Corporation of India Limited (DFCCIL) has issued a new job notification for the 04 Consultant Vacancies. Aspirants who have to possess an Any Degree, and MBA are eligible to apply for the Posts. Interested and Eligible Candidates can apply for Consultant Jobs on or before the last date of 13th April 2024. More details like educational qualification, pay scale, age limit, application fee, selection process, how to apply, important dates are given below, and Apply for the DFCCIL Recruitment 2024.
Vacancy Details:
Post Name: Consultant
Vacancies: 04
Qualification: Any Degree, MBA
Age Limit:
Applicants should be below 45 years of age.
Selection Process:
The selection process for the Consultant vacancies at DFCCIL is primarily centered around conducting interviews. During this phase, candidates will undergo a thorough assessment to evaluate their qualifications, skills, and suitability for the role. The interview panel will likely delve into various aspects... such as the candidate’s educational background, work experience, problem-solving abilities, communication skills, and domain knowledge. Through this process, DFCCIL aims to identify candidates who demonstrate the requisite expertise, professionalism, and potential to contribute effectively to the organization. Emphasizing the interview as the primary selection criterion ensures that candidates align with the company’s objectives and possess the necessary competencies to excel in their roles.
Pay Scale:
Selected Candidates will receive a remuneration of Rs. 42,000/- per month.
How to Apply:
Visit the Official Website of DFCCIL.
Verify the notification details.
Download the application form.
Fill in all your details in the application form.
Send the application form to the address mentioned below:
Address: GM/HR/DFCCIL/CO, 5th Floor, Supreme Court Metro Station Building Complex, New Delhi – 110001
Important Dates:
Last Date to Apply: 13th April 2024
Interested and eligible candidates are advised to visit the official website of DFCCIL for further information and updates regarding the application process for Consultant Jobs.
Checkout Captain Career for more Details And Government Jobs</t>
  </si>
  <si>
    <t>Transportation Infrastructure</t>
  </si>
  <si>
    <t>Highways and Railtracks</t>
  </si>
  <si>
    <t>Consultant</t>
  </si>
  <si>
    <t>Sea6 Energy</t>
  </si>
  <si>
    <t>job_result_4_84.txt</t>
  </si>
  <si>
    <t>Deputy/ Assistant Manager Finance &amp; Accounts</t>
  </si>
  <si>
    <t>Sea6 Energy Pvt Ltd.</t>
  </si>
  <si>
    <t>Company Overview: Sea6 Energy is a pioneering company dedicated to advancing the large-scale cultivation of seaweed using floating farms. Our focus extends beyond cultivation as we also lead the way in manufacturing high-quality seaweed-based products. Our current focus is primarily on applications in Agriculture, with a vision to explore a wide array of value-added products in the future, including applications in Animal Feed, Food Additives, and Renewable Plastics. With a commitment to sustainability and cutting-edge technology, Sea6 Energy is at the forefront of revolutionizing the seaweed industry and contributing to a greener and more sustainable future. Sea6 was founded in 2010 at the Indian Institute of Technology Madras and comprises of a multidisciplinary and highly talented team of engineers and scientists. We strive to create Disruptive solutions for a Sustainable planet - and are looking for people who share the passion for innovation and sustainability in a field with the... potential to revolutionize Ocean Agriculture. Job Summary: Job Title: Deputy/Assistant Manager - Finance &amp; Accounts Reports to: Finance Controller Job Overview: The candidate is responsible for overseeing general ledger accounting and controlling, ensuring the periodical closure of books, application of necessary accounting standards and regulations, reporting of financial statements, and audit coordination with statutory auditors. Key Responsibilities: Oversee all accounts, ledgers, and reporting systems ensuring compliance with appropriate accounting policies, procedures, and controls. Timely closing and execution of financial periods as per closure timelines and in accordance with SLA commitments, fully observing compliance with ICFR requirements. Accountable for completeness, accuracy, and validity of transactions reported periodically. Prepare and analyze financial statements in line with the INDAS and present financial results for the perusal of management and directors. Align with the subsidiary company finance team on monthly financial reporting and consolidation of periodic results. Develop and maintain strong relationships with business partners to ensure effectiveness in the preparation and communication of financial results. Develop and maintain strong relationships with external auditors towards the arrangement of audit annexures, schedules, and the timely completion of quarterly/annual audits. Focus regularly on reconciliation of balance sheet ledgers to keep open items at minimal levels. Handle month-end settlement activities and review procedures in the SAP. Generate ideas, foster and implement a continuous improvement mindset, and identify and pursue process efficiency opportunities. Qualifications: Qualified CA with 2 to 4 years of relevant experience across F&amp;A/Financial Reporting role. Capable of effectively handling a team and ensuring closure of deliverables as per aligned timelines. Strong analytical skills and attention to detail. Excellent communication and interpersonal skills. Advanced proficiency in Microsoft Excel and other accounting software. Hands on Experience with SAP B1/S4 HANA preferred. Knowledge of Financial reporting, cost accounting principles, inventory management, and financial analysis. Ability to handle ambiguous and fluid situations, demonstrating a pragmatic approach. Successfully manage multiple priorities, be organized, and work efficiently towards tight deadlines. Solid INDAS compliant accounting Knowledge. Ability to work independently and collaboratively in a team environment.
foundit</t>
  </si>
  <si>
    <t>Deputy/Assistant Manager Finance &amp; Accounts</t>
  </si>
  <si>
    <t>Skipper Limited</t>
  </si>
  <si>
    <t>Deputy Manager Human Resources</t>
  </si>
  <si>
    <t>SKIPPER LIMITED</t>
  </si>
  <si>
    <t>Role - Deputy Manager / Assistant Manager- Human Resource
Company Description
SKIPPER LIMITED is a leading manufacturer for Transmission &amp; Distribution Structures and PVC Pipes &amp; Fittings, established in 1981 as Skipper Investments Limited. With more than 40 years of domain knowledge, it is a crucial player to support infrastructure and power projects. Skipper Limited is also one of the world's largest integrated Transmission Tower manufacturing companies with Angle Rolling, Tower, Accessories &amp; Fastener manufacturing and EPC line construction, and the largest producer of Plastic Pipes in West Bengal. The company is located in Uluberia-Howrah and has a global market reach spanning across 45+ countries.
Role Description
Strategy Development and Implementation.
Develop business related people strategy.
Manage employee grievance and relations cases.
Policy development and implementation.
Development of HR policies, procedures and processes that mirror the culture of the... organization.
Development of staff benefits, annual salary reviews and bonus.
Handling statutory compliances.
Handling Internal &amp; External audits.
Qualifications
MBA / PGDM
Good Communication skills in English. Command over verbal and written.
Adept with data management - Knowledge of working with MS Office Suite Advance excel, word and power Point</t>
  </si>
  <si>
    <t>Construction and Engineering</t>
  </si>
  <si>
    <t>Tata Advanced Systems</t>
  </si>
  <si>
    <t>job_result_4_94.txt</t>
  </si>
  <si>
    <t>Tata Advanced Systems - Regional Head - Business Development Team...</t>
  </si>
  <si>
    <t>OBJECTIVE:
1. Overall Management of Customer Relationship in Americas
2. Increase the Bid pipeline and Win new business for the company-Submit competitive bids on time to Customer's satisfaction
3. Ensure business development process adherence, audits for the accounts of the region
4. Beat Plan Compliance, Bid Pipeline Management, Customer relationship management
5. Manage company presence in Airshows &amp; other marketing forums
Execution/Implementation:
1. Ensure bids go on time every time- detailed and compliant with all approvals
2. Ensure high degree of customer centricity and customer intimacy
3. Work with internal teams- estimation, engineering, supply chain, COE's to ensure all approvals are secured for the bids
4. Lead and manage growth in bid pipeline and conversion ratio for the region
People Related:
1. Manage the team to ensure highest levels of response time and detailed orientation to bid and win proposals
2. Train the team on business case proposals, customer... management.
3. Work with the team to ensure BD process compliance
Functional Skills:
1. Customer Management
2. Sales Planning &amp; Execution
3. Understanding of Finance &amp; Contracts
4. Aerospace business Understanding</t>
  </si>
  <si>
    <t>Regional Head Business Development</t>
  </si>
  <si>
    <t>job_result_8_72.txt</t>
  </si>
  <si>
    <t>(IPV45) | Commercial</t>
  </si>
  <si>
    <t>Kolkata, West Bengal</t>
  </si>
  <si>
    <t>Division
- East Region
- Job posted on
- Jul 17, 2023
- Employee Type
- Full Time
- Experience range (Years)
- 5 years - 10 years
• *Group Company**: Jakson Limited
• *Designation**: Commercial (BD-East.)
• *Office Location**:
• *Position description**: To build business of Distributed Energy by ensuring organizational growth through performing various oversight functions, including enforcing occupancy policies to maintain order within property premises.
• *Primary Responsibilities**:
- Preparation of OSS, DC and Delivery clearance and to maintain it properly in sales registers of region.
- Collection of waybill &amp; coordinate with transporter for assuring timely delivery as committed to the customer for region.
- Timely processing of TPC bills for vendor payments &amp; collect required documents as per our company vendor payment s policy for region.
- Daily Collection entry &amp; maintaining it’s in SAP with adjustment entry also &amp; reconciliation with HO account dept. for region.
- Monthly... Outstanding report dealer wise/individual customer wise &amp; its reconciliation with the account dept. HO for region.
- Imprest voucher should be vetted as per policy and forwarded to RO dully approved by Branch Head &amp; and it’s post on the online portal also &amp; time to time reconciliation with the account dept. HO.
- Timely submission of MIS to RO with in stipulated timing for region.
- Ensure stock verification with Transporter and RO. for region.
- Take up any other work also as assigned by our seniors on time to time.
- Coordinate with Sale Tax dept.
- Coordinate with P.Tax dept.
- Coordinate with Local Municipal dept.
• *Educational qualifications preferred**
- **Category**: Bachelor's Degree
- **Field specialization**: Accounting and Finance
- **Degree**: Bachelor of Commerce - BCom
• *Required work experience**
- **Years of experience**: 5 to 10
• *Required Competencies**:
1. Ability to work with cross functional teams
2. Good interpersonal Skills
3. In depth knowledge of sales commericals, bill preparation etc</t>
  </si>
  <si>
    <t>Commercial</t>
  </si>
  <si>
    <t>Senior Manager</t>
  </si>
  <si>
    <t>a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JOB SUMMARY: Responsible for achieving the regional targets for Group Term Insurance, Retail through group and other products launched by the Corporate solutions team in the assigned region. Responsible for providing assistance in executing the business plan . Assist in launching Group Insurance in its region. . Presenting these products to the Corporates, Affinity Groups, and Associations directly. . Develop the alternate channels to penetrate the Group Business market through MLI Agents, IMF's and corporate agents. . Update the Sales process and maintain the databases as suggested by department in the region. . Manage the existing corporate clients by taking care of their servicing requirements and successfully renew the existing clients and manage their day to day requirements. KEY RESPONSIBILITIES: Responsible for implementing sales plan of the assigned region . Responsible for achieving sales targets through a select group . Assist in launching Group Business products . Enhance market share through new business . Account retention in terms of policies and premium . Prepare periodic sales reports Generate and maintain activity and assist in developing relationships with corporates/affinity /agents . Ensure generation of 40 proposals per month. . Develop and build relationships with customers . Increase rider penetration . Enhance profitability through voluntary tie ups Maintain database on corporate clients and competitor information . Update the call reports and any competitor's information as suggested by the reporting manager . Effectively utilize Lead Management tool Continuously evaluate potential of Corporate Solutions Business in the region . Develop specific analysis parameters . Conduct analysis on the above mentioned potential groups and prepare reports for the Zone Head - Group Business. . Collect competitor information on group business Measures of Success: . Actual sales generated vs plan . Accuracy and timeliness of sales reports . Actual activity vs targeted activity . Accuracy of competitor information up to date data Identification of potential contacts and conversion KEY RELATIONSHIPS: Internal: . Business Heads . MLI HR &amp; Sales Training Team . MLI Operations Team External: . Corporate agents . Clients DESIRED QUALIFICATIONS and EXPERIENCE: . PG/Master of Business Administration preferably in Sales, Marketing or Finance</t>
  </si>
  <si>
    <t>{'posted_at': '3 days ago', 'schedule_type': 'Full–time'}</t>
  </si>
  <si>
    <t>job_result_4_70.txt</t>
  </si>
  <si>
    <t>a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JOB SUMMARY: Responsible for achieving the targets for Annuity Business through NPS, Superannuation &amp; open market (PSU clients) in the assigned region. Responsible for providing assistance in executing the business plan Assist in launching Annuity Business in the Region Presenting products to the targeted audience Update the Sales process and maintain the database as suggested by Retirement Solutions (Government Annuity) department KEY RESPONSIBILITIES: Responsible for implementing the sales plan of the assigned region Responsible for achieving sales targets from assigned Region/PSU-Clients Assist in launching &amp; driving Government Annuity Business Assist PSU clients in evaluating their needs to help select the best solution Prepare periodic sales reports Maintain database on Govt./ PSUs and competitor information Update the client's/ call reports accurately and efficiently and any competitor's information as suggested by Goverment Annuity team Continuously evaluate potential of Annuity Business in the region Develop specific analysis parameters Conduct analysis on the potential groups/PSUs and prepare reports for the Business Head Collect competitor information on the Government Annuity Business Adhere to all Organization's policies and procedures Measures of Success: Actual sales achieved vs the plan Accuracy and timeliness of sales reports Actual activity vs targeted activity Accuracy of competitor information up to date data KEY RELATIONSHIPS: Internal: Business Heads MLI HR &amp; Sales Training Team MLI Operations Team External: Top Clients All Stakeholders DESIRED QUALIFICATIONS &amp; EXPERIENCE: Graduate/Master of Business Administration preferably in Sales, Marketing or Finance 1-2 years of experience in Life Insurance</t>
  </si>
  <si>
    <t>a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JOB SUMMARY: Responsible for achieving the regional targets for Group Term Insurance, Retail through group and other products launched by the Corporate solutions team in the assigned region. Responsible for providing assistance in executing the business plan . Assist in launching Group Insurance in its region. . Presenting these products to the Corporates, Affinity Groups, and Associations directly. . Develop the alternate channels to penetrate the Group Business market through MLI Agents, IMF's and corporate agents. . Update the Sales process and maintain the databases as suggested by department in the region. . Manage the existing corporate clients by taking care of their servicing requirements and successfully renew the existing clients and manage their day to day requirements. KEY RESPONSIBILITIES: Responsible for implementing sales plan of the assigned region . Responsible for achieving sales targets through a select group . Assist in launching Group Business products . Enhance market share through new business . Account retention in terms of policies and premium . Prepare periodic sales reports Generate and maintain activity and assist in developing relationships with corporates/affinity /agents . Ensure generation of 40 proposals per month. . Develop and build relationships with customers . Increase rider penetration . Enhance profitability through voluntary tie ups Maintain database on corporate clients and competitor information . Update the call reports and any competitor's information as suggested by the reporting manager . Effectively utilize Lead Management tool Continuously evaluate potential of Corporate Solutions Business in the region . Develop specific analysis parameters . Conduct analysis on the above mentioned potential groups and prepare reports for the Zone Head - Group Business. . Collect competitor information on group business Measures of Success: . Actual sales generated vs plan . Accuracy and timeliness of sales reports . Actual activity vs targeted activity . Accuracy of competitor information up to date data Identification of potential contacts and conversion KEY RELATIONSHIPS: Internal: . Business Heads . MLI HR &amp; Sales Training Team . MLI Operations Team External: . Corporate agents . Clients DESIRED QUALIFICATIONS and EXPERIENCE: . PG/Master of Business Administration preferably in Sales, Marketing or Finance
Original job Senior Manager posted on GrabJobs ©. To flag any issues with this job please use the Report Job button on GrabJobs</t>
  </si>
  <si>
    <t>{'posted_at': '14 hours ago', 'schedule_type': 'Full–time'}</t>
  </si>
  <si>
    <t>job_result_9_60.txt</t>
  </si>
  <si>
    <t>Branch Relationship Manager</t>
  </si>
  <si>
    <t>Aurangabad, West Bengal</t>
  </si>
  <si>
    <t>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JOB SUMMARY Is responsible for managing, developing &amp; supervising the team with a key focus on servicing and sales through relationship management, sales productivity-per-executive, thereby achieving sales &amp; service targets. KEY RESPONSIBILITIES: Identify, interview and select FLS with support from HR. To meet the following productivity measures for the unit: Premium per FLS, case rate, persistency, retention and a high % of executives exceeding planned productivity standards Exceed revenue targets Undertake joint field work with FLS and observe/demonstrate successful selling skills Conduct Fortnightly performance review (PRP) with executives Supervise daily activity plan of all FLS to ensure that these are being fulfilled as per the desired levels Ensure that all executives under supervision perform 100% as per the company's rules and regulations wrt. Need based selling, Compliance and Customer service Effectively manage, track and convert leads provided by the in-house telemarketing unit. Engage with customers to provide quick response to customer queries, provide customer service. Assist in Direct customer service policyholder's complaint resolution. Ensure retention of in his allocated book of relations. Educate team/ prospects about MLI products vis--vis products of competition to enable them in taking appropriate decisions MEASURES OF SUCCESS: Target Achievements (Adj. AFYP, NOP, % Penetration in assigned book of relations of team &amp; Product Mix) Team G3 standard productivity (mainly case rate, case size &amp; Collections) and % of executives consistently achieving G3 standards. Retention of Team Persistency of Portfolio Process Compliance Timeliness &amp; accuracy of reports % Collection (Plan Vs Actual) Complaint Resolution /Customer satisfaction Self Development: Induction/Certifications/Trainings/Completion of Licensing</t>
  </si>
  <si>
    <t>Belagavi, Karnataka</t>
  </si>
  <si>
    <t>Business Development Manager (ILSCV / MHCV / PV / UV)</t>
  </si>
  <si>
    <t>Muthoot Finance</t>
  </si>
  <si>
    <t>via Instahyre</t>
  </si>
  <si>
    <t>Business Development Managers are responsible for creating effective business plans, generating revenue, and enhancing brand loyalty. They manage lead generation, customer relationships, and dealer interactions to drive business growth.
Responsibilities:
• Lead Generation: Generate leads for ILSCV/MHCV/PV/UV deals through interactions with DSE or channel partners.
• Customer Relationship Management: Manage end-to-end customer relationships, explaining product offerings, and resolving sales queries.
• Customer Relationship Management: Cross-sell product offerings and educate customers to build understanding.
• Customer Relationship Management: Assist customers beyond day-to-day tasks positively.
• Dealer Relationship Management: Maintain relationships with assigned dealers.
• Deal Processing: Collect pre-sanction and post-sanction documents, ensuring accurate data entries (RSPM, SAGE, etc. ).
• Internal Stakeholder Management: Interact with operations and credit teams for smooth loan... application processing.
• KPIs: Units Disbursed, 1st EMI Resolution, RC Collection.
Requirements:
• Qualification: Graduate/Undergraduate in any stream. Commerce graduate preferred.
• Experience: 0-2 years' work experience.
• Functional Competencies: Communication Skills, Negotiation Skills, Market/Industry Knowledge, Analytical Skills, Product Knowledge, Behavioral Competencies, Execution Excellence, Customer Centricity</t>
  </si>
  <si>
    <t>Business Development Manager</t>
  </si>
  <si>
    <t>job_result_9_0.txt</t>
  </si>
  <si>
    <t>Manager - Operations</t>
  </si>
  <si>
    <t>Firstsource Solutions Ltd is looking for Manager - Operations to join our dynamic team and embark on a rewarding career journey Oversee and manage the day-to-day operations of the business unit Develop and implement operational strategies to improve productivity, quality, and customer service Manage budgets and financial plans Analyze operational data and provide reports and recommendations to senior management Monitor and maintain quality control standards Ensure compliance with all relevant regulations and laws Identify opportunities for growth and improvement Recruit, train, and supervise staff members Create and maintain relationships with vendors and clients Develop and maintain operational policies and procedures Excellent leadership, problem-solving and analytical skills Excellent communication and interpersonal skills</t>
  </si>
  <si>
    <t>Manager Operations</t>
  </si>
  <si>
    <t>job_result_7_83.txt</t>
  </si>
  <si>
    <t>Manager - Sales Strategy</t>
  </si>
  <si>
    <t>K Raheja Corp Homes</t>
  </si>
  <si>
    <t>Job Description:
Sales Strategy Manager Position Overview: We are seeking a highly motivated and experienced Sales Strategy Manager to join our dynamic team. The Sales Strategy Manager will be responsible for developing and executing strategic initiatives to drive sales growth and maximize revenue. This role requires a strong analytical mindset, excellent communication skills, and the ability to collaborate effectively with cross-functional teams.
Key Responsibilities:
1. Support in comprehensive sales strategies to achieve company objectives and revenue targets.
2. Analyze market trends, customer needs, and competitive landscape to identify opportunities for growth.
3. Create detailed sales plans, including target markets, pricing strategies, and sales tactics.
4. Collaborate with sales, marketing, product development, and finance teams to align strategies and drive results.
5. Provide insights and recommendations based on data analysis to optimize sales performance and... customer satisfaction.
6. Monitor and evaluate sales metrics, KPIs, and ROI to measure the effectiveness of strategies and initiatives.
7. Lead sales forecasting and budgeting processes to ensure alignment with strategic goals. 8. Stay informed about industry developments, emerging technologies, and best practices in sales strategy.
8 Drive continuous improvement by identifying areas for process optimization and implementing solutions.
Qualifications &amp; Desired Competencies :
MBA from Top B School with 1 3 years exp in Sales Strategy role
Strong analytical skills with the ability to interpret data and translate insights into actionable strategies.
Excellent communication and presentation skills, with the ability to influence stakeholders at all levels.
Experience working in a fast-paced, dynamic environment with the ability to prioritize and multitask effectively</t>
  </si>
  <si>
    <t>Manager Sales Strategy</t>
  </si>
  <si>
    <t>Manager Information Technology (SAP CO)</t>
  </si>
  <si>
    <t>Blue Star Limited</t>
  </si>
  <si>
    <t>The ideal candidate will have a wealth of experience in various SAP Controlling Module projects. Candidate should be comfortable providing costing solutions to employees and working closely with internal stake holders to provide apt and efficient solutions to the problems. This candidate should have prior experience working with SAP CO, COPA, Product Costing and understand the latest technology trends to ensure the technology in place is up to date.
Responsibilities
Manage technologies and provide solutions to stakeholders
Managing and leading projects related to SAP CO, costing, etc. with adherence to the deadlines
To provide best fit solutions for any support and requirement in the area of SAP Controlling
Understand various day to day challenges and providing support
Communicate with third-party providers &amp; business stakeholders for support and troubleshooting
Qualifications
MBA/CA/CMA degree or relevant field
9+ years of experience in related field
Manufacturing. experience is a... must
Strong technical problem solving and communication skills</t>
  </si>
  <si>
    <t>Manager Information Technology</t>
  </si>
  <si>
    <t>Key Account Manager- Institutional Sales</t>
  </si>
  <si>
    <t>RPSG (FMCG) - Guiltfree Industries Limited</t>
  </si>
  <si>
    <t>Job Title: Key Accounts Manager - Institutional Sales
Location: Mumbai
Company Overview:
Guiltfree Industries Limited (RPSG Group) is a leading player in the FMCG industry. We pride ourselves on delivering high-quality products through innovative sales strategies. Our commitment to excellence has propelled us to the forefront of the market, and we are now seeking a dynamic Key Accounts Manager to join our team and drive institutional sales growth across various channels.
Position Overview:
As the Key Accounts Manager - Institutional Sales, you will be responsible for developing and managing key accounts within the alternate channel FMCG business. You will focus on institutional sales, modern trade, CSD, CPC, HoReCa, and other business. Your primary objective will be to expand our market presence, strengthen customer relationships, and drive revenue growth.
Responsibilities:
• Develop and implement strategic sales plans to achieve sales targets and expand market share in the... alternate channel FMCG business.
• Build and maintain strong relationships with key accounts including modern trade partners, CSD, CPC, HoReCa establishments.
• Identify new business opportunities and develop customized solutions to meet the unique needs of each key account.
• Collaborate with internal teams such as marketing, logistics, and finance to ensure seamless execution of sales strategies and initiatives.
• Monitor market trends, competitor activities, and consumer preferences to identify growth opportunities and mitigate risks.
• Prepare and present regular sales reports, forecasts, and insights to senior management to drive informed decision-making.
• Negotiate pricing, contracts, and terms of agreements with key accounts to maximize profitability while maintaining customer satisfaction.
• Responsible for business development across channels including HoReCa, Corporate Sales, Educational Institutes, Salons, Air Catering, Theatres, Malls, etc.
• Responsible for introduction &amp; penetration across Hotels, Catering, Malls &amp; Restaurants.
• Responsible for business development in the Institutional Space (OOH).
• Responsible for generating PAN India accounts.
Qualifications:
• Bachelor's degree in Business Administration, Marketing, or a related field. MBA preferred.
• Proven track record of success in institutional sales, preferably within the FMCG industry.
• Excellent communication, negotiation, and interpersonal skills.
• Ability to think strategically, analyze data, and develop actionable insights.
• Results-oriented mindset with a focus on achieving and exceeding sales targets.
• Ability to travel extensively across India and internationally as required.
Joining our team means becoming part of a dynamic and innovative team dedicated to excellence. If you are passionate about driving sales growth, building strong relationships, and making a significant impact in the FMCG industry, we invite you to apply for the Key Accounts Manager - Institutional Sales position. Unlock your potential with us today</t>
  </si>
  <si>
    <t>Key Account Manager Institutional Sales</t>
  </si>
  <si>
    <t>job_result_10_90.txt</t>
  </si>
  <si>
    <t>Brand Manager</t>
  </si>
  <si>
    <t>"Innovation meets indulgence: driving growth and loyalty in the personal care realm. Ready to make your mark "
Position Summary
The role will be the brand champion for a portfolio of Personal Care products and be responsible for developing and executing strategic marketing plans to drive brand awareness, market share, and profitability.
Job Responsibilities
Conduct in-depth market research and analysis to understand consumer trends, competitor strategies, and category dynamics Develop a deep understanding of the assigned brand(s) and its target audience.
Develop and implement comprehensive brand marketing plans that encompass the entire marketing mix (product, price, place, promotion).
Manage the brand budget and ensure all marketing activities are executed within budget.
Create compelling brand storytelling and messaging across all channels (digital, social media).
Oversee the development of New Product Launches and brand extensions
Track and analyze marketing. campaign... performance and recommend data-driven optimizations.
Work closely with the R&amp;D, Packaging &amp; Sales team to ensure alignment between marketing strategies and business goals.
Prepare insightful presentations and reports to communicate brand performance and insights to senior management
Education &amp; Skill Sets Required
MBA in Marketing or in a related field
6 -10 years of experience in FMCG brand management, specifically within the Personal Care category.
Strong &amp; hands on experience of New Product Development.
Strong understanding of brand marketing principles and best practices.
Proven track record of developing and executing successful marketing campaigns.
Excellent analytical and problem-solving skills.
Excellent communication, presentation, and interpersonal skills.
Ability to manage multiple priorities and work effectively under pressure.
Strong attention to detail and a commitment to quality.
Passion for consumer goods and the Personal Care industry</t>
  </si>
  <si>
    <t>job_result_2_86.txt</t>
  </si>
  <si>
    <t>Trade Marketing Manager(MT)</t>
  </si>
  <si>
    <t>We are a young and leading player in the Fast-Moving Consumer Goods (FMCG) industry, dedicated to providing our customers with innovative and high-quality products. Looking out for a talented and experienced Trade Marketing Manager (MT) to elevate brand visibility and market growth, shape strategies that propel our products to new heights. Join our dynamic Sales team and make your mark in the heart of trade marketing!
This position will be based at Kolkata.
Responsibilities:
Manages Trade Intervention/Market activation for Brand/Category
Region/Depot/Account Wise target setting
Trade scheme design and setting
Competition tracking
Work with cross functional teams for smooth closures of Organized Trade Business
Facilitate inputs in line with regular requirements
Facilitate execution and assess results of Trade Marketing initiatives
Liaison with KAMs/ MT/ Insti &amp; ECOM for business drive
Forecasting accuracy enforcement by working closely with region and other. functions
Managing 3P... merchandising operations for Modern Trade and SSS/LMT
Work with the MT Head to prepare JBP and activity calendar for key accounts for the category
Work with external partners/agencies to create visibility and POS solutions that help drive competitive advantage in trade.
Develop &amp; deploy engagement programs for key channels like Top-Stores, Chemist, Rural, WS to get same store growth for the category
Responsible for delivering Trade Marketing objectives within the stipulated budgets
Plan secondary sales in line with Trade Marketing initiatives and AOP budgets
Work with sales excellence and commercial teams to put in place checks and balances for usage of trade inputs tactical and strategic
Identify the right communication/ information dispensation tools for training &amp; coaching POS execution team Merchandisers/ Promoters/ Consultants
Lead all launch / re-launch activities as HO FPR for field team - executives and managers
Identify opportunities basis external (Market Research like ACN) and internal (POS Execution, Sales) data and work with consumer marketing team to improve and enhance category portfolio basis emerging consumer preferences.
Employing digital tools and services to help our customers create more personalized experiences for shoppers at POS as well as means for creating a robust measurement of our Trade Marketing initiatives.
Work with other Category Trade Marketing leads to develop a portfolio approach to trade and account engagement
Requirements:
MBA or equivalent from an Institute of repute
8+ years of managerial experience in FMCG sales / customer marketing / consumer marketing / channel activation/ Modern Trade
Must have been part of regional / national teams involved in new category launches / brand extensions
Non-Tech start-up experience would be an added advantages
Consumer &amp; customer centric approach
Proactive, self-starter with hands-on approach to the business
Great interpersonal skills with the ability to influence internal stakeholders at different levels as well as external partners and customers / buyers
Great commercial acumen and the ability to translate brand strategies into tangible commercial advantage with a strong understanding of shopper marketing and visibility programs
Strong analytical skills. Ability to use and interpret customer data and drive value by adding insights to strengthen relationship with customers
Apply Now to Be a Trailblazer in out tribe</t>
  </si>
  <si>
    <t>Trade Marketing Manager</t>
  </si>
  <si>
    <t>Assistant Manager - Franchise Development &amp; Retail Expansion ...</t>
  </si>
  <si>
    <t>Know Us:
For over 5 decades, VIP has revolutionized the luggage and travel categories with continuous product innovations, adherence to quality and international aesthetics. Today our universe, apart from VIP, includes stellar brands like Carlton, Skybags, Aristocrat and Caprese. It is no surprise that VIP is a consumer favorite and an undisputed leader in the luggage category.
Our Culture:
At VIP, our success is powered by People, Brands and Distribution. Be part of a dynamic organization which offers a challenging and rewarding work environment encouraging personal growth and professional development. Integrity is at the core of who we are!
Position Title: Assistant Manager - Franchise Development &amp; Retail Expansion - Retail Trade,
North Zone
Experience &amp; Education Qualification:
• Experience: 8+ years in retail
• Educational Qualification: MBA
What this role will deliver:
• Evaluating City Potential and identifying property
• Getting property sourced from Property... Consultants and other sources.
• Presenting proposals to broad members
• Developing a confidence on the brand among Developers and Consultants to get best deals on priority.
• Measure site and analyze nearby residential catchment before present property for approval.
• Prepare presentation loaded with trade area, average income of household, internal layout of store and financial.
• All information collects from Market research, Project and Financial team.
• Negotiation of Rentals to achieve best ROI per Sq Ft &amp; other civil amenities required with developers/landlords.
• Developing relations with Real Estate Consultants, Developers &amp; Investors to get leads on time.
• Monitor on the competition - business, strategy change, expansion plans and acquisitions.
• All other internal &amp; external process work for a property identification, acquisition &amp; rollout.
• Coordination with Internal departments like Legal, Projects and Accounts till smooth store launch of the store.
• Follow up with landlord to complete his scope of work before taking possession.
• Follow up with project team to complete fit out work within rent free period</t>
  </si>
  <si>
    <t>Assistant Manager Franchise Development &amp; Retail Expansion</t>
  </si>
  <si>
    <t>Head of Brand</t>
  </si>
  <si>
    <t>Know Us:
For over 5 decades, VIP has revolutionized the luggage and travel categories with continuous product innovations, adherence to quality and international aesthetics. Today our universe, apart from VIP, includes stellar brands like Carlton, Skybags, Aristocrat and Caprese. It is no surprise that VIP is a consumer favorite and an undisputed leader in the luggage category.
Our Culture:
At VIP, our success is powered by People, Brands and Distribution. Be part of a dynamic organization which offers a challenging and rewarding work environment encouraging personal growth and professional development. Integrity is at the core of who we are!
Position Title: Brand Head
Experience &amp; Education Qualification:
Experience: Min 10-14 years of experience in Marketing in FMCG, Consumer Goods, Fashion
Educational Qualification: MBA in Sales &amp; Marketing, preferably from a premium B School
• Demonstrated experience as a full-stack marketer, possessing a comprehensive understanding of both... traditional and digital marketing disciplines.
• A strong portfolio showcasing the development and execution of innovative brand positioning and promotion strategies that transcended traditional approach.
• Keen understanding of the nuances of premium branding
What this role will deliver:
• Act as a strategic architect, leading the development and execution of the long-term brand strategy aligned with the company's overall business objectives.
• Drive the category end to end as a revenue and contribution margin deliverable. Develop and execute annual category plans with a view to deliver on target.
• Leverage full-stack marketing expertise to conduct in-depth market research and competitive analysis, identifying both potential opportunities and threats in the premium industry landscape.
• Cultivate a deep understanding of the target audience, including their evolving needs, preferences, and buying behaviors. This includes staying ahead of the curve on consumer trends.
• Track consumer insights and industry trends to deliver a winning product and marketing mix.
• Assimilate knowledge about market and consumer through self-initiated and/or external market research, direct field and net based feedback to prepare market penetration strategies for the category. Proactively seek consumer and trade insights on own products and competition.
• Identify new product idea opportunities based on market/consumer understanding and need gaps and initiate product development briefs.
• Craft a compelling brand narrative and messaging that resonates deeply with the target audience and disrupts the competitive landscape.
• Conceive and implement innovative marketing campaigns that leverage the full marketing funnel, driving brand awareness, engagement, and significant sales growth.
• Drive pricing decisions for existing and new SKUs/products. Review SKU wise category's effectiveness on a monthly basis, suggest and provide inputs to improve the same; conduct ABC analysis to delete underperforming SKUs.
• Track brand and product line performance in market and initiate corrective actions as required to correct anomalies.
• Manage inventory effectively to balance avails and demands so as to deliver agreed obsolescence controls.
• Plan, execute and measure marketing strategies, promotions and annual plans for a customer or specific channels to drive sales.
• Supervise category performance and metrics and serve as feedback loop from sales and customers to resolve efficiency of initiatives and include promotional efficacy to improve return on investment.
• Evaluate and modify promotion or campaigns and GTM programs.
• Cultivate a data-driven approach, meticulously monitoring and analyzing brand performance metrics to measure the success of marketing initiatives and identify areas for continuous improvement</t>
  </si>
  <si>
    <t>Assistant Manager - Franchise Development / Retail Expansion ...</t>
  </si>
  <si>
    <t>Vip Industries Limited</t>
  </si>
  <si>
    <t>Know Us:
For over 5 decades, VIP has revolutionized the luggage and travel categories with continuous product innovations, adherence to quality and international aesthetics. Today our universe, apart from VIP, includes stellar brands like Carlton, Skybags, Aristocrat and Caprese. It is no surprise that VIP is a consumer favorite and an undisputed leader in the luggage category.
Our Culture:
At VIP, our success is powered by People, Brands and Distribution. Be part of a dynamic organization which offers a challenging and rewarding work environment encouraging personal growth and professional development. Integrity is at the core of who we are!
Position Title: Assistant Manager - Franchise Development &amp; Retail Expansion - Retail Trade,
North Zone
Experience &amp; Education Qualification:
• Experience: 8+ years in retail
• Educational Qualification: MBA
What this role will deliver:
• Evaluating City Potential and identifying property
• Getting property sourced from Property... Consultants and other sources.
• Presenting proposals to broad members
• Developing a confidence on the brand among Developers and Consultants to get best deals on priority.
• Measure site and analyze nearby residential catchment before present property for approval.
• Prepare presentation loaded with trade area, average income of household, internal layout of store and financial.
• All information collects from Market research, Project and Financial team.
• Negotiation of Rentals to achieve best ROI per Sq Ft &amp; other civil amenities required with developers/landlords.
• Developing relations with Real Estate Consultants, Developers &amp; Investors to get leads on time.
• Monitor on the competition - business, strategy change, expansion plans and acquisitions.
• All other internal &amp; external process work for a property identification, acquisition &amp; rollout.
• Coordination with Internal departments like Legal, Projects and Accounts till smooth store launch of the store.
• Follow up with landlord to complete his scope of work before taking possession.
• Follow up with project team to complete fit out work within rent free period.
Original job Assistant Manager - Franchise Development / Retail Expansion - Retail Trade posted on GrabJobs ©. To flag any issues with this job please use the Report Job button on GrabJobs</t>
  </si>
  <si>
    <t>Assistant Manager Franchise Development / Retail Expansion</t>
  </si>
  <si>
    <t>ACG Group</t>
  </si>
  <si>
    <t>Head Global - Logistics &amp; Warehouse, ACG Capsules</t>
  </si>
  <si>
    <t>ACG World</t>
  </si>
  <si>
    <t>Group Company
Capsules
Primary Responsibilities
• Ensure safety, environmental, and emergency procedures compliance in Logistics and distribution.
• Conduct training for team members on Safety and actively participate in safety aspects.
• Resolve safety, site keeping, and maintenance issues found during inspections.
• Ensure compliance with company Health, Safety, and Environmental policies.
• Manage physical material flows and align physical and system flows.
• Review, redesign, and simplify SOPs for warehouse material storage.
• Respect specific storage regulations, especially for chemicals.
• Ensure accuracy in Physical Inventory through counting activities.
• Frame and implement policies for quarantining non-conforming material.
• Manage SAP and WMS operations in Logistics and distribution.
People Development
• Drive a performance-driven culture through monitoring and feedback.
• Contribute to talent development by providing growth opportunities for team members.
Key Result... Areas
• OTDIF
• Inventory Control (DOH) &amp; Accuracy.
• Per KG Transportation Cost
• Transit Lead Times and Servicing.
• Cost savings through projects in collaboration with Cross Functional teams such Procurement/ Excellence/ Operations team/IT.
• Adherence to policies and regulations of organisation.
Key Interfaces
Internal Interfaces
• Sales and Marketing
• Supply Planners
• Purchase Team
• Operations/Production team
• Site &amp; Corporate Supply Chain Team members
• New Vendor Development Team
• Finance
External Interfaces
• Auditors
• Service Partners – Transporters, 3PL warehousing partners, CHA , DGFT etc.
• Customers
Competencies
Persona-Builder
Persona-Entrepreneur
Persona-Innovator
Persona-Integrator
Persona-Nurturer
Persona-Partner
Analytical Skills
Data Analysis and Visualization
Knowledge of international Logistics</t>
  </si>
  <si>
    <t>Industrial Machinery and Supplies and Components</t>
  </si>
  <si>
    <t>Logistics Manager</t>
  </si>
  <si>
    <t>Bellatrix Aerospace</t>
  </si>
  <si>
    <t>Project Management Associate</t>
  </si>
  <si>
    <t>Karnataka</t>
  </si>
  <si>
    <t>Company &amp; Culture:
Bellatrix Aerospace is a space transportation company developing new age technologies that shape the future of our industry. We specialize in the development and production of propulsion systems and in-orbit transportation solutions. Our work has won two National Awards and backing of the government and many marque investors. More details of the company are available on https://in.linkedin.com/company/bellatrix-aerospace.
At Bellatrix, we strive to create an environment that rewards creativity, performance and perseverance. At the same time, we also understand that failures are steppingstones to success on a journey to create something that never existing. In other words, our culture is fueled by intellectual curiosity, and our team takes pride in creating technologies that impact India and the world, growing together and achieving their goals each day.
Role:
We are seeking a highly organized and motivated individual to join our team as a Junior Project... Management Associate/Junior Project Coordinator. In this role, you will play a key role in supporting our project managers by coordinating various project tasks, ensuring smooth project execution, and meeting deadlines.
Responsibilities:
Assist Project Managers / Team Leads in developing and maintaining project plans, timelines, and budgets.
Track project progress, identify and address potential roadblocks, and escalate issues to relevant Team Leads and Management.
Manage project documentation, including meeting minutes, action items, and status reports.
Coordinate communication between project team members, clients, and external vendors.
Prepare and present project updates and reports.
Assist with resource allocation and task delegation.
Perform administrative tasks, such as creating and maintaining project files, scheduling meetings, and booking travel.
Stay updated on project management best practices and methodologies.
Proactively identify opportunities for process improvement and efficiency gains.
Qualifications:
Bachelor's degree in project management, business administration, or a related field.
Minimum of 2 year of project management experience
Strong organizational and time management skills.
Excellent communication and interpersonal skills.
Proven ability to work independently and as part of a team.
Experience with project management software (e.g., Asana, Trello, Jira) a plus.
Strong analytical and problem-solving skills.
Ability to prioritize tasks and work effectively in a fast-paced environment.
Detail-oriented and highly organized</t>
  </si>
  <si>
    <t>Deccan Charters</t>
  </si>
  <si>
    <t>job_result_1_99.txt</t>
  </si>
  <si>
    <t>Marketing Manager at Deccan Charters Private Limited in bangalore</t>
  </si>
  <si>
    <t>Deccan Charters Private Limited</t>
  </si>
  <si>
    <t>via DMJobs.in</t>
  </si>
  <si>
    <t>Job description
Skill: marketing campaigns , Digital Marketing strategies , handling brand / advertising , brand management , media buying management; Exp: 5-8 years; Supports Sales in optimising profitable revenue, business expansion/growth and in improving the Customer Experience through above &amp; below the line marketing initiatives. To provide effective business intelligence, recommendations on Sales approach (segmentation, industry focus, lead generation, new revenue streams etc) and execution of regional and local marketing campaignsQualification &amp; requirementsMust be from a services industry and should have had experience in handling High End Luxury ProductsMust be able to think innovatively and out of the box. And should have demonstrated this in the pastBusiness school or university qualification/degree in Marketing5-8 years of related experience within the Marketing functionClear proof of prior experience of applying marketing principles &amp; knowledgeMacro understanding of the... Indian business environment and aviation industry in specificHas designed and conducted some form of Brand/Advertising researchHas performed Market and Business Analysis with respect to advertising effectivenessHas a broad vision of the current situation and future position of the industry and playersExperience of controlling multiple projects and relevant budgetsPrior experience at managing a professional team including employee career progression managementAble to write a regional/national Marketing Plan relevant to specific projects and the marketing function as a whole and a clear track record of seeing the plan throughExperience in Digital Marketing strategies &amp; Implementation.Good understanding of how a complex business operates (structure, mission, goals, processes, interdependencies etc) &amp; of the business environment (competitor, economic, industry etc) with the ability to identify &amp; incorporate relevant factors in recommendations/communicationsExcellent cultural awareness with experience of effectively communicating &amp; interacting with people of multiple culturesGood understanding of brand management including advertising &amp; communication methods, media &amp; practicesAgency Management Experience Specifically brand/advertising &amp; media buying management experienceAdvanced skill sets of written + verbal communications, presentationsGood understanding of the roles &amp; services of Marketing/advertising agencies. Prior experience of working with either an Advertising Agency or handling brand/advertising and Media buying for a corporateTrack record of setting targets prior to designing a marketing campaign and effective measurement post executionStrong drive &amp; ability to operate in a complex and rapidly changing dynamic environmentStrong focus on delivery and results with high drive and energy levelsExcellent analytical skills with the ability to identify the key points &amp; potential risks/opportunities in complex scenarios &amp; structure ideas into logical &amp; cohesive outputGood understanding of budgeting &amp; cost management principles with experience of successfully managing large project budgets
Industry
Airlines/Aviation
Employment type
Full-time
Experience
Mid-Senior level
Job function
Marketing</t>
  </si>
  <si>
    <t>Route Mobile</t>
  </si>
  <si>
    <t>Management Trainee – Sales</t>
  </si>
  <si>
    <t>Route SMS Solutions</t>
  </si>
  <si>
    <t>ABOUT ROUTE MOBILE
Route Mobile is a leading Cloud Communication Platform provider, catering to enterprises, over-the-top (OTT) players and mobile network operators (MNO). Our range of enterprise communication services includes smart solutions in Messaging, Voice, Email, and SMS Filtering, Analytics &amp; Monetization and our goal is to simplify communications for our clients.
Job Role
Management Trainee – Sales
Location
Mumbai
We are looking for enthusiastic, eager to learn, &amp; passionate individuals to help us grow our organization in their roles as Management Trainees. The individuals will primarily work with our Sales, Product, Marketing, and Operations teams across the world in a dynamic capacity where they will be tasked with multiple projects.
This role requires a passionate, collaborative, and solution-oriented approach and provides the opportunity to work with some of the biggest brands in the region in industries such as retail, hospitality, healthcare, travel, financial... services, and real estate, to name a few.
Some of the roles and responsibilities for this position are as follows:
• Market research- Identify potential global market for our products by using various communication/marketing tools.
• Lead generation &amp; Sales planning
• Presentations and demonstration of our products &amp; services
• Lead nurturing and sales
• Building presales and marketing process
• Maintain records of interaction with customers and their status for follow up.
• Support managers with various operational tasks that help enhance our day to day activities.
Desired Skills &amp; Experience:
• Excellent communication skills-written and verbal
• An ability to understand overall business processes, basic technical concepts, and communicate concisely and articulately.
• Proficiency in MS Office and presentation tools
• Excellent time management and leadership skills
• Ability to work with minimal supervision
• MBA/PGDM
Email
careers@routemobile.com</t>
  </si>
  <si>
    <t>Management Trainee Sales</t>
  </si>
  <si>
    <t>Assistant Procurement Manager</t>
  </si>
  <si>
    <t>ABOUT ROUTE MOBILE
Route Mobile is a leading Cloud Communication Platform provider, catering to enterprises, over-the-top (OTT) players and mobile network operators (MNO). Our range of enterprise communication services includes smart solutions in Messaging, Voice, Email, and SMS Filtering, Analytics &amp; Monetization.
Since its inception in 2004, Route Mobile has been enhancing mobile communications through technology upgrades and product innovations; meeting the needs of a diverse clientele across geographies. Our customizable, user-friendly, and effective solutions enable enterprises and mobile operators to deliver efficient services to their customers.
We are looking for an Assistant Procurement Manager to join our team working with our global network of telecommunication partners and our internal experts to expand the partnership strategy to deliver the Route Mobile service.
This role will be responsible for management of the telecommunications costs, performance, and partner... selection for our A2P messaging in accordance with Route Mobile’s financial goals, quality standards, and product feature requirements. The role will own the full life cycle of these relationships from deal negotiations through contract and operations.
Job Role
Assistant Procurement Manager
Location
Mumbai, India
Responsibilities to include
• Manage the overall business relationship with telecommunication providers, including daily, weekly, and monthly communication, deal-making and negotiation
• Establish the deal structures and partnership framework for the delivery of the Route Mobile services
• Accountable for the business and partner performance management against cost and quality performance goals for the Route Mobile service
• Negotiate best in class commercials with Telecom partners
• Daily analysis of OTT &amp; Enterprise traffic and implement changes accordingly
• Participate in regular RFP/RFQ’s offering new commercials
• Own routing decisions for your selected customers
• Bilateral traffic management
• Lead the business escalation process with each telecommunication provider to ensure proper attention is given at appropriate intervals to critical service issues
• Communicate strategy and progress internally, and collaborate with an array of internal teams including business development, finance, legal, marketing, product, and engineering
Skills &amp; Qualification:
• 3+ years relevant experience in the SMS industry
• Knowledge of wholesale &amp; enterprise messaging
• Ability to inspire internal teams to handle deadlines, understand contractual obligations, and build world-class products.
• Experience working on international programs and projects.
• Ability to thrive in a fast-moving environment.
• Ability to balance multiple projects and engagements at the same time.
• Hands on: Passionate. Persistent. Creative. Gets things done. High personal productivity
Industry type that we are looking to hire from: – CPAAS, SMS
Email
careers@routemobile.com</t>
  </si>
  <si>
    <t>Procurement Manager</t>
  </si>
  <si>
    <t>ABOUT ROUTE MOBILE
Route Mobile is a leading Cloud Communication Platform provider, catering to enterprises, over-the-top (OTT) players and mobile network operators (MNO). Our range of enterprise communication services includes smart solutions in Messaging, Voice, Email, and SMS Filtering, Analytics &amp; Monetization and our goal is to simplify communications for our clients.
Job Role
Management Trainee – Sales
Location
Mumbai
We are looking for enthusiastic, eager to learn, &amp; passionate individuals to help us grow our organization in their roles as Management Trainees. The individuals will primarily work with our Sales, Product, Marketing, and Operations teams across the world in a dynamic capacity where they will be tasked with multiple projects.
This role requires a passionate, collaborative, and solution-oriented approach and provides the opportunity to work with some of the biggest brands in the region in industries such as retail, hospitality, healthcare, travel, financial... services, and real estate, to name a few.
Some of the roles and responsibilities for this position are as follows:
• Market research- Identify potential global market for our products by using various communication/marketing tools.
• Lead generation &amp; Sales planning
• Presentations and demonstration of our products &amp; services
• Lead nurturing and sales
• Building presales and marketing process
• Maintain records of interaction with customers and their status for follow up.
• Support managers with various operational tasks that help enhance our day to day activities.
Desired Skills &amp; Experience:
• Excellent communication skills-written and verbal
• An ability to understand overall business processes, basic technical concepts, and communicate concisely and articulately.
• Proficiency in MS Office and presentation tools
• Excellent time management and leadership skills
• Ability to work with minimal supervision
• MBA/PGDM
Email
careers@routemobile.com</t>
  </si>
  <si>
    <t>Datamatics</t>
  </si>
  <si>
    <t>job_result_4_62.txt</t>
  </si>
  <si>
    <t>Senior Program Manager</t>
  </si>
  <si>
    <t>DGSL</t>
  </si>
  <si>
    <t>Job description : We are looking for a Senior Manager who will be responsible for overseeing the daily operations of our company. In this position, you will lead a team of managers and ensure that all departments are working together to achieve our goals. You will be expected to develop and implement strategies to improve efficiency and productivity. The ideal candidate will have a proven track record of success in a similar role and possess excellent leadership and communication skills.Duties and responsibilities : - Develop and implement strategies that align with the company's overall goals and objectives.- Lead and manage a team of employees, providing guidance and support as needed.- Ensure that projects are completed on time, within budget, and to the required quality standards.- Collaborate with other departments and stakeholders to ensure that business needs are being met.- Analyze data and make recommendations for improvements to processes, procedures, and systems.- Stay up... to date with industry trends and best practices and apply this knowledge to drive innovation and growth.- Communicate effectively with employees, stakeholders, and customers, both verbally and in writing.- Manage budgets and resources effectively, ensuring that all expenditures are justified and aligned with company goals.- Ensure compliance with all relevant laws, regulations, and policies.Requirements and qualifications : - Minimum of 20+ years of experience with minimum of 10 years of experience in a management role- Should have Strong technical background.- Able to Get into technical details and guide team on the technical options if required.- Active Participation in problem solving discussions, solutioning and any other technical meetings.- Proven track record of successful leadership and team management- Ability to develop and implement strategic plans- Excellent communication and interpersonal skills- Strong problem-solving and decision-making abilities- Experience in budget management and financial analysis- Bachelor's degree in business administration or a related field- Master's degree in business administration or a related field preferred- Professional certifications such as PMP, Six Sigma, or CFA are a plus- Strong leadership and management skills- Excellent analytical and critical thinking abilities- Ability to work well under pressure and meet deadlines- Continuous focus on Process improvements and establish the same across the account- Should be able to perform multi-tasking by handling multiple super urgent priorities in parallel- Able to convince customer with win approach on delivery, Quality aspects- Able to manage firefighting situations with Datamatics team and with Customer- Mentor and coach Track managers for successful execution of the projects (ref: hirist.tech</t>
  </si>
  <si>
    <t>TANLA</t>
  </si>
  <si>
    <t>Senior Presales</t>
  </si>
  <si>
    <t>Tanla Platforms Limited</t>
  </si>
  <si>
    <t>We are seeking a dynamic and experienced Pre-Sales Lead for our B2B pre-sales vertical within the organization. As the Lead of Pre-Sales, you will play a pivotal role in shaping our go-to-market strategy, driving revenue growth, and ensuring our solutions meet the unique needs of our business clients. You will lead a talented team of pre-sales professionals, manage key customer relationships, and work closely with our product and sales teams to drive success.
Key Responsibilities:
1. Strategic Leadership:
Develop and execute the pre-sales strategy aligned with our business objectives, ensuring a strong focus on B2B clientele.
2. Team Management:
Lead, mentor, and develop a high-performing pre-sales team, fostering a culture of excellence, collaboration, and continuous improvement.
3. Customer Engagement:
Build and maintain strong relationships with key business customers, understanding their needs, and ensuring our solutions align with their requirements.
4. Product... Knowledge:
Develop an in-depth understanding of our telecom products and services, staying updated on industry trends, and effectively communicating the value proposition to customers.
5. Solution Design:
Collaborate with the product development team to tailor solutions that meet the specific needs of B2B clients, ensuring alignment with market demands.
6. Sales Support:
Provide support to the sales team through the entire sales cycle, from lead qualification to head contract negotiation, by delivering compelling presentations and addressing technical queries.
7. Market Analysis:
Continuously monitor the competitive landscape and market trends, providing insights to drive product development and sales strategies.
8. Performance Metrics:
Establish and monitor key performance indicators (KPIs) to measure the effectiveness of pre-sales activities, making data-driven decisions to improve processes.
9. Budget Management:
Manage and optimize the pre-sales budget, ensuring efficient resource allocation to achieve department goals.
Qualification &amp; Requirement:
Bachelors degree in engineering stream or a related field + MBA qualified.
Proven track record of at least 18 + years in a pre-sales
leadership role within the telecom /
Product based industry.
Strong understanding of telecommunications technologies,
products, and services.
Exceptional leadership and team management skills, with a focus
on developing talent.
Excellent communication and presentation skills, with the ability
to articulate complex
technical concepts to non-technical stakeholders.
Analytical mindset with a data-driven approach to
decision-making.
Strategic thinking and the ability to adapt to a dynamic market
environment.
Strong negotiation and customer relationship management skills.
Experience in budget management and resource allocation</t>
  </si>
  <si>
    <t>Business Strategy Consultant</t>
  </si>
  <si>
    <t>The position requires working closely with the Leadership team including Business strategy team to achieve strategic business objectives of setting up multiple lines of businesses. The candidate will be required to multi-task, conceptualize effective strategies, help create feasibility reports &amp; execute new projects. He should possess an eye for details, be able to perform under stringent deadlines and be able to aggregate and interpret data. The profile provides exposure to diverse challenges facing the senior management.
The ideal candidate should have an ability in business acumen ship; strategy formulation and P&amp;L understanding; data comprehension &amp; inference development; project management &amp; team working.
JOB ROLE:
- Monitor tasks delegated by VP business strategy &amp; ensure that the task is achieved to agreed deadlines
- Assist &amp; coordinate the strategy planning exercise
- Coordinating Cross Functional teams to ensure sales deliverables
- External &amp; Internal interface on... behalf of VP Business Strategy
- Helping in business presentations &amp; tie up with internal &amp; external stakeholders.
- Business data analysis
- Assist the Business Strategy head with inputs and data required for making strategic decisions
KEY SKILLS:
- A motivated self-starter with strong interpersonal skills
- High Integrity
- Excellent written &amp; oral communication and Analytical skills.
- Should have good sense of time management, planning &amp; organizing, judgement and analysis
- Adaptability / comfort in coordination / interaction with internal and external customers
QUALIFICATION:
Engineer plus MBA from a good B-school with 3-5 years of work experience</t>
  </si>
  <si>
    <t>The position requires working closely with the Leadership team including Business strategy team to achieve strategic business objectives of setting up multiple lines of businesses. The candidate will be required to multi-task, conceptualize effective strategies, help create feasibility reports &amp; execute new projects. He should possess an eye for details, be able to perform under stringent deadlines and be able to aggregate and interpret data. The profile provides exposure to diverse challenges facing the senior management.
The ideal candidate should have an ability in business acumen ship; strategy formulation and P&amp;L understanding; data comprehension &amp; inference development; project management &amp; team working.
JOB ROLE:
- Monitor tasks delegated by VP – business strategy &amp; ensure that the task is achieved to agreed deadlines
- Assist &amp; coordinate the strategy planning exercise
- Coordinating Cross Functional teams to ensure sales deliverables
- External &amp; Internal interface on... behalf of VP – Business Strategy
- Helping in business presentations &amp; tie up with internal &amp; external stakeholders.
- Business data analysis
- Assist the Business Strategy head with inputs and data required for making strategic decisions
KEY SKILLS:
- A motivated self-starter with strong interpersonal skills
- High Integrity
- Excellent written &amp; oral communication and Analytical skills.
- Should have good sense of time management, planning &amp; organizing, judgement and analysis
- Adaptability / comfort in coordination / interaction with internal and external customers
QUALIFICATION:
Engineer plus MBA from a good B-school with 3-5 years of work experience</t>
  </si>
  <si>
    <t>CUSTOMER SUCCESS MANAGER</t>
  </si>
  <si>
    <t>Tanla Platforms</t>
  </si>
  <si>
    <t>Mumbai, Maharashtra IN Department
Customer Success Job Role
‍
Technically savvy Customer Success Managers who possesses a strong drive for results. Duties for the Customer Success Manager will include a broad range of tasks such as maintaining ongoing customer relationships and networking, implementing success programs, contributing to sales, onboarding and training clients, and minimizing churn. Candidate should also be able to provide insights on client-to-business interactions, improve customer experience through product support, and handle customer complaints and requests effectively.
Successful candidates must be social, analytical, possess an aptitude for learning and using new software, and be able to communicate clearly and effectively. The ideal Customer Success Manager should engage with customers, maximize value, and create strategies to grow our customer base, push adoption rates, and reduce churn.
‍ What you'll be responsible for?
‍
Develop and manage client... portfolios.
Sustain business growth and profitability by maximizing value.
Analyze customer data to improve customer experience.
Hold product demonstrations for customers.
Improve onboarding processes.
Evaluate and improve tutorials and other communication infrastructure.
Mediate between clients and the organization.
Handle and resolve customer requests and complaints.
Minimize customer churn.
Aid in product design and product development.
‍ Qualification and other skills
‍
Graduate Engineer with PG in Marketing or Communications.
‍ What you'd have?
‍
5 to 7 years of experience into a similar role
Highly organized and able to multi-task.
Self-driven and proactive nature.
Excellent communication and interpersonal skills.
Demonstrate leadership qualities. Ability to influence C Level executives.
High computer literacy and ability to learn new software.
Knowledge of customer success processes.
Experience in document creation.
Patient and active listener.
Passion for service.
‍ Why join us?
‍
We thought you would never ask! We offer all the usual stuff: competitive salary, flexible working hours, challenging product culture but the real perks are:
Challenging and fun work environment solving meaningful real-life business problems - you will never have a boring day at the office.
World-class team who love solving tough problems and have a bias for action. Tanla is an equal opportunity employer.
We welcome and encourage diversity in the workplace regardless of race, gender, religion, age, sexual orientation, gender identity, disability, or veteran status.
‍
https://www.tanla.com</t>
  </si>
  <si>
    <t>{'posted_at': '16 days ago', 'schedule_type': 'Full–time'}</t>
  </si>
  <si>
    <t>Lava International</t>
  </si>
  <si>
    <t>Urgent Assignment for VAS Manager (BD &amp; Corporate Branding)</t>
  </si>
  <si>
    <t>Uttar Pradesh</t>
  </si>
  <si>
    <t>Person will be solely responsible to drive new alliances &amp; strengthen existing tie ups in the field of value added services for Lava feature(basic) phones &amp; smartphones
Value added services will include services like integration of native applications, games, building WAP, etc. which provides additional value to end user and at the same time drive revenues for organization
Create partnerships leading to deeper integration of services, advertising opportunities offered by various brands
Build a strong network through references, profiling, cold calling and prospecting and aggressively pursue them to closures
Close coordination with cross functional teams including Legal, Product, R&amp;D, Project teams
Handling contracts, commercial negotiations and monthly revenue collection/assurance across all VAS avenues
Expand &amp; Protect Revenue by recognizing growth opportunities in new products/business and map opportunities of extending services in existing products
Desired Skills and... Competencies
Corporate branding, advertising space selling, Ad sales and business development experience
The candidate must be a self-starter and possess excellent communication &amp; time management skills. The successful candidate will function within a team to collaborate strategic deliverables while also working independently to find new opportunities. Should have a consistent forward outlook to adapt as per industry/organizational dynamics
Strong analytical, troubleshooting and problem-solving skills
MBA from a tier 1 business school is preferred (Sales &amp; Marketing)
Relevant Experience of 2-3 years
Ideal Candidate:
Telco / VAS (WAP - D2C) industry understanding
Past experience in Advertising space, corporate branding, Telecom or Banking VAS
Salary: Best in the industry
Industry: Telecom/ISP /
Functional Area: Sales , Retail , Business Development
Role Category: Retail Sales
Role: Sales/Business Development Manager
Education-
UG: Any Graduate - Any Specialization
PG: MBA/PGDM - Any Specialization, Marketing
Doctorate: Doctorate Not Required</t>
  </si>
  <si>
    <t>Technology Hardware and Equipment</t>
  </si>
  <si>
    <t>Technology Hardware, Storage and Peripherals</t>
  </si>
  <si>
    <t>Sales/Business Development Manager</t>
  </si>
  <si>
    <t>RPG Group</t>
  </si>
  <si>
    <t>Senior Manager - Sales &amp; Corporate HR ‎</t>
  </si>
  <si>
    <t>Thane, Maharashtra</t>
  </si>
  <si>
    <t>via RPG Group</t>
  </si>
  <si>
    <t>:
Sales &amp; Corp Functions HRBP
Function:
Human Resources
Supervisor's Position:
Chief Human Resources Officer
Sub-Function:
Sales HR
PURPOSE OF THE ROLE
The position exists to parnter with the Sales team to develop, implement and drive effectiveness for the Sales &amp; Corp functions team. The position is also responsible for maintaining data, resolving issues and managing performance, compensation and trainings for the Sales &amp; Corp function team.
OPERATING NETWORK
Internal
External
Subordinate Role
Other Roles/Teams
WITHIN the Function
Divisions/ Departments OUTSIDE the Function
External Interface
NA
- HR Strategy &amp; Operations team
- Compensation &amp; Benefits &amp; Talent Management team
- Location - HRBP team
- L&amp;D &amp; Resourcing team
- All functions
- Vendors
MINIMUM REQUIREMENTS
Education
Bachelors in Business Administration with Human Resources Specialization or equivalent is required
Masters in Business Administration with Human Resources Specialization or... equivalent is preferred
Relevant Experience:
10+ years experience in business partnering
Business Understanding
Understanding of sales organizations
KNOWLEDGE
BEHAVIORAL SKILLS
- HR functional competence
- Compensation and benefits
- Talent management
- Business analytics and financial acumen
- Knowledge of statutory laws and regulations
- Strategic orientation
- Planning and organizing
- Result orientation
- Stakeholder management
- Execution excellence
AREAS OF RESPONSIBILITY
1
Planning and Budgeting
Assist the CHRO in developing and implementing the HR function strategy based on the understanding of Raychem RPG's strategic objectives, challenges, business model and business drivers; Set objectives for Sales HR that align with the overall HR functional objectives; Track adherence to defined plans and course-correct in case of deviations; Send periodic reports and MIS to management; in order to establish and implement business plans within Sales HR
2
Strategy Execution
Develop recruitment plan for Sales team and Corporate functions at Corporate office and participate in selection and interviews; Liasion with resourcing team for manpower planning and budgeting; Warrant tracking and completion of the performance appraisals; Support Head Office team in policies, procedures inquires, and HRIS; Oversee TNA for Sales team for both Sales training requirements and behavioral training requirements and ensure communication of findings to the L&amp;D team; Participate in succession planning with Sales leadership; Drive key organizational development and change projects in coordination with HR Strategy team; Liaison with Compensation &amp; Benefits team for job evaluation, job descriptions and compensation &amp; incentive plans for Sales team in order to ensure smooth functioning and implementation of HR practices and strategy
3
Business Partnering
Network and nurture relationships with business stakeholders and works to gain stakeholder buy-in for processes and helps achieve business goals; Counsel and resolve issues raised by the Sales team members; Establishes self as a trusted advisor within the business on people issues in order to objectively handle sensitive and complex people situations while maintaining sound balance between business needs
4
Operations Management
Oversee maintenance of employee data in the HR information system; Confirm accuracy and integrity of all data entered, maintain databases and assure information is available on a timely basis; Process and oversee development of periodic reports on the basis of employee records; Direct projects such as data and workflow management; performance, compensation and learning management maintenance; Oversee employee records are maintained with new hire information and/or changes in employment status; Warrant maintenance of Sales team structure and detailed job descriptions along with salary &amp; incentive records; Provide inputs and analysis around sales productivity; in order to ensure accurate data management of Sales team
5
Conflict Resolution
Oversee investigation of non-acceptable actions and behaviors; Conduct exit interviews for employees; Review and approve involuntary terminations of employees; Provide feedback to all HR departments regarding the trends observed in the exit interviews; Coordinate employee events like award functions, company picnics, etc.; in order to ensure employee engagement and retention of Sales team members</t>
  </si>
  <si>
    <t>Electronic Equipment, Instruments and Components</t>
  </si>
  <si>
    <t>Electronic Manufacturing Services</t>
  </si>
  <si>
    <t>Senior Manager Sales &amp; Corporate HR</t>
  </si>
  <si>
    <t>Tata Technologies</t>
  </si>
  <si>
    <t>job_result_6_10.txt</t>
  </si>
  <si>
    <t>Lead - Demand Generation</t>
  </si>
  <si>
    <t>Job Title: Demand Generation Lead
This is a work from office role.
Position Overview: As the Team Lead for Demand Generation, you will be responsible for leading a dynamic team focused on driving revenue growth through : strategic business development initiatives , inside sales activities, and account based marketing campaigns. This role requires a strategic thinker with strong leadership skills, a deep understanding of sales processes, and a proven track record in driving successful demand generation programs.
Key Responsibilities:
1. Leadership and Team Management:
• Lead and mentor a team of business development representatives and inside sales professionals.
• Set clear performance expectations, conduct regular performance reviews, and provide ongoing coaching and feedback.
• Foster a collaborative and results-driven team culture.
2. Hunting New Account &amp; Business:
• Develop and implement a comprehensive business development strategy for acquiring Net New business from... Clients to achieve revenue targets.
• Identify and prioritize target markets, industries, and key accounts for business development efforts.
• Work closely with the team to execute outbound prospecting campaigns and qualify leads.
3. Inside Sales Execution:
• Oversee the inside sales process, ensuring effective communication and collaboration between team members.
• Provide guidance on sales techniques, objection handling, and closing strategies .
• Monitor and analyze sales metrics to identify areas for improvement and optimization.
4. ABM Campaigns:
• Develop and execute demand generation campaigns to create a steady pipeline of qualified leads for the identified accounts net new business.
• Collaborate with marketing teams to create compelling content and messaging for campaigns.
• Track and report on the performance of demand generation initiatives, adjusting strategies as needed.
5. Cross-Functional Collaboration:
• Collaborate with marketing, product, and other cross-functional teams to align business development efforts with overall company goals.
• Communicate effectively with key stakeholders to ensure a unified approach to revenue generation.
6. Performance Analysis and Reporting:
• Analyze key performance indicators (KPIs) and provide regular reports to senior management.
• Utilize data-driven insights to make informed decisions and continually optimize team performance.
Qualifications:-
Bachelor's degree in Business, Marketing, or a related field.
Proven experience in business development, inside sales, and demand generation roles.
Must be able to recommend and establish toolchain required for enabling the processes.
Demonstrated success in leading and managing high-performing teams.
Strong analytical and problem-solving skills.
Excellent communication and interpersonal skills.
Familiarity with CRM tools and marketing automation tools Preferred
Experience in the Engineering Services for Automotive, Industrial, Aerospace and Construction Equipment
Certifications in sales or business development</t>
  </si>
  <si>
    <t>Lead Demand Generation</t>
  </si>
  <si>
    <t>Associate Vice President</t>
  </si>
  <si>
    <t>:
:
Business development \xe2\x80\x93 New Client acquisition
Building a sales pipeline for short/medium/longterm in accordance with targets
Take a lead role in developing new-businessproposals and presentations that create and nurture opportunities andpartnerships
Assist in the coordination between different teams and implementation of various deliverables to achieve strategic goals.
Responsibilities
Generate new leads, identify and contact decision-makers, screen potential business opportunities, select deals in line with strategies, and facilitate pitch
Monitor and evaluate industry trends and customer drivers, and meet regularly with managers and stakeholders to discuss strategy/opportunities
Manage proposal response process, including detailed RFP requirements, content creation, and inputs from various sources
Develop and implement overarching outbound sales and business development strategy, sales processes, structure, and best practices across the company
Support deal... structure and pricing with business-value analysis, and negotiate prices for proactive bids and proposals
Maintain and share professional knowledge through education, networking, events, and presentations
Required skills and qualifications
Successful track record in B2B sales and hunting.
Good connections and network in Petroleum, Energy&amp; allied industries.
Excellent verbal and written communication skills.
Ability to deliver presentations effective.
Experience in sales techniques</t>
  </si>
  <si>
    <t>Analyst- Enterprise, Network &amp; Reconciliation</t>
  </si>
  <si>
    <t>IDFC FIRST Bank Limited</t>
  </si>
  <si>
    <t>Role/ Job Title: Analyst- Enterprise, Network &amp; Reconciliation
Function/ Department: Retail Banking Operations - Centralised Control Unit
Job Purpose:
As part of the Retail Operations team, individuals must be well versed with the various digital products and the process defined by regulator &amp; network and should have experience in managing the reconciliation processes.
Roles &amp; Responsibilities:
Candidate should have prior experience in handling the channel reconciliation/digital banking processes.
The candidate should be well versed with the various digital products and the process defined by regulator &amp; network.
The candidate should have strong interaction, communication skills to liaison with vendor support/network/peers and good inter person skills to communicate &amp; interact with senior management.
The candidate should be well versed with Network provided system as well as expertise in MS office.
Good Vendor Management skills in terms of managing third party vendors is... required.
Managerial &amp; Leadership Responsibilities.
The candidate should have experience in managing the reconciliation processes.
The candidate should have detailed knowledge of the processes.
Education Qualification:
Graduation: Any Graduation
Post-graduation: MBA / PGDM
Experience: 2 to 5 years of relevant experience in sales</t>
  </si>
  <si>
    <t>Analyst Enterprise, Network &amp; Reconciliation</t>
  </si>
  <si>
    <t>job_result_7_30.txt</t>
  </si>
  <si>
    <t>Regional Training Manager-VRM Channel</t>
  </si>
  <si>
    <t>Role/ Job Title: Regional Training Manager - VRM Channel
Business: Smart Banker
Function/ Department: Retail Liabilities
Place of Work: Thane - Hiranandani - Quantum Building
Roles &amp; Responsibilities:
"- Responsible for quality training, developing knowledge &amp; enhancing capabilities of VRM, also to provide guidance &amp; mentorship to individuals to achieve desired goals
Ensuring quality customer engagement by VRMs and making continuous effort to improve same by adopting industry best practices. Also responsible to ensure adherence with tele-calling guidelines as per regulatory industry norms.
Liaisioing with other product leadership teams (on-ground) to be informed on latest product developments and train VRM teams accordingly
Devising various approaches such as Role Plays, Engagement Scripts and adopting industry best practices to enhance peer learning among VRMs
Incumbent is Responsible for monitoring calls/engagement quality - sales and processes followed by VRMs in the... region
Collaboration with Learning &amp; Development Team to develop learning modules covering product &amp; behavioral parameters &amp; ensuring VRM adoption of same
Initiation of recruitment program, to hire industry best talent for the organization
Manage and reduce attrition rate among VRMs by following industry best practices
Secondary Responsibilities:
"- Incumbent is responsible to ensure that VRMs are well trained - on product &amp; behavioral parameters and follow the processes as laid down within the banks audit and compliance framework
Responsible to ensure VRM Channel is efficient and drive efficiencies from the team. Also, responsible to ensure high motivation level in teams
Preparation and adoption of robust quality management framework as per the industry best practices
Managerial &amp; Leadership Responsibilities :
"- Lead the IDFC First's customer first culture by driving the team to take up high degree servicing norms to ensure absolute customer delight
Attract and retain best-in-class talent for VRM's in the zone
Monitor and achieve key parameters on hiring quality and attrition rates and make necessary improvements
Share continuous feedback and suggestions with Senior Management to enhance the Channel's performance</t>
  </si>
  <si>
    <t>Regional Training Manager</t>
  </si>
  <si>
    <t>Training</t>
  </si>
  <si>
    <t>job_result_9_30.txt</t>
  </si>
  <si>
    <t>Senior Specialist-Accounting &amp; Settlement</t>
  </si>
  <si>
    <t>Role/Job Title: Senior Specialist-Accounting &amp; Settlement
Function/ Department: Centralised Control Unit
Job purpose:
As part of the Retail Operations team, individuals must Prepare and organize supporting documentation for reconciliations and, he and she must have Excellent work ethics and research skills coupled with the ability to handle multiple assignments.
Roles &amp; Responsibilities:
Candidate should have prior experience in handling the channel reconciliation/digital banking processes.
The candidate should be well versed with the various digital products and the process defined by regulator &amp; network.
The candidate should have strong interaction, communication skills to liaison with vendor support/network/peers and good inter person skills to communicate &amp; interact with senior management.
The candidate should be well versed with Network provided system as well as expertise in MS office.
Responsible for timely completion of reconciliation of all assigned projects as. per... defined timelines.
Prepare and organize supporting documentation for reconciliations.
Develop understanding of related processes and inter-dependability between teams, have broad understanding of underlying data structures.
Excellent work ethics and research skills coupled with the ability to handle multiple assignments.
Envision scope for more effective performance of prescribed responsibilities through enhancements, technical or otherwise. Resolve concerns raised by team / escalate at appropriate levels.
Good Vendor Management skills in terms of managing third party vendors is required.
Good Analytical skill to review the data/reports of reconciliation and other interrelated processes.
Education Qualification:
Graduation: Any Graduate
Post-graduation: MBA / PGDM
Experience: 10-18 years of total experience</t>
  </si>
  <si>
    <t>Accounting Specialist</t>
  </si>
  <si>
    <t>Housing Development Finance Corporation (HDFC)</t>
  </si>
  <si>
    <t>Shubham Housing Development Finance Company</t>
  </si>
  <si>
    <t>Vapi, Gujarat</t>
  </si>
  <si>
    <t>Company Description
Shubham Housing Development Finance Company is a leading mortgage lender in India, dedicated to providing affordable housing finance to individuals with informal incomes. With the increasing urban population and the rising cost of real estate, Shubham Housing aims to bridge the gap and make homeownership accessible to all. We currently operate in 12 states across Northern, Western, Central, and Southern India with over 140 branches in 116 cities.
Role Description
This is a full-time on-site role for a Senior Relationship Officer Relationship Manager at our branch in Vapi. The Senior Relationship Officer Relationship Manager will be responsible for building and maintaining business relationships, managing customer financial needs, providing excellent customer service, and achieving sales targets. Additionally, the Senior Relationship Officer Relationship Manager will handle finance-related tasks and ensure effective communication with clients.
Qualifications
•... Business Relationship Management, Sales, and Customer Service skills
• Finance knowledge and experience
• Excellent communication and interpersonal skills
• Ability to build and maintain relationships
• Strong problem-solving and decision-making abilities
• Ability to work independently and as part of a team
• Prior experience in the housing finance industry is a plus
• Bachelor's degree in Finance, Economics, Business Administration or related field</t>
  </si>
  <si>
    <t>Consumer Finance</t>
  </si>
  <si>
    <t>Lead Retail Asset Audit</t>
  </si>
  <si>
    <t>Piramal Enterprises Limited</t>
  </si>
  <si>
    <t>• Monitor the audit cycle program to ensure it remains effective and up to date.
• Manage the detailed planning, risk assessment, scoping, and resourcing of audit projects.
• Lead preliminary planning and establish direction for audits, provide support to assigned auditors, manage project to quality outcomes, meet established time budget
• Ensure execution of audit plan as per agreed timelines, draft audit reports, discuss and finalize the same with the auditee
• Review the working papers prepared by subordinates and take complete ownership of it
• Identify critical areas for continuous monitoring and develop necessary exception reports for the same
• Automation / Digitization of all possible audits
• Prepare audit committee presentations for audits held during each quarter and make sure that all critical issues are included along with an adequate plan of action
• Conduct special audits as required by senior management and issue reports.
• Provide guidance and training to team members... Capture and share best-practice knowledge among the team
• Create an environment that promotes collaborative learning and collective ownership of responsibilities
• Leverage in-house synergies through collaboration with internal stakeholders
• Assess and make appropriate recommendations to improve the governance processes on business decision-making, risk management, and control; promote appropriate ethics and values within PCHFL; and ensure effective performance management and staff accountability, etc.
• Travel to branches PAN India for audits as and when required</t>
  </si>
  <si>
    <t>Lead Retail Asset Auditor</t>
  </si>
  <si>
    <t>Audit</t>
  </si>
  <si>
    <t>Monitor the audit cycle program to ensure it remains effective and up to date.
Manage the detailed planning, risk assessment, scoping, and resourcing of audit projects.
Lead preliminary planning and establish direction for audits, provide support to assigned auditors, manage project to quality outcomes, meet established time budget
Ensure execution of audit plan as per agreed timelines, draft audit reports, discuss and finalize the same with the auditee
Review the working papers prepared by subordinates and take complete ownership of it
Identify critical areas for continuous monitoring and develop necessary exception reports for the same
Automation / Digitization of all possible audits
Prepare audit committee presentations for audits held during each quarter and make sure that all critical issues are included along with an adequate plan of action
Conduct special audits as required by senior management and issue reports.
Provide guidance and training to team members. Capture and share... best-practice knowledge among the team
Create an environment that promotes collaborative learning and collective ownership of responsibilities
Leverage in-house synergies through collaboration with internal stakeholders
Assess and make appropriate recommendations to improve the governance processes on business decision-making, risk management, and control; promote appropriate ethics and values within PCHFL; and ensure effective performance management and staff accountability, etc.
Travel to branches PAN India for audits as and when required</t>
  </si>
  <si>
    <t>Angel One</t>
  </si>
  <si>
    <t>job_result_8_40.txt</t>
  </si>
  <si>
    <t>Customer Insights Manager</t>
  </si>
  <si>
    <t>Job Description:
As a Customer Insights Manager focused on Feedback Programs, you will play a pivotal role in owning and managing our various customer feedback channels. Your primary responsibility will be to harness insights from NPS (Net Promoter Score) surveys, TPS (Transactional Promoter Score) surveys, app store reviews, and direct customer complaints to enhance customer satisfaction and loyalty. You will act as a bridge between our customers and our product, service, and experience teams, ensuring that customer feedback translates into actionable insights that drive continuous improvement and strategic decision-making
Key Responsibilities:
• Feedback Channel Management: Own and manage multiple customer feedback channels, including but not limited to NPS surveys, TPS surveys, app store reviews, and direct customer complaints.
• Data Analysis &amp; Reporting: Analyze feedback data to identify trends, pain points, and areas of opportunity. Prepare and present regular reports to... stakeholders with actionable insights and recommendations.
• Product Roadmap Influence: Work closely with product management teams to interpret customer feedback and translate it into product features and improvements. Act as a key contributor to the product roadmap planning process, ensuring customer needs and experiences are prioritized.
• Customer Advocacy: Serve as the voice of the customer within the organization, ensuring that customer feedback is heard and considered in decision-making processes, particularly in product development.
• Cross-Functional Collaboration: Facilitate collaboration between customer success, product, service, marketing, and sales teams to implement feedback-driven improvements and initiatives.
• Continuous Improvement: Lead the development and refinement of feedback collection and management processes to ensure they remain effective and efficient, directly impacting product evolution.
• Stakeholder Communication: Maintain clear and effective communication with all stakeholders, providing updates on feedback trends, improvement actions, and the impact of changes made on the product and customer experience.
• Issue Resolution: Collaborate with relevant teams to address and resolve specific customer issues highlighted through feedback, ensuring a timely and satisfactory outcome, and integrating learnings into product development.
Qualifications:
• Undergraduate Degree in Engineering + Graduate Business Degree (MBA or equivalent)
• Proven experience of minimum 3 years in customer success, customer experience, or a similar role with a focus on managing feedback channels and improving customer satisfaction.
• Strong analytical skills with hands-on SQL querying experience and the ability to translate data into actionable insights.
• Excellent communication and presentation skills, with the ability to articulate complex information clearly and persuasively.
• Experience with customer feedback tools and platforms (e.g., NPS and TPS survey tools, CRM systems).
• Strong problem-solving skills and the ability to think strategically and tactically.
• Ability to work cross-functionally and collaborate with teams across the organization.
Desired Skills:
• Product Insight: Strong understanding of product management processes and the ability to influence product strategy and roadmap based on customer feedback.
• Analytical Proficiency: Advanced skills in data analysis with the ability to derive meaningful insights from complex data sets and translate them into actionable product features.
• Strategic Thinking: Ability to think strategically about how customer feedback impacts the overall product experience and business outcomes.
• Collaborative Leadership: Proven ability to lead through influence, fostering collaboration across teams and departments to drive product improvements based on customer feedback</t>
  </si>
  <si>
    <t>Capital Markets</t>
  </si>
  <si>
    <t>Investment Banking and Brokerage</t>
  </si>
  <si>
    <t>Analytics</t>
  </si>
  <si>
    <t>Senior Lead-Leadership Development</t>
  </si>
  <si>
    <t>We are hiring for Lead/Sr Lead Leadership Development for our team in Mumbai. The role reports to our SVP-Head Learning &amp; Development
Details:
-Proficient in conceptualizing, strategizing and planning HR matters related to business with demonstrated success in effective implementations.
-Strong understanding of Talent management frameworks &amp; leadership development solutions &amp; applicability to CXO audiences .
-Strong analytical, problem solving and organization ability. An able communicator with excellent inter-personal and relationship building skills. Possess an adaptive and detail oriented attitude.
-Design &amp; review Competency &amp; Leadership Development Journeys &amp; Interventions for CXO’s.
-Partner with National &amp; International Academic Institutions &amp; Learning Partners to deliver interventions.
-Build relationships with industry consultants, trainers, and academia to keep pace with the cutting edge developments,
-Measure effectiveness of project initiatives.
Critical Skills ... Leadership Development ,Organizational Development ,Organizational Effectiveness, Succession Planning · Talent Management ·
Must have :
-Should have worked in Leadership development portfolio handling CXO learning charters &amp; should have a strong understanding of liasoning between various HR functions .
- 12+ years of experience ,MBA
- Experience working on Leadership development with FMCG ,Ecommerce organizations</t>
  </si>
  <si>
    <t>Lead Leadership Development</t>
  </si>
  <si>
    <t>job_result_9_50.txt</t>
  </si>
  <si>
    <t>We are hiring for Lead/Sr Lead Leadership Development for our team in Mumbai. The role reports to our SVP-Head Learning &amp; Development
Details:
-Proficient in conceptualizing, strategizing and planning HR matters related to business with demonstrated success in effective implementations.
-Strong understanding of Talent management frameworks &amp; leadership development solutions &amp; applicability to CXO audiences .
-Strong analytical, problem solving and organization ability. An able communicator with excellent inter-personal and relationship building skills. Possess an adaptive and detail oriented attitude.
-Design &amp; review Competency &amp; Leadership Development Journeys &amp; Interventions for CXOs.
-Partner with National &amp; International Academic Institutions &amp; Learning Partners to deliver interventions.
-Build relationships with industry consultants, trainers, and academia to keep pace with the cutting edge developments,
-Measure effectiveness of project initiatives.
Critical Skills ... Leadership Development ,Organizational Development ,Organizational Effectiveness, Succession Planning Talent Management
Must have :
-Should have worked in Leadership development portfolio handling CXO learning charters &amp; should have a strong understanding of liasoning between various HR functions .
- 12+ years of experience ,MBA
- Experience working on Leadership development with FMCG ,Ecommerce organizations</t>
  </si>
  <si>
    <t>ASSISTANT MANAGERS</t>
  </si>
  <si>
    <t>Kurnool, Andhra Pradesh</t>
  </si>
  <si>
    <t>Job Description : Job Description :
Job Description :
Responsible for overall Branch operations and profitability of the branch, Handling Branch operations Team, Motivate and work along with branch team to achieve branch set targets Month on Month, Ensure Gold Loan growth at Branch month of month, Responsible for canvasing and marketing all financial products of Muthoot Finance, Building relationship with Customers and follow-up, Increase Interest Collections of the branch and control on NPA's.
Required Qualification : Graduates / Post Graduates with Operations &amp; marketing experience in Banking and Financial industry.
Recently retired and VRS opted bank Managers who have served as branch heads not below the scale II grade who have a zeal to work for a minimum period of 2 yrs can also apply.
Remuneration : Best In The Industry</t>
  </si>
  <si>
    <t>Assistant Manager</t>
  </si>
  <si>
    <t>Job Description : Job Description: Responsible for overall Branch operations and profitability of the branch, Handling Branch operations Team, Motivate and work along with branch team to achieve branch set targets Month on Month, Ensure Gold Loan growth at Branch month of month, Responsible for canvasing and marketing all financial products of Muthoot Finance, Building relationship with Customers and follow-up, Increase Interest Collections of the branch and control on NPA's. Required Qualification: Graduates/ Post Graduates with Operations &amp; marketing experience in Banking and Financial industry. Recently retired and VRS opted bank Managers who have served as branch heads not below the scale II grade who have a zeal to work for a minimum period of 2 yrs can also apply. Remuneration: Best In The Industry</t>
  </si>
  <si>
    <t>Reliance Retail</t>
  </si>
  <si>
    <t>Lead - Customer Acquisition - JioMart</t>
  </si>
  <si>
    <t>Company Overview
Reliance Retail is India's largest, fastest growing, and most profitable retailer. With a diversified omni-channel presence, we provide consumers with superior quality products and an unmatched shopping experience. Our mission is to create a win-win proposition for all our stakeholders, while enhancing financial income and job security for millions of Indians. At Reliance Retail, we believe in continuous growth and innovation to strengthen our competencies and product offerings.
Job Overview
We are seeking a skilled and experienced Lead - Customer Acquisition to join our team at JioMart, a subsidiary of Reliance Retail. As the Lead - Customer Acquisition, you will be responsible for developing and implementing effective strategies to drive customer acquisition and increase brand awareness. This is a full-time position based in Navi Mumbai, Maharashtra, India, and we are looking for someone with more than 15 years of experience in customer... acquisition.
Qualifications and Skills
More than 15 years of experience in customer acquisition or digital marketing
Proven track record of developing and implementing successful customer acquisition strategies
Strong knowledge of SEO, PPC, and performance marketing
Experience with A/B testing and CRO techniques
Proficient in analyzing campaign performance metrics and deriving insights
Excellent communication and leadership skills
Ability to work in a fast-paced and dynamic environment
Experience in e-commerce marketing is mandatory.
Roles and Responsibilities
Develop and execute customer acquisition strategies to drive growth and increase brand visibility
Manage and optimize digital marketing campaigns across various channels, including SEO, PPC, and performance marketing
Analyze market trends and identify opportunities for customer acquisition and retention
Collaborate with cross-functional teams to develop and execute marketing campaigns
Conduct A/B testing and implement CRO strategies to improve conversion rates
Monitor and analyze campaign performance metrics and provide actionable insights
Stay up-to-date with the latest industry trends and best practices in customer acquisition
Manage a team of marketing professionals and provide guidance and support</t>
  </si>
  <si>
    <t>Consumer Staples</t>
  </si>
  <si>
    <t>Consumer Staples Distribution and Retail</t>
  </si>
  <si>
    <t>Food Retail</t>
  </si>
  <si>
    <t>Lead Customer Acquisition</t>
  </si>
  <si>
    <t>Finance Head - Agri Trading Business</t>
  </si>
  <si>
    <t>Company Overview
Reliance Retail is India's largest, fastest growing, and most profitable retailer with a diversified omni-channel presence. We provide consumers with an outstanding value proposition, superior quality products, and an unmatched shopping experience. Founded in 2006, we have developed and perfected our capabilities to create a win-win proposition for our stakeholders and enhance financial income for millions of Indians. With a loyal customer base of over 193 million, we operate the largest store network in the country and have a strong presence across 7,000+ cities.
Job Overview
We are looking for a Finance Head - Agri Trading Business to join our team at Reliance Retail. As the Finance Head, you will be responsible for overseeing and managing the financial operations of our Agri Trading Business. This is a full-time position based in Navi Mumbai, Maharashtra, India. The ideal candidate will have more than 10 years of experience in finance and a strong understanding... of the Agri Trading Business.
Qualifications and Skills
More than 15 years of experience in finance, preferably in the Agri Trading Business.
Strong understanding of Agri Trading Business and agri commodities trading.
Proven track record in strategic financial management and P&amp;L reporting.
Thorough knowledge of regulatory compliance related to Agri Trading Business.
Excellent analytical and problem-solving skills.
Ability to work under pressure and meet tight deadlines.
Strong communication and interpersonal skills.
Proficiency in financial software and MS Office.
Degree in Finance, Accounting, or related field. MBA or equivalent qualification preferred.
Leadership and team management abilities.
Roles and Responsibilities
Oversee and manage the financial operations of the Agri Trading Business.
Develop and implement financial strategies, policies, and procedures to ensure effective financial management.
Monitor and analyze financial performance, providing insights and recommendations to senior management.
Prepare financial reports, budgets, forecasts, and financial models.
Ensure compliance with regulatory requirements and financial standards.
Manage working capital and optimize cash flow.
Collaborate with cross-functional teams to drive business growth and profitability.
Provide financial guidance and support to the Agri Trading Business team.
Identify and mitigate financial risks.
Stay updated with industry trends and market conditions related to Agri Trading Business.
Supervise and mentor finance team members</t>
  </si>
  <si>
    <t>Financial Manager</t>
  </si>
  <si>
    <t>Hindustan Unilever</t>
  </si>
  <si>
    <t>job_result_2_50.txt</t>
  </si>
  <si>
    <t>Cmrp Analyst</t>
  </si>
  <si>
    <t>Position title: CMRP Analyst Job Location: Bengaluru / Mumbai ABOUT UNILEVER: Be part of the world's most successful, purpose-led business. Work with brands that are well-loved around the world, that improve the lives of our consumers and the communities around us. We promote innovation, big and small, to make our business win and grow and we believe in business as a force for good. Unleash your curiosity, challenge ideas and disrupt processes use your energy to make this happen. Our brilliant business leaders and colleagues provide mentorship and inspiration, so you can be at your best. Every day, nine out of ten Indian households use our products to feel good, look good and get more out of life - giving us a unique opportunity to build a brighter future. Every individual here can bring their purpose to life through their work. Join us and you'll be surrounded by inspiring leaders and supportive peers. Among them, you'll channel your purpose, bring fresh ideas to the table, and... simply be you. As you work to make a real impact on the business and the world, we'll work to help you become a better you. Business Context Unilever is a business founded in 1890s with a strong belief in social purpose, and our unique heritage still shapes the way we do business today. We are one of the world's leading consumer goods companies, making and selling around 400 brands in more than 190 countries, 51B in revenues and a global presence across Europe, Americas and Asia/AMET/RUB. Over 2.5 billion people use our products to feel good, stay healthy and make their lives easier. That's about a third of the global population choosing from household names such as Lipton, Knorr, Dove and Hellmann's, and local brands like Bango in Indonesia and Suave in the US. Unilever's Purpose is to make sustainable living commonplace, and this is underpinned by The Unilever Compass: Purpose-Led, Future-Fit is our new, single growth strategy based on three beliefs Brands with purpose grow, Companies with purpose last, People with purpose thrive. Our vision is to be the global leader in sustainable business. We will demonstrate how our purpose-led, future-fit business model drives superior performance, consistently delivering financial results in the top third of our industry. Our sustainable living brands are inspiring people because they do good for society, environment, and contribute to the UN Sustainable Development Goals. Our sustainable living brands grew 46% faster than our other brands and accounted for 70% of total growth. Unilever is focussed on delivering to the 5 fundamentals of growth as outlined below: Business Operations is a global organization focused on simplifying and digitizing Unilever's operations for unlocking growth and creating value by making our processes and systems simpler, integrated, and easier to work with. We are redesigning and digitally rewiring our operations to enable Unilever to grow profitably and sustainably in the future. We also want to transform the experience of working at and doing business with Unilever - making it easy, user friendly and more like the one click world. We are fully digitizing to transform the way information and insights flow across the business and functions. This means freeing our people's time and talents to focus on growth thus, uunlocking capacity and delivering Fuel for growth by increasing people's ability to focus on customers and consumers through' delivering a truly Future Fit Operations across our multi stakeholder model. Within UniOps, the Commercial Experience [ComEx] team has always been a pioneering organization - providing financial services across Unilever such as Record to Report (R2R), Source to Pay (P2P), Global Control Service Centre (GCSC), Supply Chain Finance Services (SCFS), Fuel for Growth (F4G), Treasury, and Parent &amp; Holding Controls (TRC). ComEx is now expanding its scope to cover Unilever's acquired businesses. These businesses are fast growing with varied business models under diverse technology landscape and having different level of process maturity. Plan is to establish a team that will become the One stop shop for e2e finance shared service operations across Record to Report (R2R), Purchase to Pay (P2P), Bill to Cash (B2C) and Supply Chain Finance (SCF) for Acquired Businesses with the objective of driving simplification in run operations as well as step change controls compliance thereby releasing business bandwidth to focus on growth agenda. Main Accountabilities Central Material Requirement Planning (CMRP) is a process which encompasses a tool in SAP and systems to generate RPM Purchase requisitions for every factory-material-supplier combination as per net requirements generated on the basis IPM based scientific stock norms and total cycle times, on a weekly basis, production plans are released by supply planners for the next 19 weeks. The factories then convert these PRs into POs on the suppliers and agree delivery schedules basis the weekly production plans to ensure RPM stock availability to service the production plan OTIF. Various MIS reports viz. GRR, MSTN, Stock aging, Inventory Norms, DOH, business waste etc. are generated to aid buyers and factories to manage service levels and RPM inventory in an optimum manner. The role specifically includes the following: Job Purpose: Lead E2E CMRP process for HUL - Collaboration with factories for NTPO. Discussing reason for Noncompliance, Master correction, System Hygiene correction (Open PO, PR, incorrect stock, Booking) Collaboration with Supply planner on plan compliance, plan variation, Actual production V/s future plans &amp; Month end week plans Reduce RPM Business waste by proactively connecting with supply planner Monthly RPM IPM refresh exercise with buyers Long term RPM planning basis FG plan Daily RPM Inventory Tracking &amp; driving Efficiency Support Vendor MDM &amp; Vendor related process of SNC Collaboration with Buyer for ensuring availability of contract, FSI &amp; CMRP Masters Lead CG team (5 team member) for MIS &amp; rule basis activities for procurement Drive CMRP Excellence projects Key Accountabilities: Inventory reduction Supporting CMRP Projects for driving efficiency Cost, Cash &amp; Service DOH and Business Waste reduction, NTPO compliance, Frozen period plan compliance Professional Skills: Graduate + MBA Degree Experience Required : At least 5 years of experience (if not a SCT) Essential: Positive Attitude and High Bias for Action Proficient in usage of MS-Excel, SAP R/3, BIW, APO Ability to adapt emerging technology usage in driving Procurement deliverables Good networking, communication &amp; Stakeholder management Team handling Skills Preferred: Understanding of Demand &amp; supply planning Understanding of Factory RPM planning ecosystem Travel : 10% of factory travel, hybrid working pattern Direct Reports Key Interfaces N/A The candidate will be required to demonstrate stakeholder management across peers Internal: Factory SCM / FMs, Procurement (local), supply planners, R&amp;D, SC Finance, Planning Excellence team External: Suppliers, CG, excellence project teams, service providers, CG, MDM
foundit</t>
  </si>
  <si>
    <t>Household and Personal Products</t>
  </si>
  <si>
    <t>Personal Care Products</t>
  </si>
  <si>
    <t>CMRP Analyst</t>
  </si>
  <si>
    <t>Assistant Brand Manager - Lakme Colors</t>
  </si>
  <si>
    <t>Hindustan Unilever (HUL)</t>
  </si>
  <si>
    <t>Develop an in-depth understanding of regional markets and consumers Leading the communication plan- When/where/What/how for the Brand Lead the Cross-Functional Project Team for the delivery of innovation projects. Focus on the 3Ps of Marketing - Price, Place, Promotion Campaign Management &amp; communications Leads South Asia regular BB-BD country calls. Brief and create communication for the delivery along with the innovation in each market (working in conjunction with CMI &amp; Creative Agencies). Responsible for understanding the brand penetration, and performance with the help of data from CMI Find the right opportunities from local/global offerings to launch in South Asia. Possess a keen understanding of the Indian consumer and retail landscape, strong leadership skills to run projects with big autonomy, and the ambition to drive discontinuous growth. Key Skills: Master s degree in marketing or business Administration OR Equivalent. Minimum 2+ years of experience in marketing A strong... business acumen and capacity for insight and analytics Strong Project Management skills. Experience in leading cross-functional teams to deliver projects. Understands customers and shoppers. Has experience in the development and launch of consumer and shopper-relevant innovations and relaunches. Monitors progress &amp; takes action. Core aspects underpinning all skills: Creativity, Empathy, Obsession with brands &amp; consumers, Sense of Aesthetics, Analytical Thinking &amp; Rigour</t>
  </si>
  <si>
    <t>Assistant Brand Manager</t>
  </si>
  <si>
    <t>Marketing</t>
  </si>
  <si>
    <t>Global Assistant Procurement Manager Oleochemicals</t>
  </si>
  <si>
    <t>JOB TITLE: Global Assistant Procurement Manager- Oleochemicals WL-1D JOB LOCATION: Mumbai/Delhi RELOCATION TERMS: Local Terms only MAIN BUSIENSS CONTEXT: There has never been a more exciting time to be working in Procurement when you consider the sheer scale of what we are seeking to do in doubling the of the business whilst reducing our environmental impact. As one of the world's leading players of HPC category, Unilever is one of the largest users of Oleochemicals in FMCG industry. Within Oleochemicals SLES, PAS/SLS, MES are key workhorse surfactants for HPC. Unilever is world's largest consumer of sulpha(on)tion capacities. Unilever directly procures fatty alcohol and provider it to Ethoxylators for toll manufacturing of Alcohol Ethoxylate which is then supplied to Sulphators for toll manufacturing of SLES. This role will be responsible for ethoxylation for all the Asia, Africa, Middle east clusters and Sulphation for South Asia, Africa, Namet ( 480M spend). Responsibility of... ethoxylation and Sulphation will include supplier relationship management &amp; contract management (commercials) of several global, regional and local ethxoylators/sulphators as well as End-to-End supply chain operations management of alcohol to alcohol Ethoxylate to SLES/PAS/SLS. Consumption is spread across clusters with a large number of local, regional and global suppliers. Since Unilever directly procures primary feedstock of surfactants and fatty acids, it is extremely critical to understand the value chain and exploit each step in the chain to get the most cost efficient surfactant. The procurement process involves good understanding of the surfactant markets and close aligning with both internal and external stakeholders. The role would encompass both business and procurement skill sets. MAIN JOB PURPOSE: This role will co-chair (with chemicals/ petchem) the strategic surfactant flexibility pillar- target to improve x-category GM and deliver value creation. This role involves significant cross functional interaction at the most senior levels. Effective internal and external stakeholder management and overall supply chain management is core to this role. The role requires a large level of influencing, and therefore requires a candidate who is confident in engaging across all levels of seniority, both virtually and in person. This is a truly exciting opportunity for candidate that is looking to develop the management, networking and people skills necessary for future leadership roles. A successful procurement professional is expected to be: Outstanding in idea generation, ideas that are forward thinking, and that contribute to creating sustained competitive advantage. Strong at selling ideas to his/her business partners, internally and externally, translating these into effective proposals conveying value and communicating it accordingly. Appreciative of the value and impact of outstanding execution - an eagle eye for detail. Act as an entrepreneur, treats business as his/her own, sets trends and is willing to lead, follow or get out of the way. Behave as a Partner to Win ambassador and demonstrate the value Procurement adds to the business. Genuinely committed to Unilever's sustainably lead business model, connected with Unilever and the business agenda. Key Accountabilities: Responsible for delivery of Procurement Key Performance Indicators' such as Value Improvement Programs, Innovation Delivery, Payment Terms Extension, Cost Target, Gross Margin Improvement, Traceability &amp; Sustainability, and etc. in line with sourcing strategies and compliance management. Support security of key materials through the development of contingency plans and alternative materials/suppliers Close working with Suppliers and consuming countries to ensure material availability. Responsible for pricing accuracy together with other members of the Regional/Global team Responsible for Price Forecast maintenance . Support delivery of cost savings in line with sourcing strategies and compliance management. Drive sourcing strategy for AEO and SLES developed by current team Develop digital tools, like: Python and Anaplan forecasting and ICAT creation KEY REQUIREMENTS ESSENTIAL Minimum of 3-5 year experience in procurement and/or supply chain Strong stakeholder management skills Drive for operational excellence and execution as well as strategic thinking and foresight Strong attention to details PREFERRED Experience working in multiple geographies Experience in Oleochemicals industry Experience in dealing across cultures and time zones 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Monster</t>
  </si>
  <si>
    <t>ITC</t>
  </si>
  <si>
    <t>Microsoft Business Applications Sales Consultant</t>
  </si>
  <si>
    <t>ITC WORLDWIDE</t>
  </si>
  <si>
    <t>ITC WORLDWIDE is seeking a dynamic and experienced Microsoft Business Applications Senior Sales Consultant
Locations: ITC field office
Region: NA &amp; EMEA &amp; APAC
Are you passionate about selling business applications solutions that empower organizations to achieve more? Do you have a proven track record of delivering results in a complex and competitive market? Do you have experience with Microsoft Dynamics 365 Finance &amp; Operations or other ERP systems? If so, we want to hear from you.
To be successful in this position you will possess the following attributes:
• Motivated and proactive professional with previous experience in end-to-end sales within Microsoft or equivalent Enterprise Applications.
• 5+ years face-to-face selling experience - Microsoft product suite expertise including D365, PowerApps and Business Central is highly regarded.
• Demonstrated ability to hunt new business opportunities.
• Ability to build and foster strong customer relationships in existing customer... base.
• A strong customer-centric approach and ability to network across a complex organization.
• Skills in managing multiple commercial processes (new business sales), forecasting precisely and identifying challenges to positive commercial outcomes.
• Develop and execute a sales strategy in designated territories and work with both vendor and Industry teams to execute.
• Arrange and conduct customer meetings, serve as trusted advisor by understanding a customer's existing and future digital transformation roadmap and driving the sales.
• Strong networking skills and industry experience
• Ability to drive new business and get engaged with lead generation.
• Liaising with solution consultants to drive correct business outcomes.
• Desire to be involved in a rapidly growing business and take a leadership role in helping it thrive.
• Strong personality motivated by continual improvement and self-development.
Responsibilities:
• Develop and execute sales strategies to grow revenue and market share in the Finance &amp; Operations segment.
• Build and maintain strong relationships with key decision makers and influencers across various industries and geographies.
• Understand customer needs and pain points and propose value-added solutions that leverage Microsoft's D365 platforms and applications.
• Collaborate with delivery and pre-sales teams to ensure proposed solutions align with client requirements.
• Working with Marketing and Business Development personnel to help develop lead generation campaigns along with target marketing to specific verticals.
• Manage the entire sales cycle, including prospecting, negotiations, and contracting
• Develop and nurture a robust pipeline of prospects to achieve and exceed sales targets
• Leverage your sales knowledge and existing Microsoft ecosystem network
Qualifications:
• Minimum of 5 years of experience in selling enterprise software solutions, preferably in the ERP domain
• Strong knowledge of Microsoft Dynamics 365 Finance &amp; Operations or other ERP systems and their business benefits
• Excellent communication, presentation, and negotiation skills
• Ability to work independently and as part of a team in a fast-paced and dynamic environment.
• Bachelor's degree in business, finance, or related field
• Prior consulting services sales experience required, and an understanding of Microsoft's Business Applications preferred (Sales, Service, Marketing, Finance, HR, Supply Chain, and Project Operations</t>
  </si>
  <si>
    <t>Food, Beverage and Tobacco</t>
  </si>
  <si>
    <t>Tobacco</t>
  </si>
  <si>
    <t>TradeIndia</t>
  </si>
  <si>
    <t>Sales And Marketing Specialist</t>
  </si>
  <si>
    <t>TradeIndia.com - Infocom Network Private Limited</t>
  </si>
  <si>
    <t>Vadodara, Gujarat</t>
  </si>
  <si>
    <t>Company Description
TradeIndia.com - Infocom Network Private Limited is India's largest B2B marketplace with over 10 million registered users. We provide a reliable platform for global buyers and sellers to connect and identify trustworthy business partners. Our platform promotes Indian manufacturers, exporters, importers, and service providers by showcasing their products and services to a global audience. We offer comprehensive listings of sellers and their offerings, as well as value-added services for buyers to easily connect with Indian sellers. Join us today at https://www.tradeindia.com/ to experience the convenience of a single platform for all your global buy and sell needs.
Role Description
This is a full-time on-site role as a Sales and Marketing Specialist located in Vadodara. As a Sales and Marketing Specialist, you will be responsible for managing sales and marketing activities, identifying and pursuing new business opportunities, and building and maintaining... relationships with clients. You will also collaborate with cross-functional teams to develop and execute marketing strategies, analyze market trends, and contribute to the overall growth and success of the company.
Qualifications
• Prior experience in sales and marketing roles
• Strong communication and negotiation skills
• Ability to build and maintain relationships with clients
• Knowledge of market trends and competitor analysis
• Experience in developing and executing marketing strategies
• Excellent problem-solving and decision-making abilities
• Proficiency in using CRM software and other sales and marketing tools
• Bachelor's degree in business, marketing, or a related field
• Ability to work independently and as part of a team</t>
  </si>
  <si>
    <t>Consumer Discretionary</t>
  </si>
  <si>
    <t>Consumer Discretionary Distribution and Retail</t>
  </si>
  <si>
    <t>Distributors</t>
  </si>
  <si>
    <t>TradeIndia - Business Development Specialist (2-5 yrs)</t>
  </si>
  <si>
    <t>INFOCOM NETWORK PRIVATE LIMITED</t>
  </si>
  <si>
    <t>Ahmedabad, Gujarat</t>
  </si>
  <si>
    <t>Job Description:
About the job:
Company Description :
TradeIndia.com - Infocom Network Private Limited is India's largest B2B marketplace with over 10 million registered users. They offer a reliable platform for global buyers and sellers to identify trustworthy business partners. The platform promotes Indian manufacturers, exporters, importers, and service providers by displaying their products and services to global buyers and sellers. TradeIndia.com offers the latest value-added services to ease the buying process and help buyers contact listed Indian sellers directly. The platform provides a comprehensive, updated detailed listing of Sellers and the products/services they offer.
Role Description :
- This is a full-time on-site role for a Business Development Specialist located in Ahmedabad. The Business Development Specialist will be responsible for managing existing accounts and generating new leads, market research, and customer service.
- The role involves developing and... maintaining strong relationships with existing and potential clients with the goal of growing the company's business.
Key Responsibilities:
- Market Research and Analysis: Conduct market research to identify potential clients, market trends, and new business opportunities. Analyze market data to develop insights and strategies for business growth.
- Lead Generation and Prospecting: Identify and pursue new business opportunities through various channels, including cold calling, networking, and referrals. Develop and maintain a pipeline of qualified leads and opportunities.
- Client Relationship Management: Build and maintain relationships with prospective clients, understanding their needs and presenting appropriate solutions or services. Collaborate with internal teams to tailor proposals and offerings to meet client requirements.
- Proposal Development and Presentation: Prepare compelling proposals, presentations, and pitches to showcase company products/services to potential clients. Present offerings effectively, addressing client needs and differentiating the company from competitors.
- Strategic Planning and Implementation: Develop and execute strategic plans to achieve business development objectives and revenue targets. Work closely with the sales and marketing teams to align strategies and ensure a cohesive approach.
- Market Expansion and Networking: Identify opportunities for market expansion and entry into new territories or industries. Represent the company at industry events, conferences, and networking functions to promote brand awareness and generate leads.
Qualifications:
- Excellent analytical skills and communication skills
- Experience in lead generation and market research
- Exemplary customer service skills Detail-oriented with excellent organizational skills
- Creative problem-solving skills
- Bachelor's/PG degree in Business Administration, Marketing or related field Experience working in the B2B industry is preferred</t>
  </si>
  <si>
    <t>Business Development Specialist</t>
  </si>
  <si>
    <t>Jubilant FoodWorks</t>
  </si>
  <si>
    <t>job_result_5_10.txt</t>
  </si>
  <si>
    <t>Jubilant Foodworks Senior Manager Hr Business Partner</t>
  </si>
  <si>
    <t>Jubilant Foodworks</t>
  </si>
  <si>
    <t>1. JOB DETAILS:
Position Title: Sr. Manager
Role: HRBP
Reports to: HR Head
Department &amp; Division Human Resources - Dodaballapur, Bangalore
2. ABOUT JUBILANT FOODWORKS:
Jubilant FoodWorks Limited (NSE, BSE: JUBLFOOD) is India's largest foodservice company and is part of the Jubilant Bhartia Group. Incorporated in 1995, the Company holds the exclusive master franchise rights from Domino's Pizza Inc. to develop and operate the Domino's Pizza brand in India, Sri Lanka, Bangladesh and Nepal. In India, it has a strong and extensive network of 1,816 Domino's stores across 393 cities. In Sri Lanka and Bangladesh, the Company operates through its wholly-owned owned subsidiaries which currently has 48 and 17 stores respectively. Jubilant FoodWorks also has exclusive rights to develop and operate Dunkin' restaurants in India and Popeyes restaurants in India, Bangladesh, Nepal and Bhutan. The Company currently operates 21 Dunkin' restaurants across six Indian cities and 13 Popeyes... restaurants in two cities.
In 2019, Jubilant FoodWorks launched its first owned-restaurant brand 'Hong's Kitchen' in the Chinese cuisine segment which now has 13 restaurants across three cities.
Jubilant FoodWorks has been accredited as 'Great Place to Work' certified organization in India and Sri Lanka by Great Place to Work institute. This recognition is a testimony to our great culture that inspires trust, pride, camaraderie and innovation among our employees and has enabled the organization to be the pioneer in the QSR industry.
3. JOB CONTEXT AND KEY ACCOUNTABILITIES:
Jubilant FoodWorks is amidst transformation &amp; expansion which will fuel the next level of growth and this creates both challenges and opportunities. While JFL is the largest QSR in the sub-continent, it is set to double in scale &amp; size with a vision towards becoming a 2000+ Restaurant with Multi Business, Multi Product, Multi Country Operations.
We are looking for an experienced HR Business Partnering Resource who thrives on the challenges to make sure that HR becomes a strategic partner to business and is able to equip the business to continue on the journey towards hyper growth.
- Work closely with Regional Manager and HR leadership team to formulate the regional HR strategy
- Drive the people agenda for the region in partnership with business, CoE /corporate teams
- Inspire your team and coach your business to drive the right people culture of the region
- Own manpower planning (staffing and cost) &amp; manpower availability for the region
- Identify, plan and implement key projects to improve quality and increase productivity of frontline teams
- Implement performance management, talent development and other key initiatives in the region
- Conceptualize and drive employee engagement programs
- Manages and resolves complex employee relations issues as per company's disciplinary framework
- Drive internal growth stories for mid management to remove career stagnation
- Continuously challenge and improve existing processes with collaboration from corporate team
3. QUALIFICATIONS, EXPERIENCE, &amp; SKILLS:
- MBA/MSW in Human Resource Management
- 6-8 years' experience in handling large scale operations/sales function across any industry
- Ability to analyze and solve problems for long term
- Open to challenging the status quo
- Analytical bent of mind
Equal Opportunity Employment:
Jubilant FoodWorks is proud to be an equal opportunity employer and we are committed to diversity and inclusion. All aspects of employment including hiring will be based on merit, competence and business needs. We do not discriminate based on race, color, religion, caste, marital status, age, national origin, gender, gender identity or expression or any other status.
IIM Jobs</t>
  </si>
  <si>
    <t>Consumer Services</t>
  </si>
  <si>
    <t>Hotels, Restaurants and Leisure</t>
  </si>
  <si>
    <t>Restaurants</t>
  </si>
  <si>
    <t>Senior Manager HR Business Partner</t>
  </si>
  <si>
    <t>Manager-Enterprise, Network &amp; Reconciliation</t>
  </si>
  <si>
    <t>Role/Job Title: Manager-Enterprise, Network &amp; Reconciliation
Function/ Department: Retail Banking Operations
Job Purpose:
The role bearer has the responsibility for reconciliation of bank and customer accounts on a regular basis. It includes coordinating with respective stakeholders to ensure adherence to processes and prepare status reports. The role holder is expected to manage workload of team members and ensure timely completion of reconciliation of all assigned projects as per defined timelines. The role bearer is responsible for interacting regularly with clients, understand their requirements and provide reports to senior management for making decisions as per the larger objectives of the bank.
Roles &amp; Responsibilities:
Responsible for timely completion of reconciliation of all assigned projects as per defined timelines
Prepare and organize supporting documentation for reconciliations.
Ensure processing of rectification entries.
Handle field queries / guide field. personnel... on reconciliation requirements Collate, analyse data, identify anomalies, and ensure relevant rectifications.
Develop understanding of related processes and inter-dependability between teams, have broad understanding of underlying data structures.
Ensure minimal losses for the department and submit items that needs to be written off within each financial year.
Prepare status/ summary reports for internal circulation.
Interact with clients as and when required and submit necessary statements.
Review and improve reconciliation process and SOPs Comply with regulatory requirements and internal guidelines.
Contribute to the implementation of operational permanent control policies and procedures in day-to-day business activities, such as Control Plan.
Minimizing operational failure, including but not exclusively, the risk of fraud, by helping to devise, and by implementing, sufficient regular controls.
Liaise with RMs, traders, Finance &amp; Control, and colleagues of other support units to provide high quality of service to customers.
Recommend improvements to processes and policies across the Banking business to drive operational efficiencies and high-quality customer service.
Leverage in-house synergies through collaboration with internal stakeholders.
Stay abreast with global market trends and competitor strategies in key markets.
Education Qualification:
Graduation: Any Graduate
Post-graduation: MBA / PGDM
Experience: 5 10 Years of total experience</t>
  </si>
  <si>
    <t>Manager Enterprise, Network &amp; Reconciliation</t>
  </si>
  <si>
    <t>Regional Business Product Manager</t>
  </si>
  <si>
    <t>Position Overview:
As a Specialist for Mutual Funds and Insurance, you will be responsible for providing in-depth expertise and guidance on our mutual fund and insurance offerings. Your role will involve educating internal teams, intermediaries, and clients about our products, features, and benefits. You will play a vital role in driving sales, enhancing product knowledge, and ensuring internal &amp; external client satisfaction. This position requires a deep understanding of mutual funds, insurance products, and financial planning principles.
Key Responsibilities:
Sales Support:
• Work closely with the regional sales team in enhancing the mutual funds and insurance Business penetration within the allotted region.
• Engagement- Organize seminar &amp; IAP programs for Insurance &amp; MF product.
• Collaborate with sales teams to develop customized product solutions for clients based on their financial goals, risk tolerance, and investment preferences.
• Assist in preparing sales presentations... marketing materials, and other resources to promote our products and services.
Product Knowledge Development:
• Develop a comprehensive understanding of our mutual fund and insurance products, including their features, benefits, and suitability for various client needs.
• Stay updated on industry trends, regulatory changes, and competitor offerings to maintain a competitive edge.
Training and Education:
• Conduct training sessions and workshops for internal sales teams, intermediaries, and clients to enhance their understanding of our products.
• Provide ongoing support and guidance to ensure sales teams are equipped with the knowledge and tools needed to effectively promote and sell mutual funds and insurance.
Relationship Management:
• Build and maintain strong relationships with clients, intermediaries, and other stakeholders by providing exceptional service, timely support, and valuable insights.
• Act as a trusted advisor, addressing client inquiries, resolving issues, and proactively identifying opportunities for cross-selling or upselling.
Compliance and Regulation:
• Ensure compliance with regulatory requirements and industry standards in all product-related activities.
• Stay informed about relevant regulations and guidelines governing mutual funds and insurance products and ensure adherence to compliance protocols.
Qualifications &amp; Skills
• Bachelor's degree with Minimum 5 years+ of experience into relevant field.
• Deep understanding of mutual fund and insurance products, investment strategies, and market dynamics.
• Proven track record of driving sales growth and achieving business targets.
• Excellent communication, presentation, and interpersonal skills.
• Strong relationship-building and networking abilities
• Ability to work independently, prioritize tasks, and manage multiple projects simultaneously.
• Willingness to travel within the assigned region as needed</t>
  </si>
  <si>
    <t>Zensar Technologies</t>
  </si>
  <si>
    <t>job_result_8_30.txt</t>
  </si>
  <si>
    <t>Job Description
Job Title: Brand Manager
Proposed Job Level: Band E,F (*)
Function: Brand and Communications
Location: India, Bangalore preferred or Pune
Business Unit: Marketing
Tentative DOJ: Immediate
About The Role
The Brand Manager is responsible for owning the Zensar brand and its representation across all touchpoints with both internal and external stakeholders and will be leading the growth of the brand and its adoption. The brand manager also leads execution of brand principles in thought leadership, business campaigns, partnerships and all related communications and assets, with the shared goal of building the brand reach and awareness in all circles and applicable mediums.
Key Responsibilities
• Ownership of the Zensar website and product management of the same ensuring functional requirements of the business needs are met and brand guidelines are adhered to for both content and structure.
• Ownership of the corporate brand and its extension into social media... employer branding, and corporate communications through programs and activations
• Extension of the Zensar brand in the internal Zensar ecosystem thorough a well-defined brand architecture. This includes digital applications, internal initiatives, and programs across the organization
• Building the Zensar brand ambassadorship across the organization through adoption and promotion via internal stakeholders to amplify brand reach
• GTM creation and execution for the Zensar brand that boosts thought leadership and business focused campaigns with activations, online campaigns, and programs
• Building the brand through corporate partnerships and business propositions with the aim of brand awareness and reach.
• Handling large scale events and activations with internal stakeholders, analyst communities and industry communities
Skills Required To Contribute
• Expertise in implementing, optimizing, and managing brand campaigns, and managing complex, transformative projects for internal and external stakeholders – excellent project management skills
• Comfortable with ambiguity and complexity with the ability to orchestrate a holistic view in program and campaign design with business and brand objectives in mind. Strong consulting skills and ability to drive global integrated marketing programs through complex organization reporting and methodologies.
• Working with multiple stakeholders across business domains and IT practice teams, marketing operations teams and top leadership for strategy development and execution
• Manage cross-functionally to unite resources and influence teams and stakeholders across the business.
• A brilliant communicator, presenter and highly creative writer experienced in crafting compelling messaging and narratives; can generate and execute "breakout" ideas
• An eye for visual design and a basic understanding of UI/UX principles
• Critical thinker and problem-solving skills. Data driven and ability to identify trends and turn insights into recommendations.
• Team player and work across functions and teams to lead collaborative projects
Preferred And Minimum Qualifications
• 5-6 years of marketing experience in building brand campaigns, event management, managing b2b brands and extending the same across internal and external stakeholders, aimed towards overall business growth and brand awareness
• Excellent skills on MS Office suite
• Working knowledge of Adobe suite of products
• Working knowledge of user experience, web design and UI/UX web development principles
• Basic understanding of social media KPIs
• Basic knowledge of Website Analytics (Google Analytics) and SEO
Primary Location
India-Maharashtra-Pune
Job Posting
Mar 7, 2024
Experience Required (In Years)
12</t>
  </si>
  <si>
    <t>[SAP-725] | Sales Director</t>
  </si>
  <si>
    <t>Lumina Datamatics</t>
  </si>
  <si>
    <t>Company Overview Lumina Datamatics is one of the top five Content Service Providers in India. We provide end-to-end content, data, and technology solutions for global publishers and retailers. The company’s prestigious clientele includes 7 of world’s top 10 publishers and 3 of world’s top 5 retailers.
Founded in 1975, Lumina Datamatics is part of the $160 million Datamatics Group. The group has more than 450 customers, which includes several Fortune 500 companies spread across 70+ countries. The Publishing division specializes on: Providing end-to-end content services for publishers in the Education, ELT, Legal, Trade, and STEM domains.
We manage publishing processes – right from content creation till the delivery of products for distribution to their end consumers. More than 20 million pages are transformed annually for leading global publishers. The Retail division specializes on: Site merchandizing services include content enrichment, cataloging, taxonomy optimization, seller... onboarding, category governance &amp; content for ecommerce and combines an onsite &amp; offshore presence including US &amp; Europe locations.
Business Insights products and services using ecommerce intelligence solutions that allows online and offline retailers, marketplaces and shopping comparison engines, to monitor pricing, availability, shipping costs, promotions and many more business parameters of their site or store vs the defined competition / channels For more details, please visit www.luminadatamatics.com Job Location: Mumbai / London (UK) / US Job Title: Senior Director / Director - Sales and Business Development Key Responsibilities: Provide leadership for digital marketing strategy &amp; execution to achieve the business goals Strategic positioning of service offerings in global markets Work closely with Sales and Account Managers to identify growth opportunities Devise go-to-market plans and run global marketing campaigns Guide the presales / solutions / creative design team for producing impactful proposals Creating and publishing all marketing materials in line with the marketing plans Constantly monitor effectiveness of marketing campaigns to ensure result-centric outcomes Provide leadership to the marketing resources consisting of Inside Sales Team, Social media analysts, Creative designers, Content writers etc.
Achieve the lead generation targets in sync with the business growth budgets Maintain corporate website, undertake branding initiatives and manage internal &amp; external communications Candidate Profile: Spearheading the Company level marketing initiatives globally for eCommerce service line Self-motivated &amp; highly driven to meet goals &amp; deadlines 10 + years in international B2B marketing, preferably with eCommerce / BPO Companies Graduate (in any stream). Master’s Degree in Marketing (preferred) How to Apply: If you are a results driven Sales professional with a passion for driving business growth, we want to hear from you. Please submit your resume and cover letter outlining your relevant experience and achievements to vivek,***********@luminad.com latest by the 20th of April 2024</t>
  </si>
  <si>
    <t>Sales Director</t>
  </si>
  <si>
    <t>ENTERPRISE SALES</t>
  </si>
  <si>
    <t>Bengaluru, Karnataka IN Department
Business Development Job Role
‍
To become a part of an aggressive and constantly growing team and an Enterprise focused Global Brand. to achieve the monthly sales targets, effectively plan and create a sales pipeline. Responsible to manage the complete sales cycle from identification to sales closure and timely collection of payment. What you'll be responsible for?
‍
Should have expertise in direct selling and a good track record in acquisition of new clients.
Actively seek and enable new revenue opportunities
Build up a strong understanding of Messaging business both from a product perspective as well as from a market perspective.
Work with new and existing clients to drive business and revenue through product enhancement and product marketing.
Understand and analyze customer's business needs, technical requirements and current challenges. Position the right offering accordingly, highlighting the relevant product capabilities to demonstrate... value.
Manage the entire sales cycle from qualifying to scoping the opportunity, conducting product demonstrations, negotiating and closing business.
The prospect will be responsible for the sales of products in the Enterprise/ Mid-Market and SME segments in the India region primarily and achieve the sales revenue/targets ensuring deal quality as per KPI's.
Own the sales cycle/funnel from SQL stage which includes activities like but not limited to introducing Karix, positioning, presenting solutions, proposal, contracting, commercials negotiations till sales closure.
Expected to work as a consultative solution sales expert and create/maintain excellent relationships with clients and be able to tailor products, pitch according to their specifications
To work closely with the Sales operations Team to drive solution designs, working on Requirement documents for proposals, contracts/agreement closures and deal closures,
Developing and implementing new logo acquisition strategy, market mapping and analytics of the markets, etc.
Prepare business development strategies by proactively researching and anticipating prospective client needs
Work closely with Inside Sales team to ensure sufficient leads pipeline is there for their teams and themselves
Securing business opportunities by cultivating mutually beneficial business relationships with current and potential clients
‍ Qualification and other skills
‍
Should be an MBA
‍ What you'd have?
‍
Candidate should have min 6-8 years of B2B direct sales experience
Excellent command on MS Office Suite (Word, Excel, PowerPoint)
Strong Presentation / Excel skills, should be able to create ppts, models, ROI Plans, in excel (mandatory)
Experience in solution selling and able to cross sell products in large enterprises.
Candidate with inherent drive in genuinely solving customer problems and exceeding revenue quotas
Experience in B2B solution selling (E-commerce, CRM, ERP, SAAS, OMS, Payment solutions, Concept selling, software solution sales experience, ability to engage and influence a client
Experience in Selling in the Domestic Market is a big plus
‍ Why join us?
‍
We thought you would never ask! We offer all the usual stuff: competitive salary, flexible working hours, challenging product culture but the real perks are:
Challenging and fun work environment solving meaningful real-life business problems - you will never have a boring day at the office.
World-class team who love solving tough problems and have a bias for action. Tanla is an equal opportunity employer.
We welcome and encourage diversity in the workplace regardless of race, gender, religion, age, sexual orientation, gender identity, disability, or veteran status.
‍
https://www.tanla.com</t>
  </si>
  <si>
    <t>Enterprise Sales</t>
  </si>
  <si>
    <t>FIC Mumbai- GFCT India Structuring</t>
  </si>
  <si>
    <t>Deutsche Bank</t>
  </si>
  <si>
    <t>FIC Mumbai- GFCT India Structuring
Job ID: R0300221
Full/Part-Time: Full-time
Regular/Temporary: Regular
Listed: 2024-01-19
Location: Mumbai
Position Overview
Job Title: Credit Analysis/ Structuring
Location: Mumbai
Role Description
Deutsche Banks Credit Solutions APAC, headquartered in Singapore, is a 20+ member team housed under DBs Global Credit Trading franchise. Credit Solutions Financing desk is primarily involved in NAV financing,Cap Call, data centre and other structured finance deals for clients in Asia and Japan. It also handles securitization products in India.
What we will offer you
As part of our flexible scheme, here are just some of the benefits that youll enjoy
Best in class leave policy
Gender neutral parental leaves
100% reimbursement under childcare assistance benefit (gender neutral)
Sponsorship for Industry relevant certifications and education
Employee Assistance Program for you and your family members
Comprehensive Hospitalization. Insurance for you... and your dependents
Accident and Term life Insurance
Complementary Health screening for 35 yrs. and above
Your Key Responsibilities
Evaluation and screening of potential opportunities
Review credit information, financials, industry reports, due diligence reports
Prepare financial projections and sensitize financial model
Write internal memorandums for briefing senior management and internal approvals
Fully understand DB Standard Lending Policies, capital treatment and pricing parameters
Writing draft term sheet for a potential transaction and help onshore to identify structuring gaps and other risks
Reviewing and commenting on financing documentation
Deal Conceptualization: Work with onshore traders and analysts to put together deal terms, conduct credit research, write up credit memo and information pack for the financing.
Deal Execution: Review legal documentation and responsible for working with Treasury, Middle office, Finance, Tax, Compliance and other stakeholders for internal approvals and ensuring that all booking requirements are satisfied. Manage the NTA approval process independently.
Deal Maintenance: Efficient Management of all post trade activities like:
Preparation of MIS like Business snapshots, trade pipeline and covenant monitoring dashboard
Regular monitoring of portfolio current exposure and performance comparison with expectations, managing audit queries
Your Skills &amp; Experience
Graduation from top management college or Chartered Accountant
Work experience of 5 to 10 years.
Prior experience with a credit fund or investment bank with focus on high yield private credit deals is a plus
Strong commercial sense and ability to appreciate transactional rationale.
A highly motivated person with initiative, willing to learn and actively blend with his/her onshore and offshore colleagues.
Ability to learn and apply key structuring drivers and to work independently in a fast paced environment.
Good understanding of credit risk, financial mkt structure
Open minded in terms of expanding knowledge, healthy self-confidence and good communication skills, especially with respect to client handling
How well support you
Training and development to help you excel in your career
Coaching and support from experts in your team
A culture of continuous learning to aid progression
A range of flexible benefits that you can tailor to suit your needs
About us and our teams
Please visit our company website for further information:
https://www.db.com/company/company.htm
Our values define the working environment we strive to create diverse, supportive and welcoming of different views. We embrace a culture reflecting a variety of perspectives, insights and backgrounds to drive innovation. We build talented and diverse teams to drive business results and encourage our people to develop to their full potential. Talk to us about flexible work arrangements and other initiatives we offer.
Visit Inside Deutsche Bank to discover more about the culture of Deutsche Bank including Diversity, Equity &amp; Inclusion, Leadership, Learning, Future of Work and more besides</t>
  </si>
  <si>
    <t>Credit Analysis/Structuring</t>
  </si>
  <si>
    <t>job_result_9_80.txt</t>
  </si>
  <si>
    <t>Senior Analyst</t>
  </si>
  <si>
    <t>Job Description:
Overview
Bank of America is one of the world’s leading financial institutions, serving individual consumers, small and middle-market businesses and large corporations with a full range of banking, investing, asset management and other financial and risk management products and services. We are committed to attracting and retaining top talent across the globe to ensure our continued success. Along with taking care of our customers, we want to be the best place for people to work and aim at creating a work environment where all employees have the opportunity to achieve their goals.
We are a part of the Global Business Services which delivers technology and operations capabilities to Bank of America lines of business (LOB) and enterprise functions.
Our employees help our customers and clients at every stage of their financial lives, helping them connect to what matters most. This purpose defines and unites us. Every day, we are focused on delivering value... convenience, expertise and innovation for individuals, businesses, and institutional investors we serve worldwide.
• BA Continuum is a nonbank subsidiary of Bank of America, part of Global Business Services in the bank.
Process Overview*
Market Risk management serves as independent risk oversight of the Firm’s trading activities across the various trading desks and trading portfolios. The Global Market Risk Portfolio Analysis team within Market Risk is responsible for the implementation and management of cross-product processes and analysis to support the Global Markets business and senior Risk management.
Job Description*
The team in India will support a broad set up of work in conjunction with employees located in Europe and the US. These workstreams include critical central process integral to Market Risk management at Bank of America, such as Reporting, VaR Analysis, Limits, and Stress Testing. The Portfolio Analysis teams owns these processes end-to-end, managing production, analysis, governance, and related technology. The role offers an excellent entry point to the Risk organization, with the opportunity to interact with a broad cross section of teams across the bank. This is a high visibility role and would entail regular exposure to senior management.
Responsibilities*
• Participating in the production of routine including review and analysis of report output
• Managing several critical reporting and governance routines, such as regulatory filings and board and committee input preparation
• Fielding ad-hoc questions on the report from regulators, internal senior risk leaders, and audit partners
• Implementation and monitoring of new limits
• Developing new materials or analyses as needed
• Automate processes where needed via Python coding, excel, or other similar
• Maintain and develop documentation on processes where needed
• Liaising with technology and data partners to correct issues discovered as part of the analysis process
• Ensuring a strong control environment and participating in the execution of control routines
• Maintain and develop documentation on processes where needed
Requirements*
• Education*
• Bachelors/Masters degree in Engineering, Commerce, CA, MBA
• Certifications If Any
• CFA, FRM etc. will be an added advantage
• Experience Range*
• 5 – 7 years
• Foundational skills*
• Experience in a trading / market risk related field
• Intellectually curious with the ability to investigate and develop root cause analysis for portfolio changes
• Experience working with large data sets
• Experience with Python or other similar languages
• High level of proficiency with Microsoft Excel
• Adept at communication with ability to influence co-workers across our global team and all levels of the organization including escalation of issues
• Ability to aggregate and synthesize complex data from multiple sources
• High level of attention to detail
• Desired skills*
• Effective time management skills, with the ability to manage multiple high priority deliverables simultaneously
• Experience and understanding of common market risk metrics like Value at Risk (VaR)
• Experience with regulatory reporting, regulatory exams, and/or audit
Work Timings*
12 Noon to 9 pm IST
Job Location*
Gurugram, Hyderabad &amp; Mumbai</t>
  </si>
  <si>
    <t>Sr. Manager/ AVP - CSR</t>
  </si>
  <si>
    <t>DBS Bank</t>
  </si>
  <si>
    <t>The Corporate Social Responsibility (CSR) Manager is responsible for developing and implementing CSR strategies and initiatives within the organization. They collaborate with stakeholders to promote ethical, sustainable, and socially responsible practices that align with the company's values and contribute positively to society and the environment. The CSR Manager plays a crucial role in driving community engagement, environmental stewardship, and philanthropic efforts, ultimately enhancing the company's reputation, building stakeholder trust, and creating a meaningful social impact.
Designation: Asst VP/ Sr Manager (reporting to VP)
Job Brief
The role holder will be responsible for developing, planning, and executing initiatives in line with the companys community impact objectives. The incumbent will also work closely with various departments to drive and manage employee volunteering activities.
Role &amp; Responsibilities
End-to-end management of CSR programs including program... design, partnership development, execution, monitoring &amp; reporting
Driving budget &amp; monitoring spending to deliver results in line with planned objectives
Periodic program reviews to assess program impact outcomes and efficacy
Ensure compliance with CSR regulations and governance processes
Managing CSR budget including deployment planning, maintaining documentation in line with regulatory and governance guidelines
Promoting employee volunteering initiatives in coordination with internal stakeholders
Working with marketing and communication teams to drive internal and external engagement and promote storytelling
Key Requirements
8-12 years of hand-on experience with large corporates, MNCs, corporate foundations or international development organizations in program management roles
A masters degree in sustainable development, business administration, communication or any related field
Strong understanding of regulatory compliance requirements and stringent governance processes
General knowledge of rules and regulations governing Charities, IPCs (Institutions of Public Character), and best practices for CSR will be an advantage
Strong expertise in building and managing partnerships, networks, and teams that include a diverse group of people representative of the public and private sectors, community-based organizations, non-profits, and civic leaders, as well as program beneficiaries
Multi-tasking in a multi-stakeholder environment
Excellent communication skills and the ability to distil complex information into simple messages and concise communication materials tailored for the audience
Proficiency in MS Office (PowerPoint and Exel)
Primary Location
India-Maharashtra-Mumbai
Job
Marketing and Communications
Schedule
Regular
Job Type
Full-time
Job Posting
Feb 13, 2024, 8:04:12 PM</t>
  </si>
  <si>
    <t>Corporate Social Responsibility Manager</t>
  </si>
  <si>
    <t>Deputy Manager- Social Media &amp; Copywriting</t>
  </si>
  <si>
    <t>Job Description: Social Media and Creative Manager
We at Pine Labs are looking for those who share our core belief - Every Day is Game Day. We bring our best selves to work each day to realize our mission of enriching the world through the power of digital commerce and financial services.
Role Purpose
We are hiring for the role of Social Media and Creative Manager for Pine Labs (https://www.pinelabs.com/)
This is an Individual Contributor role reporting intohttps://www.linkedin.com/in/mayankarora19/.
In this role, you'll be instrumental in advancing our mission by owning a key channel for external stakeholder communication, shaping the brand into a strong player in the global fintech story.
The responsibilities we entrust you with
Copywriting: Ability to craft copy in brand tone-of-voice for brochures, booths, emailers, ads, landing pages and multiple touchpoints wherever required.
Develop and execute social media strategy - Understand the brand personality, tone of. voice... target Audience - and bring home fresh ideation on different ways the brand can be manifested outwards.
Create and manage social media content - Create content in the brand tone of voice and ensure that the personality is consistent across all touchpoints. Ideate on digital campaigns with the brand and product marketing team to drive awareness &amp; love for the brand.
Social media research and trends - Stay up to date with latest social media trends that can be used to build and grow social media metrics for the brand Plural by Pine Labs. Continuously keep abreast of the competition landscape and apply learnings to grow the brands social media presence.
Own end-to-end execution of content - Lead execution towards multiple touchpoints when it comes to content creation for the brand - including but not limited to Photography, Videography, Web Design, Digital Marketing, Merchandise and Events.
Track and measure social media results - Have a good sense of social media metrics, posting management and a keen eye for social listening using leading tools in the market. If you lack one of these three but find yourselves with a keen willingness to learn - you should definitely send your resume in.
What matters in this role
Relevant work experience:
Candidate should have minimum 4+ years of experience working on social media
Proven track record of copywriting for marquee brands across platforms with additional experience on social media
Flexible and agile to work in a fast-paced dynamic environment. Excellent knowledge in handling social media tools. Must be able to navigate data with Excel/PowerPoint skills.
High ownership and drive with ability to drive projects and campaigns independently and as a part of a team
Seasoned in creating content independently and in guiding in-house design teams and external agency partners.
Excellent communication skills - Ability to articulate and explain creative ideas and plans to stakeholders and get consensus
Passionate about content creation. A hustler - and a content creator at heart. Good understanding of Social Media KPIs &amp; numbers.
Ability to work under tight timelines and deliver.
Things you should be comfortable with:
Working from office
As of now, we work out of our Koramangla office, 3 days a week. The office is a stone throw away from Bobs bar and many other eateries. If you are open to trying new cuisine while jamming with a robust creative team on the walk back, we are looking for you.
Pushing the boundaries
Have a big idea See something that you feel we should do but havent done We will hustle hard to make it happen. We encourage out of the box thinking, and if you bring that with you, we will make sure you get a bag that fits all the energy you bring along.
Travel
Should be open to traveling within India for projects related to work for e.g. shoots, workshops.
What we value in our people:
You take the Shot: You decide fast and deliver right.
You are the CEO of what you do: You show ownership and make things happen.
You sign your work like an artist: You seek to learn and take pride in the work you do</t>
  </si>
  <si>
    <t>Deputy Manager Social Media &amp; Copywriting</t>
  </si>
  <si>
    <t>Merchant Engagement Manager</t>
  </si>
  <si>
    <t>Noida, Uttar Pradesh</t>
  </si>
  <si>
    <t>We at Pine Labs are looking for those who share our core belief - Every Day is Game Day. We bring our best selves to work each day to realize our mission of enriching the world through the power of digital commerce and financial services.
Role Purpose
We are seeking a seasoned individual who is energetic, passionate, and customer-obsessed to join the Merchant Engagement team. They will play a pivotal role in measuring NPS &amp; CSAT, translating merchant VOC into actionable insights, and fostering cross-functional collaboration to ensure excellence in execution.
The responsibilities we entrust you with
NPS &amp; CSAT measurement
Collaborate with external agencies and internal teams to design, launch and collect responses for CSAT and NPS surveys.
Conduct in-depth analysis of survey data to extract process-wise insights.
Drive end to end process improvement based on insights along with cross functional stakeholders.
Deeper merchant engagement
Conduct end to end merchant connect. activity... data preparation, cross functional team coordination, reporting and analysis, creation of basic PowerPoint slides to present data.
Translate responses into actionable insights to enhance customer satisfaction.
Identify areas of improvement and provide recommendations for process optimization.
Merchant Engagement initiatives
Launch engagement activities for merchants to increase loyalty, GTV and retention.
Drive loyalty program to increase merchant engagement.
What matters in this role
Relevant work experience:
Minimum 5 years of experience in marketing, communication &amp; Analytics.
Years of work experience:
7-10 Years
Qualification:
Masters in marketing/communication
What we value in our people:
You take the Shot: You decide fast and deliver right.
You are the CEO of what you do: You show ownership and make things happen.
You own tomorrow: You build solutions for the merchants and do the right thing.
You sign your work like an artist: You seek to learn and take pride in the work you do.
You are the Sherpa: You take people along and act in the interest of Pine Labs
You care with tough love: You empower others and help people grow</t>
  </si>
  <si>
    <t>Bajaj Group</t>
  </si>
  <si>
    <t>IT Generalist</t>
  </si>
  <si>
    <t>Bajaj Electricals</t>
  </si>
  <si>
    <t>Date: Jun 5, 2023- Location: Mumbai, MH, IN- Company: Bajaj Electricals**Job Title**
• *Specialist - Sales IT**
• *Job Code**
• *Department/ BU**
• *Information Technology**
• *Location
• *Mumbai**
• *Reporting To**
• *Lead - Sales IT**
• *Organizational Description**
Bajaj Electricals Limited (BEL), a globally renowned and trusted company, with a turnover of ₹4987 crores (FY 19-20), is a part of "Bajaj Group". Bajaj Electricals’ business includes Consumer Products (Appliances, Fans, Lighting), Exports, Illumination and Transmission &amp; Distribution (Transmission Line and Power Distribution). We also have a strong presence in premium range of home appliances and cookware with brands like Morphy Richards and Nirlep.
We have 18 branch offices across different parts of the country besides being supported by a chain of distributors, authorized dealers, retail outlets and approximately 480 customer care centers. To increase our global footprint, Bajaj Electricals has also set up offices in... Africa, Middle East and China.
Bajaj Electricals is driven by Gandhian set of values advocated by our founding father, Shri Jamnalal Bajaj. Our current leaders carry forward this legacy while evolving for the future. “Inspiring Trust”, our tagline, is something that we associate with and try to fulfil in our everyday endeavors. Apart from work, we also believe in bringing about change in our society through our philanthropic work. Our Corporate Social Responsibility (CSR) initiatives rest on sustainability, gender diversity, employee volunteering and community outreach programs.
• *Job Purpose &amp; Scope
Specialist - Sales IT will support the CP Business and Function within BEL to Rollout new IT Systems and solutions. He/she shall be the bridge between IT and CP Business. He/she will drive the project and will be responsible for project planning, onboarding, execution, and implementation. The scope of work shall include but not be limited to Drive Sales IT initiatives across various BUs by developing, installing, maintaining, testing and upgrading various types of Sales Applications, ultimately helping the internal and extended salesforce to enhance sales performance.
• *Major Areas of Responsibilities &amp; Authorities**
- Work as bridge between IT and all Sales-related Functions supporting the various BUs, by understanding Business and Sales-related requirements and converting the same, into technical requirements
- Drive various IT initiatives related to Sales, as part of the technology roadmap, to enhance the Organization's Sales related efficiency &amp; productivity through IT Systems/Applications
- Troubleshoot system issues to determine root cause and viable solutions, develop test plans, coordinate User Acceptance Testing (UAT), and validation, and document test results
- Serve as an analyst, and tap into various types of Business Intelligence analysis available, to educate Sales Teams
- Know Service Delivery expectations, and align IT resources to deliver committed SLAs
• *Qualification**
Essential Qualification: B.Tech. / M.Tech. in IT or Computers / BCA / B. Sc. / B. Com
Desirable Qualification: MBA in IT or MCA
• *Experience**
7 - 8 Years of experience in managing relevant Software Development in Consumer Durables/ Retail/ Lighting business
• *Other Requirements**
- Good analytical skills, good interpersonal management and communication skills
- Knowledge of DMS, DSO operations, beat planning, retailer business will be an added advantage
• *Functional Knowledge &amp; Skills**
• *Functional Knowledge &amp; Skills**
• *Basic (1-2)**
• *Intermediate (3)**
• *Advance (4-5)**
Domain knowledge from the business processes and possible automations from respective business units or functional departments is essential
Knowledge of ERP, CRM, SCM and SQL will be added advantage
Very good communication Skills, Documentation Skills
Very good business indicator analytical skills
• *Behavioral Competencies
• *Basic (1-2)**
• *Intermediate (3)**
• *Advance (4-5)**
Operational effectiveness
Decision making
Relationship management
People Management</t>
  </si>
  <si>
    <t>{'posted_at': '1 day ago', 'schedule_type': 'Full–time'}</t>
  </si>
  <si>
    <t>Diversified Financial Services</t>
  </si>
  <si>
    <t>Welspun India</t>
  </si>
  <si>
    <t>Location: Mumbai
Job Purpose: Responsible to provide information, insights and process support &amp; decision support to the Group Executive Office - Steel Vertical Head.
Key Responsibility:
Information and Decision Support; Governance
a) Synthesize insights from MIS and discussions with MD/CEOs, communicate to Steel Vertical Head and highlight areas that need focus
b) Conduct a scan of the environment to keep abreast of latest happenings in sector
c) Identify improvement opportunities for the business
d) Strengthen the governance mechanism across levels of the organization
e) Strategic planning: Provide an outside-in perspective on the business including and not limited to domestic and globalization impact, global opportunities and risks, industry trends and their impact, emerging business models, technology possibilities and potential disruptions, new financing models and partnerships, and overseeing and optimizing resources
f) Business Reviews: Assist the group leadership in... decision making, planning and tracking of business operating plans through review mechanisms.
g) To set up and lead the business planning and budgeting process
h) Engage on specific projects as per asks of Senior Leadership.
Process Support
a) Coordinate routine reviews – prioritize agenda, ensure pre-read arrives on time, synthesize pre-reads, attend reviews, document minutes and follow-up on actions
b) Perform ad-hoc analyses for GEO (e.g., profiling an entity, analyzing share market)
Partner Support
a) Pre-syndicate with business prior to upcoming review (e.g., assist in preparation, share Steel Vertical Head concerns)
b) Review meeting decisions template and pre-read material
c) Participate in meetings of cross-functional teams formed to solve specific business issues
Experience - 08-10 years of experience.
Behavioral Competencies:
• Self-starter with strong interpersonal skills; ability to work well with senior colleagues
• Strong analytical skills</t>
  </si>
  <si>
    <t>Asset Management and Custody Banks</t>
  </si>
  <si>
    <t>National Payments Corporation of India (NPCI)</t>
  </si>
  <si>
    <t>Senior Role - Business Intelligence (BIU)</t>
  </si>
  <si>
    <t>National Payments Corporation Of India (NPCI)</t>
  </si>
  <si>
    <t>Role: Senior role BIU
Reporting- Chief Relationship Management
Job Location: Mumbai
Qualification- MBA from a reputed college
Experience: minimum 15+ years of experience in business development preferably in BFSI industry
Role Contour-
Leverage data and analytics to timely generate useful insights for Business Development to drive efficiency and higher volumes.
Number of new opportunities discovered through data analytics
% increase in Sales Productivity
Roles and Responsibilities:
Act as a PMO to drive sales efforts based on a predetermined plan with a view towards efficiency and higher volumes of transaction; recognize specific areas for different products that require increased attention, leveraging the competitive analysis of product transaction volumes and card issuance numbers
Identify the areas of high potential based on analytics to help enable the Banks to drive transaction volumes and card issuances
Oversee the. timely and accurate analysis of the sales data to come up... with action points to help Relationship Managers have more meaningful and productive conversations with the customer banks
Offer unique solutions to each bank aligned to its business requirement, keeping the results of the competitive analysis of the banks in mind based on different parameters, thereby ensuring a mutual benefit for NPCI
Work closely with stakeholders of the respective banks to drive analytical solutions and enhance the business performance
Monitor the BIU Dashboard from time to time to ensure accurate insights and ideas for Business Development and revenue growth are recorded and leveraged in a timely manner</t>
  </si>
  <si>
    <t>Business Intelligence Unit Lead</t>
  </si>
  <si>
    <t>Acko General Insurance</t>
  </si>
  <si>
    <t>job_result_10_60.txt</t>
  </si>
  <si>
    <t>Acko Manager/senior Manager Strategic Account Management (2 4 Yrs)</t>
  </si>
  <si>
    <t>Manager/Senior Manager - Strategic Account Management
Acko is looking for a Strategic Partnerships Manager who can manage a key relationship with an industry-leading player in the Internet/ecommerce industry
As India's leading insurtech company, it is our responsibility to establish meaningful relationships with key ecosystem stakeholders; and manage senior relationships to deliver mutually beneficial products and services.
You will be part of a high-performing team that works cross-functionally with product, engineering, actuary, claims, legal, marketing and operations teams to develop new capabilities and improve user experience. The digital partnerships team's charter is to deliver products and services that drive innovation, business outcomes for our partners, as well as delightful experiences for our users.
Responsibilities :
- Deep engagement with market-leading partner in the ecommerce space to drive business growth for Acko.
- Engagement would entail relationship... management with multiple horizontal and vertical layers of stakeholders within the partner organization on a frequent and regular basis to drive business discussions and negotiations. Thus, you will be maintaining a healthy relationship with CEOs, CBOs, COOs, CFOs and any other key decision makers of the partner organization.
- Business growth refers to launching new projects as well as deepening existing ties, all contributing to revenue growth, while at the same time managing the overall book of profitability for Acko (P&amp;L management).
- As part of the Auto direct, you will also interact with multiple internal stakeholders (including Actuary/Underwriting, Tech/Product, Claims, Ops and Legal/Compliance) to develop the right product fit/solution for the partner with a strong view on overall customer experience and business profitability
- Deep involvement in designing customer journey along with Product, optimization of existing processes, regular monitoring of claims and ops issues and hands-on approach with claims and CX tickets.
- Recommendation and ensuring of speedy implementation of decisions with conviction with the partner. This will involve hardened negotiation skills
- Ensure high share of mind of Acko with the Partner and high share of voice of Acko with customers (measures to drive adoption).
- Identify areas of opportunity, develop solutions and drive execution with the partner
- Active business planning supported by quantitative and qualitative analysis
Key skills :
- Business Development
- Negotiation
- Relationship Management/Key Account Management
- Sales
- Data Analytics
- P&amp;L Management
What are we looking for :
- 2-4 years of work experience involving the following sectors: Travel/OTA, e-commerce, consulting
- Proven experience in negotiating deals and managing large accounts.
- Complex data analysis
Soft skills :
- High degree of comfort with unstructured situations/ambiguity
- Negotiation
- Communication
- Customer focus
- Additionally (but not mandatorily):
- MBA
- P&amp;L Management
- Closely worked with Product Managers</t>
  </si>
  <si>
    <t>Insurance Brokers</t>
  </si>
  <si>
    <t>Strategic Account Manager</t>
  </si>
  <si>
    <t>ICICI Bank</t>
  </si>
  <si>
    <t>Relationship Manager - Retail Banking Group</t>
  </si>
  <si>
    <t>Applicants from across industries can apply!
The Retail Banking Group of ICICI Bank serves customer segments such as individuals, business banking, government, and retail institutions. Our customer relationship teams are present across the country through a wide distribution of over 5,200 branches. Further, our Digital Banking services offer the full spectrum of banking solutions to our customers. The relationship teams and the digital channels complement each other to offer a unique value proposition to our customers. In our endeavor to offer 360-degree banking, we have adopted a unique customer-centric approach of ICICI Stack. Click here to know more. ICICI Stack covers the full spectrum of banking services consisting of bank accounts, payments, banking transactions, credit cards, personal loans, mortgage loans, vehicle loans, business &amp; institutional banking solutions etc.
The Retail Banking Group includes various departments like Self-Employed Segment, Mortgage, Branch Banking... Affluent Segment, Auto, Cards and Personal Loans, Eazypay etc.
Role of a Relationship Manager
As a Relationship Manager, you get an opportunity to engage with high-value customers of ICICI Bank and offer 360 degree-banking solutions. You are responsible for developing, and expanding the ICICI Bank Customer family, by providing unique, fair and optimum solutions considering the evolving needs of our customers. As a relationship manager, you would be required to continuously understand the evolving customer preferences, market trends and identify new opportunities of growth of your portfolio. The role requires you to collaborate seamlessly across teams at ICICI Bank to offer superior service and ensure a quick turnaround time for all customer queries and requirements. As we deepen our market presence, we are in search of an experienced relationship manager to nurture customer relationships and onboard new customers. As a relationship manager, you understand the fundamental drivers of the market, business, customers, and competitors. Your insight is critical to making the right decisions in the pursuit of long-term customer and business value. We are seeking a qualified relationship manager to extend our market reach through expert discovery and exploration of new and untapped business opportunities and relationships. Our ideal candidate will be trusted to dive right in, take the lead, use initiative, and help build ICICI Bank as the preferred bank amongst our customers. Key accountabilities include customer feedback and defined business outcomes.
Key deliverables
• Partner with customers through their life-cycle and offer suitable products and services based on their financial needs
• Nurture the current customer relationships while maintaining the quality of the portfolio
• Expand and develop the customer base by onboarding new customers
• Analyze consumer needs, current market trends, and potential partnerships to offer unique and technology-driven solutions
• Collaborate and coordinate to implement different marketing strategies
• Formulate sales strategies, tap into cross-selling and upsell opportunities, to ensure maximum customer reach
• Collaborate with product specialists, subject matter experts, credit and service teams to ensure structured and customized solutions as per the requirement of customers
• Offer 360-degree banking to the individual, professional and business ecosystem
• A customer seeks insights and advice and hence superior knowledge and service are distinguishing factors of success
A few of your daily activities may include:
• Monitor and evaluate industry trends and customer drivers
• Collaborate frequently with internal stakeholders to work towards the right solutions and market strategy
• Manage proposal response process
• Generate new leads, identify and contact decision-makers, screen potential business opportunities, select the deals in line with strategies, and lead and facilitate pitch logistics
• Develop and implement overarching sales and customer relationship strategy, sales processes and structure
• Support deal structure and pricing with business value analysis
Educational Qualifications
The candidate should have a Post-Graduate/MBA degree with specialization in any stream; Or a Graduate degree with experience in relationship management in any industry
Experience
The Relationship Manager shall have an overall experience of 1-10 years in sales and relationship management in any industry. Applicants from across industries can apply.
New joiners will be assigned a specific portfolio in one of the customer segments. ICICI Bank equips new employees with the right product and sales process knowledge. The training programs are comprehensive and endow participants with the right required skills to serve customers effectively</t>
  </si>
  <si>
    <t>job_result_1_70.txt</t>
  </si>
  <si>
    <t>Product Manager - Unsecured Lending</t>
  </si>
  <si>
    <t>Business Function
As the leading bank in Asia, DBS Consumer Banking Group is in a unique position to help our customers realise their dreams and ambitions. As a market leader in the consumer banking business, DBS has a full spectrum of products and services, including deposits, investments, insurance, mortgages, credit cards and personal loans, to help our customers realise their dreams and aspirations at every life stage. Our financial solutions are not only the best in the business they were made just right for you.
Job Purpose
Build, drive and manage product initiatives from inception to execution, create a profitable Unsecured Loans franchise for the bank while maintaining adequate risk and profitability parameters
Key Accountabilities
Identifying business gaps and converting them into tech requirements
Collaborating with Business users for converting the tech requirements into User Stories
Making the tech teams understand the business requirements
Lead project. management from... business perspective
Job Duties &amp; Responsibilities
Build, drive and implement relevant product offerings/ Programs to drive Unsecured Lending business
Drive business profitably with a close eye on portfolio performance, SLAs etc. (Take Ownership of P&amp;L)
Collaborate with internal stakeholders such as sales, risk, collections, credit, legal, compliance, business Intelligence and Analytics, operations, marketing, and technology teams to develop functionalities to enhance business and customer experience
Track competition, industry metrics, forecasts, and qualitative market data of different segment
Effectively and collaboratively identify, escalate, mitigate, and resolve risk, conduct and compliance matters
Focus on building new engagements &amp; digital journeys with external vendors
Track Unsecured Lending business market opportunity &amp; competition
Collaborate internally across functions from scratch to launch (scoping, customer journey/user stories, business case finalisation, requisite approvals, technology prioritisation &amp; build, testing)
Engage with partner stakeholders for commercials, tech integration framework, product
Features &amp; risk parameter finalisation, reconciliation requirements &amp; other miscellaneous details
Develop customer communication, marketing initiatives to achieve business goals
Stay updated &amp; ensure compliance to regulatory requirements
Required Experience
7+ years in banking, financial services, fintech, or related industries with at least 3 years in Product role preferred
Education / Preferred Qualification
CA/ masters in marketing/ Finance from a reputed institute/ university
Core Competencies
Understanding of lending business, experience in ecosystems would be a plus
Product Management experience
Project Management skills
Tech Savvy and good understanding of designing customer journeys
Ability to forge and manage relationships with senior internal/external stakeholders
Business Development and managing strategic partnerships
Strong communication skills both internal/external interactions
Advanced Negotiation skills
If you have strong experience in propelling business growth through partnerships and proven ability to drive strategic partnership deals from initiation to completion, come and join us on the journey of creating the Best Bank for a Better World
Technical Competencies
MS office
Work Relationship
Internal Sales, RMG, Finance, Operations, Technology, Compliance &amp; Legal, Regional teams
External Partner teams
DBS India - Culture &amp; Behaviors
Drive performance through Value Based Propositions
Build pride and passion to protect, maintain and enhance DBS image and reputation
Enhance knowledge base, build skill sets &amp; develop competencies
Invest in team building &amp; motivation through ideation &amp; innovation
Execute at speed while maintaining error free operations
Develop a passion for performance and grow the talent pool
Maintain the highest standards of honesty and integrity
Primary Location
India-Maharashtra-Regional Office Mumbai
Job
Product Management
Schedule
Regular
Job Type
Full-time
Job Posting
Apr 1, 2024, 1:24:50 PM</t>
  </si>
  <si>
    <t>Product Manager Unsecured Lending</t>
  </si>
  <si>
    <t>Senior Manager/ Associate Vice President – Merchant Banking – PSU</t>
  </si>
  <si>
    <t>Arin Consultancy</t>
  </si>
  <si>
    <t>Finance Mumbai Mumbai April 28, 2023 - April 28, 2024 Financial Services
Job Overview
• Office Location (Area) Mumbai
• Salary Offer 30 - 35 LPA
• Required Education MBA with Sales Specialization from reputed B-school.
• Course Type Full Time
• Min Required Experience (Years) 5
• Max Required Experience (Years) 8
Position Title : Senior Manager/ Associate Vice President
Location : Mumbai
Function : Merchant Banking – PSU
Reports to : Business Head
Reportees : 2
Qualifications:
 MBA with Sales Specialization from reputed B-school.
 Strong Communication skills (spoken &amp; written).
 Advanced MS Excel / PowerPoint skills.
Work Experience (highlight) :
 5-8 work experience preferred on Financial Services
 Knowledge on Debt Market
Core Purpose of the Role :
 Manage P&amp;L account of the business unit
 Explore &amp; identify business opportunities
 Accountability for closure of “deals” and maximize the gain
 Accountability for increase in market share and revenue growth
 Build... strong rapport and relationship with Senior Management of clients
 Deliver &amp; execute key business operations
 Ensure excellent client management &amp; high-performance culture
 Managing team
Talent Attribute :
 Ability to communicate with people across all levels
 Strong Execution skills
 Quick thinking and problem solving skills
 Maintain High standard of professional and ethical conduct
 Fearless personality, confident and self- motivated
 Team player</t>
  </si>
  <si>
    <t>Senior Manager/Associate Vice President</t>
  </si>
  <si>
    <t>Acquisition Manager</t>
  </si>
  <si>
    <t>Company Description
IDFC FIRST Bank is a leading private sector universal bank in India with a vision to build a world-class bank guided by ethics and powered by technology. The bank is a force for social good. IDFC Bank was promoted by IDFC Ltd, a premier DFI that financed India's infrastructure and Capital First, a successful technology-led NBFC focused on financing consumer and MSME. Our bank offers innovative and customer-first products to serve customers in over 60,000 villages, cities, and towns in India.
Role Description
This is a full-time on-site role as an Acquisition Manager located in Pune. The Acquisition Manager will be responsible for developing and implementing strategies to acquire new customers and increase revenue for the bank. The Acquisition Manager will manage a team of sales professionals and work closely with other internal teams to meet targets and achieve growth goals.
Qualifications
Proven experience as an Acquisition Manager or similar role in the... banking or financial industry
Experience in retail banking and knowledge of financial products
Excellent leadership and team management skills
Growth mindset with a focus on achieving targets and exceeding expectations
Strong communication and interpersonal skills to build and maintain relationships with customers and stakeholders
Analytical and problem-solving skills to identify market trends and opportunities for growth
Bachelor's or Master's degree in Marketing, Business Administration, or a related field
Certifications in Sales, Marketing, or Banking would be beneficial</t>
  </si>
  <si>
    <t>Lead - Web Business and Group Marketing</t>
  </si>
  <si>
    <t>Bajaj Finserv</t>
  </si>
  <si>
    <t>Job Purpose
“This position is open with Bajaj Finance ltd.”
One Web is one of the three large pieces of the company’s omnipresence strategy and the most important.
It is an integrated platform offering a portfolio of products covering payments, cards, wallets, loans, deposits, mutual funds, and loans on lifestyle products ranging from consumer durables to home furnishing.
One Web platform will integrate our home-grown ecommerce store, insurance marketplace, investment marketplace, payments engine including BBPS and offer a consumer-tech experience to our customers.
It will be a dynamic digital platform which will be hyper-personalized for each customer and provide the right nudges across multiple channels to start, resume or finish the journey.
We are looking for Business Analyst who present a great aptitude in Understanding business, functional and non-functional requirements to create Project plans solutions in the space of website development, Quality assurance and operations... process. Responsibilities will include end to end project management across multiple tracks of content management, design, development, QA, deployment and Go Live.
Duties And Responsibilities
CONTEXT
The company is going through biggest digital transformation in its history, creating a platform that offers omni-channel experience to the customer, supported by our large distribution footprint of over 1 million partners. Our ambition is to create a benchmark of consumer-tech experience in the country. This Business unit is at the center of the transformation for the company’s web engines. You come in at a time wherein over the next 3 years you will get an opportunity to be in transformation journey
Roles And Responsibilities
• Requirement Analysis &amp; Product Ownership :
•  Gather template and product requirements, uncover areas for improvement, and design and implement solutions
•  Map user journeys and process flows
•  Effectively communicate insights and plans to cross-functional team members and management
•  Work closely with clients, developers, and managerial staff
•  Perform User Acceptance Testing
•  Prioritize initiatives based on business needs and requirements
•  Serve as a liaison between stakeholders and users.
•  Serve as the subject matter expert to help resolve queries
•  Collaborate with diverse stakeholders (the team, product owners, technical product owners, solution designers and solution owners, as well as component teams' DevOps engineers, testers, and technical writers) to analyses business needs, develop and document both functional and non-functional specifications/stories, model workflows, model data, clarify business rules and acceptance criteria to enable capability teams to successfully deliver value and mission epics.
•  Apply analytical thinking during iterative analysis, development, and testing activities, to provide input and anticipate and resolve issues in the identification, reporting and closing of gaps in acceptance and feasibility.
•  Work with the team and technical product owners to break down work into epics, features, stories, and specifying acceptance criteria, when working in agile teams, to enable the effective planning and delivery of work.
•  Manage the product backlog, along with the Product owner and help the PO in prioritizing the upcoming work items.
•  Collaborate with the team to define and measure delivery and operational performance metrics and provide input to the wider team for capability performance, growth, and learning.
•  Synthesize and share knowledge of emerging technology trends, innovations, and disruptions, preparing tailored analysis to define and deliver reusable components and capabilities.
•  Use your strong communication skills to gain buy-in and input from stakeholders and teams, into continuous improvement and ways of working.
• Change Management &amp; Project Lifecycle management
•  Understand change requirements and evaluate course corrections based on impact and extent of change
•  Guiding the team for scoping of the project along with the relevant stakeholder for critical projects
•  Conducting discussions with IT and front-end tech teams on majo|
•  Conducting discussions with IT and front-end tech teams on major projects on issues related to deviations on delivery and timelines, and work on the revisions In creating the user stories
•  Provide functional and technical support in resolving Production issues and Customer pain points
•  Guide team on the external practices / research to be followed on operational processes and application of the same our business scenario
Required Qualifications And Experience
PROFESSIONAL EXPERIENCE AND QUALIFICATION
•  4+ years of relevant Business Analyst experience with major focus on digital assets like website / portals developed using CMS like AEM , Drupal , Sitecore .AEM knowledge will be added advantage
•  Experience of working in a large Agile program with multiple inter-dependent Teams
•  Excellent facilitation and communication skills
•  Proficient in Jira - Experience of creating epics and user stories and managing product backlog
•  Effective stakeholder management and collaboration skills
•  Can translate ambiguous business ideas into clear technical requirements
•  BTech in Computer Science / IT + MBA from reputed college
•  Basic HTML/CSS/JS knowledge also good understanding of the web technologies around content management system like AEM, REST APIs, Content Authoring, SEO.
•  Excellent writing, communication, problem-solving, organizational, and analytical skills.
•  Meticulous and attentive to detail
•  Ability to effectively communicate with local and international teams.
KEY TRAITS
•  Must be able to think beyond obvious and find out innovative ways to deliver in tight timelines and chaotic environments
•  Provide required support and inputs to the team members. Ensure that the Company’ standards and procedures are being followed across testing process
•  Enthusiastic, highly motivated, and very detail-oriented individual - positive, “can do” attitude
•  Ability to create clarity and structure in a complex environment
•  Strong leadership, interpersonal, negotiation, project and people management skills are required. Able to work effectively with key vendors, Excellent written and verbal communication skills are required
•  Ability to work under pressure in a dynamic and demanding environment is essential
•  Excellent communication skills and able to handle chaos and navigate through it</t>
  </si>
  <si>
    <t>Lead Web Business and Group Marketing</t>
  </si>
  <si>
    <t>Assistant General Manager-Marketing (Digital)</t>
  </si>
  <si>
    <t>Business: Piramal Realty
Department: Marketing
Location: Mumbai
Travel: Domestic
Job Overview
Responsible for supporting in the elaboration of the agreed digital marketing &amp; social media strategies for Piramal across websites and online communication plans in accordance with the approved corporate marketing objectives.
Key Stakeholders: Internal
All Departments
Key Stakeholders: External
Partners, Customers, Agencies, Vendors
Reporting Structure
Role directly reports to Head of Marketing
Experience
Proficiency with Microsoft Office software, including Word, Excel, PowerPoint, Communicator and Outlook. Solid understanding of digital &amp; social media platforms.
Strong knowledge of digital analytic tools and insights – eg Radian6, Google Analytics, FB Insights etc.
Competencies
• Problem solver
Result oriented, ensures operational excellence in areas of responsibility and delivers best results. Takes active ownership of problems and provide timely and result focused... solutions. Remains outcome-driven, action oriented and go getter.
• Accountability
Takes ownership of projects and tasks to be completed in a desired timeline.
• Teamwork &amp; Collaboration
Fosters a culture of trust, collaboration and support. Works collaboratively both within one’s own function and across functions to achieve Piramal Realty goals.
• Analytical Reasoning
You get a kick out of digging deep into data, thinking from first principles and delivering the best results- doing whatever it takes to execute on complex projects
• Effective Communication
Communicate clearly and effectively (both verbal and written). Communicate timely and responsively. Seeks feedback and provides feedback. Encourages open discussion and dialogue.
• Innovation
Drive self and encourage others to actively look beyond boundaries for new insights and opportunities for success.
• Customer Service Orientation
Develop and maintain strong external and internal customer relationships by identifying and anticipating customer needs and responding to them by maintaining long term relationship.
• Pressure Handling
Ability to work under pressure and complex situations and to come out with solutions as per the situations faced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Founded in 2012, Piramal Realty, the real estate development arm of Piramal Group is one of India’s leading developers with 15 mn sq. ft of residential and commercial under development in and around Mumbai. In 2015, two of the world’s most respected private equity investors invested $235 million for a minority stake in the company.
Piramal Realty aims to be the gold standard in design, quality, safety, and customer centricity in both residential and commercial real estate. Piramal Realty’s developments, while being cutting edge and contemporary, focus on embracing a more intuitive definition of luxury, which celebrates nature, greenery, space, light, ventilation, art, culture, and community living</t>
  </si>
  <si>
    <t>Assistant General Manager Marketing (Digital)</t>
  </si>
  <si>
    <t>WBP:SCF Product Manager</t>
  </si>
  <si>
    <t>WBP:SCF Product Manager
Grade:
Deputy Manager/Manager/Senior Manager
Business:
Corporate Banking
Department:
Wholesale Banking Products
SubDepartment:
WBP SCF Products
Location:
Worli Corporate Office
About WBP
Wholesale Banking Products (Trade &amp; SCF) unit is responsible for driving and facilitating growth in various corporate products viz. Traditional Trade finance, Supply chain finance, Guarantee, digitization &amp; Risk Distribution . It also focuses on Digitalisation, Product innovation and implementation, business analytics, portfolio management and strategic initiatives alongside coverage segments for expanding trade in ETB / NTB base.
About the Role
This role is part of the SCF team that provides customised, digital solutions across a breadth of clients. The Producy Management team is critical in product ideation, creation and deployment.
Key Responsibilities
• Expertise in development of SCF Products ability to conceptualise, develop, write product papers, present... and obtain committee approvals
• Own the product end to end, including creation of documentation, operational processes, reporting and regulatory requirements etc.
• Develop go to market strategy, identify target client sets, develop marketing collaterals required by Sales team
• Train and equip Sales and RM team to market product to identified client set and join Sales/RM, wherever required in client pitches/discussions.
• Conceptualise and articulate digital journeys for SCF products to deliver superior UI/UX for clients.
• Oversight on Reporting/ MIS, and addressing Audit queries internal and external, in time bound manner.
• Ensure hygiene items such as weekly sales MIS, ensuring delivery of periodic reports as required by policy/regulation
• To ensure close monitoring and reporting of SCF portfolio and taking corrective product measures for stress portfolios.
Qualifications
Optimal qualification for success on the job is:
• MBA Finance with 6-9 years of experience, preference for SCF related experience
• Good understanding and experience of Supply Chain Finance deals, structuring, credit process, regulations etc.
• Good communication skills and team player
Role Proficiencies:
For successful execution of the job, the candidate should possess the following :
• Understanding on General Banking, Working Capital lending &amp; SCF products Dealer Finance, Vendor Finance, Factoring, Reverse Factoring.
• Strong proficiency in MS Office and general computer use
About Axis
Incorporated in 1994, Axis Bank is one of India’s most trusted banks &amp; the third largest in the private sector. At Axis Bank, customer centricity has always been the foundation of our business. Our efforts to address the requirements of a diverse customer cross-section are powered by robust infrastructure, advanced technology, a comprehensive monitoring &amp; control framework &amp; a large talent pool.
The Bank has a young &amp; engaged workforce of over 70,000 employees, with an average age of 30 years. We are an equal opportunity employer &amp; believe in empowering our employees by offering rich roles, learning opportunities &amp; flexibility to chart their career, their way</t>
  </si>
  <si>
    <t>job_result_6_91.txt</t>
  </si>
  <si>
    <t>SEO Manager</t>
  </si>
  <si>
    <t>Kshema General Insurance</t>
  </si>
  <si>
    <t>Responsibilities:
• Conduct comprehensive keyword research to identify strategic opportunities for organic growth.
• Implement on-page and off-page SEO strategies to improve website visibility and search engine rankings.
• Analyse website performance using SEO tools and analytics to identify areas for improvement.
• Collaborate with content creators to ensure SEO-friendly content creation and optimize existing content.
• Stay updated on industry trends and search engine algorithm changes to adapt strategies accordingly.
• Conduct competitor analysis to identify opportunities and threats in the online landscape.
• Develop and execute link-building strategies to enhance website 39's authority.
• Monitor and report on key SEO performance metrics, providing actionable insights to the marketing team.
• Collaborate with web developers to implement technical SEO improvements.
• Stay informed about emerging trends, tools, and technologies in the SEO space.
Requirements:
• 3-5 Years of... experience as an SEO Specialist or similar role in digital marketing.
• In-depth knowledge of search engine algorithms, ranking factors, and SEO best practices.
• Proficiency in SEO tools such as Google Analytics, Google Search Console, SEMrush, or similar.
• Strong analytical skills with the ability to interpret data and provide insights.
• Excellent communication and collaboration skills to work effectively with cross-functional teams.
• Familiarity with HTML, CSS, and website development principles.
• A results-driven mindset with a focus on continuous improvement.
• Bachelor, and 39's degree in Marketing, Business, or a related field is preferred</t>
  </si>
  <si>
    <t>Service Excellence Specialist-WBG HO / IPO / CIP-Wholesale...</t>
  </si>
  <si>
    <t>A
bout Kotak Mahindra Bank Limited
E
stablished in 1985, Kotak Mahindra Group is one of India's leading financial services conglomerates. In February 2003, Kotak Mahindra Finance Ltd. (KMFL), the Group's flagship company, received banking license from the Reserve Bank of India (RBI), becoming the first non-banking finance company in India to convert into a bank - Kotak Mahindra Bank Ltd.
T
he Bank has four Strategic Business Units – Consumer Banking, Corporate Banking, Commercial Banking and Treasury, which cater to retail and corporate customers across urban and rural India. The premise of Kotak Mahindra Group’s business model is concentrated India, diversified financial services. The bold vision that underscores the Group’s growth is an inclusive one, with a host of products and services designed to address the needs of the unbanked and insufficiently banked. As on 31st December, 2019, Kotak Mahindra Bank Ltd has a national footprint of 1,539 branches and 2,447 ATMs, and branches... in GIFT City and DIFC (Dubai).
W</t>
  </si>
  <si>
    <t>Service Excellence Specialist</t>
  </si>
  <si>
    <t>Chief Operating Officer</t>
  </si>
  <si>
    <t>Welspun Transformation Services Limited</t>
  </si>
  <si>
    <t>Job summary
Responsible for ensuring operational excellence
Increase organization's productivity, efficiency, and profitability
Advise CEO on operational insights and provide coaching to employees
Job seniority: director level and above
Responsibilities
• Produce annual operation forecasting report and strategy
• Oversee and evaluate day-to-day operations
• Identify new market opportunities to accelerate growth
• Present operational strategy recommendations to the CEO based on market research
Requirements
• 10 - 15 years' of executive experience
• Qualified Chartered accountant
• Strategic planning and business development experience
• Strong written and verbal and presentation skills
• Strong leadership and organizational skills
Original job Chief Operating Officer posted on GrabJobs ©. To flag any issues with this job please use the Report Job button on GrabJobs.</t>
  </si>
  <si>
    <t>{'posted_at': '6 days ago', 'schedule_type': 'Full–time'}</t>
  </si>
  <si>
    <t>Manager - Talent Acquisition</t>
  </si>
  <si>
    <t>WELSPUN ONE</t>
  </si>
  <si>
    <t>As a part of WOLP team, Assistant Manager / Manager - Talent Acquisition is responsible for strategically acquiring top talent for the organization. Incumbent is required in developing recruitment strategies, optimizing processes, managing budgets, and fostering diversity and compliance. He/She will also focus on employer branding, candidate experience, and data-driven decision-making. Collaboration with stakeholders, staying updated on industry trends, and nurturing a talent pipeline are key aspects of the role. Ultimately, they play a pivotal role in building a skilled workforce aligned with the organizations goals. Experience &amp; Qualification Post-Graduate in Human Resource, preferably MBA - HR from Tier 1 / Tier 2 college Strong verbal &amp; written Communication skills 5 - 10 years relevant experience in Human Resource Fluency in English, both written and verbal Ability to reach high quality standards, attention to detail and respect deadlines Ability to work collaboratively across... different functions in the organization Service oriented mind-set bringing value to the organization Experience in data analytics Highly proficient using MS Excel. Collaborate on Employer Branding: Work closely with the HR and Marketing teams to help shape and communicate the employer brand. Ensure that our companys values, culture, and unique selling points are effectively communicated in all talent acquisition efforts. Develop and implement strategies to enhance our employer brand through various channels, including social media, company website, and employer review sites. Collaborate with Hiring Managers: Partner with hiring managers across different departments to understand their staffing needs and develop effective recruitment strategies that align with the companys objectives. Facilitate regular meetings with hiring managers to provide updates on recruitment progress, discuss candidate profiles, and gather feedback for continuous improvement. Strategic Sourcing: Utilize a variety of sourcing methods to identify and attract top talent, including but not limited to job boards, social media platforms, professional networks, and industry events. Proactively build and maintain a talent pipeline for current and future hiring needs. Candidate Assessment: Review resumes, conduct initial phone screens, and assess candidates qualifications, skills, and cultural fit for Welspun One. Collaborate with hiring managers to develop effective interview questions and evaluation criteria. Full Recruitment Cycle Management: Manage the end-to-end recruitment process, including coordinating and scheduling interviews, conducting reference checks, and preparing job offers. Ensure a positive candidate experience throughout the recruitment process by providing timely feedback and maintaining open communication. Employer Brand Promotion: Act as a brand ambassador for Welspun One by effectively communicating our culture, values, and growth opportunities to candidates. Showcase our organizations commitment to diversity and inclusion in all recruitment efforts. Data and Reporting: Maintain accurate and up-to-date candidate records in the applicant tracking system (ATS), and generate reports to track recruitment metrics and key performance indicators. Use data-driven insights to optimize recruitment strategies and improve overall efficiency. External Partnerships: Cultivate and maintain relationships with external recruiting partners, agencies, and job boards to maximize the reach of our recruitment efforts. Evaluate the performance of external partners to ensure they align with our talent acquisition goals. Stay Informed and Innovate: Stay up-to-date with industry trends, best practices, and emerging technologies in talent acquisition. Continuously seek innovative ways to improve our recruitment processes and enhance our employer brand</t>
  </si>
  <si>
    <t>Manager Talent Acquisition</t>
  </si>
  <si>
    <t>job_result_10_70.txt</t>
  </si>
  <si>
    <t>Manager- Digital Marketing Specialist</t>
  </si>
  <si>
    <t>We are seeking a talented and dynamic Manager - Digital Marketing Specialist at Mumbai location for the WOLP team. The incumbent is expected to help the leadership team on how to develop digital marketing strategies focused in the logistics and industrial real estate space. The role involves advertising through Digital platforms, branding, in a timely manner. He / She is responsible for enhancing brand awareness by sharpening the online communications through different social Media platforms. The incumbent will be responsible in giving a new edge to our marketing strategies and develop ideas to further improve communication between the brand and consumer. Educational Requirement : Graduation and Post-graduation from Tier institutes in India / abroad. Work Experience Requirements: 2 to 5 years or relevant experience in Marketing/Media agencies, Retail, Real estate, Industrial Warehousing and Logistics sector. Essential Accountabilities: 1. Plan and execute digital marketing campaigns... Develop and implement comprehensive digital marketing strategies, including SEO/SEM, email marketing, social media, and display advertising. 2. Manage social media presence. Create and maintain the organizations social media profiles, curate content, and engage with followers to enhance brand visibility and engagement. 3. Analyze campaign performance Measure and analyze the performance of digital marketing efforts, track ROI and KPIs, and adjust strategies based on insights to optimize campaign effectiveness. 4. Identify trends and insights Stay updated on emerging trends in digital marketing, identify consumer insights, and leverage data to optimize marketing spend and performance. 5. Generate growth strategies Develop innovative growth strategies, conduct experiments, and run conversion tests to drive business objectives and increase market share. 6. Collaborate with internal teams Work closely with cross-functional teams to ensure consistent messaging, optimize user experience, and create effective landing pages 7. Optimize user funnels Utilize analytical skills to evaluate the end-to-end customer experience and optimize user funnels for improved conversion rates. 8. Liaise with external agencies: Collaborate with external agencies and vendors to execute marketing campaigns effectively and evaluate new technologies for potential adoption. 9. Continuous Improvement: Maintain a proactive approach to identify opportunities for improvement in marketing strategies and processes, driving continuous enhancement and innovation. 10. Compliance and Confidentiality: Adhere to company policies, industry regulations, and confidentiality requirements in all marketing activities and communications KPI Measure the effectiveness of marketing campaigns in generating revenue relative to the investment made. Track and analyze specific metrics such as website traffic, conversion rates, and engagement levels. Monitor and assess the level of engagement on social media platforms, including likes, shares, and comments Evaluation of the consistency and effectiveness of brand messaging across communication channels. Assessment of media monitoring accuracy, trend identification, and proactive response strategies Achievement of key marketing objectives and targets set for the period. Monitor metrics such as open rates, click-through rates, and conversion rates for email marketing campaigns</t>
  </si>
  <si>
    <t>Zeta - Manager - People Partner (7-14 yrs)</t>
  </si>
  <si>
    <t>We are searching for a dedicated and strategic-minded Manager who will play a crucial role in People Partnering for the People Functions and some of the Corporate Functions and driving Employee Engagement at Zeta.
In People Partnering, you will embody and promote the Zeta culture, maintaining strong connections with our employees to gauge the organisation's overall health. Your responsibility will encompass enabling talent strategy and executing the people plan, working collaboratively across different Centers of Excellence to ensure the smooth execution of People processes and programs.
Regarding Employee Engagement, your role involves partnering with diverse teams to drive Zeta's engagement charter and work on plans to improve Employee Satisfaction.
What is the job like?
People Partnering for Corporate Functions:
1) Act as the People contact for Real Estate and Workplace (REW), Procurement, Legal, IT, Finance, People Success (PS) and Talent Acquisition (TA) teams.
2) Guide... leaders and managers within these functions by coaching and advising them on all people matters.
3) Serve as the point of contact for the timely execution of all People programs.
Engagement:
Site level engagement
1) Lead site-level engagement initiatives, driving the overall engagement charter for Zeta and organising engagement activities across all locations.
2) Collaborate with stakeholders in the PS, REW and other teams to curate and execute the engagement calendar for Zeta.
Employee Satisfaction:
1) Take ownership of Infeedo (current tool) and improve its effectiveness
2) Formulate action plans to work on the feedback coming in via Infeedo Explore new platforms and methodologies to bring an independent perspective on measuring and improving employee satisfaction.
Who should apply for this role?
1) Bachelor's degree in Human Resources Management or related field (Master's preferred).
2) 7+ years of experience in HR roles with demonstrated proficiency in people partnering and employee engagement.
3) Adeptness and ability to cope with a fast-paced work environment by being hands-on
4) Excellent communication and articulation skills
5) Strong stakeholder management skills.
6) Strong knowledge of HR programs, processes, and best practices.
7) Excellent communication, coaching, and interpersonal skills.
8) Ability to multitask, prioritise, and manage time efficiently.
9) Proven experience in collaborating with cross-functional teams</t>
  </si>
  <si>
    <t>Manager People Partner</t>
  </si>
  <si>
    <t>job_result_3_94.txt</t>
  </si>
  <si>
    <t>Tata Advanced Systems - Strategy Analyst (2-6 yrs)</t>
  </si>
  <si>
    <t>Objectives:
1. To ensure the M&amp;A strategies are aligned with the organization's vision, mission and values
2. To manage the engagements across the transaction life-cycle for successful M&amp;A management
Responsibilities:
1. Responsible for researching the market, and presenting findings and suggestions for merger and acquisition prospects for the business
2. Constructs and actively communicates with cross-functional departments in support of the diligence and investigation of prospective opportunities.
3. Market research about M&amp;A trends and become highly knowledgeable on the competitive landscape within the geographically assigned area of consideration &amp; report outs
4. Researches and approaches merger and acquisition targets through multiple channels
5. Develops detailed industry materials for various industry sub-sectors, plans, prioritizes, and deliver marketing enhancements.
6. Support the due diligence process in a cross-functional multi-stakeholder environment
7... Substantial knowledge and understanding of financial business law, familiarity with fundamental company acquisition strategies and knowledge of merger processes
8. Building and maintaining productive relationships with our target companies, Investment Companies, and related networks.
9. Setting up management processes and enterprise-level metrics
Essential Attributes:
1. Financial markets/ NBFC/Corporate Finance experience
2. Financial modeling/ financial analysis</t>
  </si>
  <si>
    <t>Strategy Analyst</t>
  </si>
  <si>
    <t>job_result_2_94.txt</t>
  </si>
  <si>
    <t>Tata Advanced Systems - Program Manager - Aerospace &amp; Defence...</t>
  </si>
  <si>
    <t>The ideal candidate will be comfortable outlining and planning all aspects of work related to a given project such as budget, timelines, and teams. They will have strong communication skills that enable them to effectively communicate with all relevant teams. This individual should be able to foresee any problems related to the completion of a project and act in a timely manner to mitigate any issues.
Qualifications :
1. BE/BTech/MTech &amp; MBA/PGDM
2. 8 - 12 Years of Experience
Location : Adibatla, Hyderabad
Responsibilities :
1. Ensure flow down of all program-related contractual data from Customer and Business Development. Such as Scope of Work (SoW), Purchase terms &amp; Agreements to all stakeholders, and providing feedback regarding inconsistencies/ additional requirements for completeness.
2. Coordinate with the team to plan the project in terms of Man, material, and machinery.
3. Integrating discrete activities of internal and external teams as received from CFT to provide a... comprehensive view of the program execution plan.
4. Support in the development &amp; execution of the schedule for the program and ensure Critical Path management of the program throughout till Contract Closure.
5. Create Sales Orders in SAP as per orders received from Customers and as directed by Program Directive.
6. Track program milestones and manage time fence with Customers.
7. Ensure financial control of the program by reviewing and monitoring program performance to the Business Case and the Profit and Loss Statement to the Annual Operating Plan.
8. Coordinate customer visits and ensure Program Management Reviews (PMR) with regard to ongoing programs and provide presentations on updates and program hospitality of Customers. management processes. This also includes coordinating with the support function for
9. Coordinate with the internal logistics team/external logistics partner as required in case of any concerns with delivery/dispatch.
10. Participate in necessary program review meetings such as Morning Meetings, Change Implementation Board Meetings, Performance Review, etc. along with the CFT team and external audits related to program management requirements</t>
  </si>
  <si>
    <t>Program Manager Aerospace &amp; Defence</t>
  </si>
  <si>
    <t>BGR Energy Systems Ltd</t>
  </si>
  <si>
    <t>Investor Relations</t>
  </si>
  <si>
    <t>BGR Energy Systems Limited</t>
  </si>
  <si>
    <t>Tamil Nadu</t>
  </si>
  <si>
    <t>CFA / CA / MBA / ACS; 10 – 15 years experience in management of relationship with institutional investors, mutual funds, banks, media and press.
Should possess experience in the following areas;
• Maintaining and managing relationship with Key market participants including brokers, analysis, investors and fund managers.
• Organizing analyst meet/conference calls and plant visits with participants of key investors and analysts.
• Addressing the retail and strategic investors concerns appropriately.</t>
  </si>
  <si>
    <t>Investor Relations Specialist</t>
  </si>
  <si>
    <t>job_result_5_50.txt</t>
  </si>
  <si>
    <t>Purchase Executive / Engineer</t>
  </si>
  <si>
    <t>Yantra Aluminium Window Systems Pvt. Ltd.</t>
  </si>
  <si>
    <t>Andheri, Maharashtra</t>
  </si>
  <si>
    <t>via SimplyHired</t>
  </si>
  <si>
    <t>As a Purchase Engineer - you will play a crucial role in managing the procurement process for materials required for the manufacturing and installation of aluminium windows and related products. This position involves coordinating with both local and international vendors to ensure timely and cost-effective procurement while maintaining high quality standards.
Key Responsibilities:
• Procurement Planning and Strategy:
• Develop and implement procurement strategies to meet the company's requirements for aluminium windows and fenestration products.
• Collaborate with internal stakeholders to understand project timelines, material specifications, and budget constraints.
• Supplier Identification and Evaluation:
• Identify and evaluate local and international suppliers of aluminium profiles, hardware, glass, sealants, and other materials required for fenestration projects.
• Conduct thorough assessments of vendor capabilities, quality standards, delivery reliability, and pricing... competitiveness.
• Negotiation and Contracting:
• Negotiate contracts, terms, and pricing with local and international suppliers to secure favourable arrangements that align with project needs and budget constraints.
• Ensure compliance with legal and regulatory requirements while finalizing procurement agreements.
• Material Sourcing and Procurement:
• Source and procure materials and components from both local and international vendors, ensuring compliance with project specifications, quality standards, and regulatory requirements.
• Coordinate with vendors to track order status, expedite deliveries, and resolve any issues or discrepancies.
• Inventory Management:
• Maintain optimal inventory levels of materials and components to support ongoing production and installation activities.
• Implement inventory control measures to minimize stockouts, excess inventory, and obsolescence.
• Quality Assurance and Control:
• Implement quality assurance processes to ensure that all procured materials meet the company's quality standards and specifications.
• Conduct inspections and quality checks of incoming materials to verify compliance with agreed-upon requirements.
• Logistics and Supply Chain Management:
• Coordinate with logistics partners to arrange transportation and delivery of materials from local and international suppliers to company facilities or project sites.
• Monitor logistics operations to optimize efficiency, minimize lead times, and reduce costs.
• Documentation and Reporting:
• Maintain accurate records of procurement activities, including purchase orders, contracts, invoices, and shipping documents.
• Prepare regular reports on procurement performance, including cost analysis, supplier performance evaluations, and inventory status.
Qualifications and Skills:
• Bachelor's degree in Engineering, Supply Chain Management, Business Administration, or related field.
• Proven experience in procurement, preferably in the fenestration or construction industry.
• Familiarity with aluminium window systems, fenestration products, and related materials.
• Strong negotiation skills and ability to build relationships with local and international vendors.
• Proficiency in sourcing and procurement processes, including supplier selection, contract negotiation, and cost analysis.
• Excellent communication and interpersonal skills, with the ability to collaborate effectively with cross-functional teams and external stakeholders.
• Knowledge of supply chain management principles and logistics operations.
• Analytical mindset with attention to detail and ability to make data-driven decisions.
• Proficiency in MS Office applications.
• Ability to work independently, prioritize tasks, and meet deadlines in a fast-paced environment.
Job Type: Full-time
Salary: ₹25,000.00 - ₹30,000.00 per month
Benefits:
• Cell phone reimbursement
Schedule:
• Day shift
Supplemental pay types:
• Performance bonus
Ability to commute/relocate:
• Lokhandwala Circle, Andheri West, Mumbai, Maharashtra: Reliably commute or planning to relocate before starting work (Preferred)
Education:
• Bachelor's (Preferred)
Experience:
• total work: 2 years (Preferred)
Expected Start Date: 06/04/2024</t>
  </si>
  <si>
    <t>Purchase Engineer</t>
  </si>
  <si>
    <t>Engineering</t>
  </si>
  <si>
    <t>Associate - MD Office</t>
  </si>
  <si>
    <t>Welspun One</t>
  </si>
  <si>
    <t>The Associate provides support to MD Office team in operational tasks to deliver support on governance &amp; reviews management, stakeholder management, and special projects mgmt. Associate is responsible for monitoring progress (across business plan, deliverables etc.) across functions, and maintaining dashboard across MD Office and projects meetings
Education Requirements: Master’s degree in Business Administration or Management (tier II institute)
Years of experience: 2-4 years
Work Experience Requirements: Proven experience in project management, executive support, or relevant administrative roles. Strong analytical and problem-solving capabilities,coupled with a keen attention to detail. Proficiency in using productivity tools such as Microsoft Office Suite, project management software, and collaboration platforms.
Key Responsibilities
Strategic &amp; Planning Support
• Assist in timely &amp; zero-defect output generation for business plan/ AOP development &amp; updation (in collaboration... with CXOs)
• Responsible for robust research and analysis to support business expansion strategy and aid in execution plan
Governance &amp; Review
• Assist in periodic monitoring of function wise performance against AOP and collaborate with VP, Technical to pressure test financial performance report of each function (e.g., P&amp;L, business metrics, etc.)
• Assist with monitoring of operational performance against AOP across functions (fund raising timeline, # investor &amp; clients, project cost, timeline, quality)
• Support with execution, and tracking progress of digitalization projects (e.g.,conversion of manual SOP'S to digitized workflows)
• Support to ensure adherence of review forums across org. levels and participation of CXOs in key strategic, financial, and operational reviews forums
• Responsible for maintaining/ updating dashboards from review meetings attended by MD office; create and track dashboards for business deliverables
Stakeholder Management
• Responsible to co-ordinate for preparation material for prewire of MD interactions with Chairman, Group MD &amp; Board, key external stakeholders (national accounts, LPs), and internal stakeholders (CXOs,senior leaders)
• Responsible to support in rolling out effective communication from MD office around key strategic priorities (business expansion, AOP, performance, special projects, etc.)
Special Projects Management
• Assist with identification &amp; evaluation of strategic areas requiring external assistance and develop business case for special projects
• Responsible for dashboard maintenance for scoping, due diligence, and commercial negotiation processes with the shortlisted external agencies/ firms for special projects in pipeline
• Assist with execution of special projects &amp; initiatives,ensuring seamless coordination and integration across different departments
• Support in implementation plan development for special projects, and monitor project progress at regular intervals to ensure timely implementation
Key Behavioural Capabilities
Have strong structuring capabilities with analytical and problem-solving mindset,decision-making skills,and an excellent ability to present his/her case
Successfully collaborate and co-ordinate across functions to achieve desired goal
Have strong verbal and written communication and presentation skills
Have an understanding and adhere to systems of internal controls</t>
  </si>
  <si>
    <t>Associate MD Office</t>
  </si>
  <si>
    <t>Project Finance</t>
  </si>
  <si>
    <t>Job Purpose - Responsible for driving project accounting, project related Site compliance, financial and operational internal controls, project capitalization, process simplification, and operational excellence to deliver accurate actual financial reporting and analysis.
Manage the controllership and financial reporting of projects in accordance with internal control rules. Ensure project accounting is in accordance with Company guidelines; define milestone and liaise with accounting for revenue recognition. Organize the project reviews from start to the end of each contract. Ensure consistency with project teams. Analyze the execution performance and propose action plans to improve contract margin and cash profile as well as corrective action plans to mitigate identified risks.
Manage project financials from start to finish, including budgeting, tracking deviations, and adherence to internal policies. Conduct monthly project audits and financial analytics to review cost variances... and pricing analysis.
Collaborate with project managers to create robust financial budgets and forecasts, analyzing the financial implications of project activities. Track project progress and milestones for accurate revenue recognition, cost accounting, and billing.
Collaborate with finance team to improve financial management practices and awareness across the business, providing financial insights for strategic decision-making.
Book project in SAP and create WBS. Creation of Project Sales order in SAP.
Expertise in Project finance / Capitalization . Support Term Loan related drowdown requests, Bankers Audit and project closure reports as per Banking norms.
Relevant Experience - 8 to 12 years in Finance &amp; Controlling
Education &amp; Skills - Chartered Accountant, Professional qualification in finance field.
Candidate with knowledge/experience in project driven business is preferred.
Location - Hyderabad
Interested candidates share profile on mazhar_khan@welspun.com
Thanks,
Mazhar Khan
Welspun Chairman Office</t>
  </si>
  <si>
    <t>Project Finance Manager</t>
  </si>
  <si>
    <t>job_result_1_71.txt</t>
  </si>
  <si>
    <t>Costing/MIS Manager</t>
  </si>
  <si>
    <t>1) Preparation of cost of production, cost benefit analysis and sales value of production of individual products. 2) Preparation of MIS reports on Quarterly, Monthly &amp; weekly basis for the entire site for management decision making purpose. 3) Ensure timely and accurate delivery of monthly, quarterly and annual accounting reports. Work closely with business managers to review costs, reconcile variance and identify areas for productive and cost improvement. 4) Examine standard costs against actual to identify process inefficiencies, improvement opportunity. 5) Preparation of PPT presentation in meeting. 6) Cost sheet checking and computing price realization, Cost price, Margin. 7) Man power budget sudation (MMR).</t>
  </si>
  <si>
    <t>Head of Finance and Accounting</t>
  </si>
  <si>
    <t>Key Accountabilities &amp; Interactions
· Escalation Management
· SLA &amp; Reverse SLA Management
· KPI Governance
· Managing stakeholders - CFO of respective Clients
· Government Agencies / Banks / Consultants / Internal &amp; External Auditors
Your key responsibilities:
COO is expected to have end-to-end function Knowledge &amp; understanding including (General Lager, Indirect/Direct TAX, Government Incentives, Accounts Payable, and Accounts Receivable). He/ She is expected to guide the team and have result oriented approach keeping customer centricity in mind. Please refer to the below points for a detailed understanding of the role with specific towers &amp; headcount.
General Ledger
· Lead the year-end closing process
· Guide &amp; Monitor asset, liability, capital accounting, and analyzing account information; Summarizes current financial status by guiding team in coting information; preparing balance sheet, profit, and loss statement, and other reports
· Monitor Document financial... transactions for several legal entities;
· Review financial discrepancies by collecting and analyzing account information
· Substantiate financial transactions by auditing documents and ensure that financial statements and records comply with laws and regulations
· Lead external statutory and fiscal audits and ensure 100% compliance report
· Guide &amp; Monitor team to Develop procedures and controls to ensure accuracy and standardize and/or simplify processes;
Accounts Payable
· Lead process delivery for AP &amp; Treasury Functions
· Review GRIR Ageing and take the required action to keep it in control
· Keep strong governance on Advances &amp; Clearance
· Understanding of TDS &amp; applicable TAX to guide team
· Review and put strong control on TDS deduction
· Guide team in resolving exceptions and take lead to close all escalations
· Review and report the performance of the AP &amp; Treasury tower to the respective stakeholders
· Align team performance with shared services operations’ performance objectives
· Lead &amp; Manage systems /automation, process, workflow improvements, and enhancements pertaining to his/ her team
· Responsible for developing and reporting operational metrics, SLA and identifying opportunities for improving operations and services of his/ her team
Accounts Receivable / OTC
· Accountable for entire OTC process and departmental functions such as customer master maintenance, Credit administration, collections, cash application processes, AR-related management reporting, tax compliance &amp; corresponding internal controls,
· Establish and guide the OTC team and operations across all entities in a KPI-driven Shared Service Centre environment,
· Review &amp; Guide team in Implementing and preparing a strategy on day to day basis to achieve monthly collection target, reducing deductions, clearing over dues, if any, and expediting the billing process with minimum disruption
· Implement strategies in the OTC processes to reduce companies’ DSO and past due Invoices,
· Establishing an adequate control environment and optimizing the efficiency of the OTC process with a focus to deliver improvement in the working capital of the company, operational support, assistance to the OTC team to ensure a smooth and timely sub-ledger close,
· Responsible for the overall performance of the team, monitoring their performance, providing timely feedback &amp; assisting them to improve on their identified training needs.
· Understand business /strategies for order management and support automation of business processes across order management,
· Develop and publish weekly / monthly/quarterly key performance indicators (KPIs) to stakeholders and executive management
· Reviewing and analyzing current procedures in order to recommend and implement changes to standardize activities and integrate them into shared services.
· Identify clear objectives for the team, provide coaching, career development, and feedback to team members, provide performance evaluation and reward,
· Influence team to Participate and Lead in cross-functional process and system improvement initiatives</t>
  </si>
  <si>
    <t>job_result_4_71.txt</t>
  </si>
  <si>
    <t>Manager Corporate Banking</t>
  </si>
  <si>
    <t>Bhopal, Madhya Pradesh</t>
  </si>
  <si>
    <t>This role will oversee operational banking functions, manage banking relationships, handle Letters of Credit and Bank Guarantees, coordinate audits, and managie term loans. The ideal candidate will have extensive experience in the banking sector, a strong understanding of financial operations, and the ability to drive efficiency and compliance in banking processes.
1. Operational Banking:
• Oversee day-to-day operational banking activities, including account management, fund transfers, and transaction processing.
• Ensure adherence to regulatory requirements and compliance with banking policies.
2. Banking Relationship Management:
• Post sanction ; operationalizing limits for drawdown.
• Negotiate terms, charges, fees with banks to optimize services and costs.
3. Audits:
• Coordinate and facilitate internal and external audits related to banking operations.
• Implement corrective actions and process improvements based on audit findings.
4. Term Loan:
Support drawdown... requests, quarterly site visits, project closure requests and interactions with Banks.
Support Foreign payments, LC opening, Buyers credit.
Availment of Short Term Loan and complying with Conditions Precedents, providing information to banks for review of facilities.
Monitor and report on loan covenants and financial obligations.
5. Risk Management:
• Identify and assess risks associated with banking operations.
• Implement risk mitigation strategies and ensure compliance with risk management policies.
6. Trade Finance:
• Oversee and manage trade finance operations, including import and export financing.
• Ensure compliance with trade regulations and documentation requirements.
7. Letters of Credit and Bank Guarantee:
• Manage the issuance and execution of Letters of Credit and Bank Guarantees.
• Ensure accurate documentation and compliance with international trade regulations.
Qualifications:
MBA / PGDM Finance Preffered
15 -20 years of experience
• In-depth knowledge of Letters of Credit, Bank Guarantees, and trade finance practices.
• Strong negotiation, communication, and leadership skills.
• Experience in managing audits and ensuring compliance with regulatory requirements.
• Proven ability to work in a dynamic and fast-paced environment</t>
  </si>
  <si>
    <t>Escorts Group</t>
  </si>
  <si>
    <t>job_result_5_92.txt</t>
  </si>
  <si>
    <t>Senior Finance Executive</t>
  </si>
  <si>
    <t>ADICO ESCORTS AGRI EQUIPMENTS PRIVATE LIMITED</t>
  </si>
  <si>
    <t>Lodhika, Gujarat</t>
  </si>
  <si>
    <t>Company Description
ADICO ESCORTS AGRI EQUIPMENTS PRIVATE LIMITED is a joint venture company between Adico group and Escorts Kubota Limited. We specialize in the design and manufacturing of specialized tractors for agricultural applications.
Role Description
This is a full-time role as a Senior Finance Executive. As part of your day-to-day tasks, you will be responsible for financial statements, financial reporting, analyzing financial data, and ensuring compliance with Goods and Services Tax (GST) regulations.
This is an on-site role located in Lodhika.
Qualifications
• Strong analytical skills and ability to interpret financial data
• Expertise in financial statements and financial reporting
• Proficiency in Goods and Services Tax (GST) regulations
• A background in finance or related field
• Excellent communication and interpersonal skills
• Attention to detail and ability to work under pressure
• Advanced knowledge of Microsoft Excel
• CPA or CFA certification is a plus</t>
  </si>
  <si>
    <t>Shriram Housing Finance - Assistant Vice President/Senior Manager...</t>
  </si>
  <si>
    <t>Shriram Housing Finance Limited</t>
  </si>
  <si>
    <t>Shriram Housing Finance Ltd. (SHFL) is a subsidiary of Shriram Finance Ltd. and a part of the over 5 decades old Chennai based Shriram Group. It is a Housing Finance Company (HFC), duly registered with the National Housing Bank and has started operations in December 2011. Headquartered in Mumbai, it is 3rd largest and one of the fastest growing Affordable Housing Finance Co. in the country today, with AUM of INR 11000+ crs. SHFL boasts of an employee strength of over 3500+ employees, spread across 140 branches across 16 states in the country. (www.shriramhousing.in)
We are urgently looking to hire a 'Assistant Vice President / Senior Manager - Compensation &amp; Benefits', based at our Head Office in Mumbai. The incumbent will be responsible for creating and implementing the compensation &amp; benefits strategy for the organization; and administer employee pay and benefits programs, that are fair and competitive. He / She will ensure the organization's alignment to industry salary benchmarks... as well as statutory laws and regulations related to pay and benefits. Additionally, he/she will communicate the programs to employees and conduct regular audits to ensure program accuracy and compliance. He / She will be reporting to the Head - People Operations.
We are looking for professional who can design and implement progressive compensation plans and benefits programs, short term and long terms rewards, Stock Option plans and business incentive programs for Sales, Collections and other related functions. He / She is required to analyze data, and make recommendations for changes / improvements. The ideal candidate should have excellent analytical and problem-solving skills, experience in managing insurance benefits total rewards programs, and should be a good team player. Effective communication skills and the ability to manage multiple projects are essential.
Roles and Responsibilities :
- Providing advice to the business on salary and compensation in line with statutory requirements as well as the Company's remuneration philosophy and guidelines
- Developing compensation and rewards strategies that attract and retain talent
- Performing salary reviews based on market and sector-specific benchmarking to ensure competitiveness
- Providing support to offer management as required
- Overseeing and periodically reviewing the administration of benefits
- Participating in and/or leading projects focused on continuous improvement
- Understanding the business strategies and goals and designing and planning competitive compensation and benefits programs.
- Updating the existing compensation and benefits program.
- Making sure the compensation packages comply with the legislative guidelines.
- Conducting detailed research / benchmarking exercise on benefits within the comparator basket.
- Drafting and implementing short term and long term rewards and retention programs in alignment with emerging business and organizational requirements.
- Administration and monitoring of Employee Stock Option schemes
- Preparing monthly audits and reports and presenting them to the higher management.
- Staying updated with the best practices and trends in this industry.
Position Requirements :
- Master's degree in Human Resources Management, Business Administration, or a related degree.
- Proven work experience as a Compensation and Benefits Specialist, Compensation and Benefits Lead, or a similar role in the Human Resources department.
- A professional C&amp;B certification will be an added advantage.
- Sound knowledge of different types of benefits and compensation programs.
- Experience in collecting quantitative data for analysis. Excellent analytical and problem-solving skills
Quick decision-making abilities :
- Familiarity with industry-specific compensation and benefits trends.
- Experience in using HRMS software and Microsoft Office tools.
- Excellent communication and organizational skills.
- Strong attention to detail and accuracy in data analysis and reporting.
- Knowledge of payroll, taxes, and benefits administration.
- Ability to create and maintain a positive work environment.
- Diversity Candidates preferred</t>
  </si>
  <si>
    <t>Compensation and Benefits Manager</t>
  </si>
  <si>
    <t>Shriram Housing Finance Ltd.</t>
  </si>
  <si>
    <t>Shriram Housing Finance Ltd. (SHFL) is a subsidiary of Shriram Finance Ltd. and a part of the over five decades old Chennai based Shriram Group. It is a Housing Finance Company (HFC), duly registered with the National Housing Bank and has started operations in December 2011. Headquartered in Mumbai, it is 3rd largest and one of the fastest growing Affordable Housing Finance Co. in the country today, with an AUM of INR 13000+ crores. SHFL boasts of an employee strength of over 3500+ employees, spread across 150 branches across 16 states in the country.We are urgently looking to hire a 'Assistant Vice President / Senior Manager - Payroll, Compliance and Benefits', based at our Head Office in Mumbai. The incumbent will be responsible to assist in the processing of the organization's payroll, employee benefits management, payroll taxation, and labour / statutory compliances. He / She will be reporting to the Head - People Operations.Duties/Responsibilities :- Manage the organization's... payroll system, including processing payroll, preparing tax documents, and resolving any payroll-related issues- Ensure HR compliance with relevant laws and regulations (labor law compliances)- Monitor changes to payroll and HR compliance laws and regulations and ensure the organization's policies and procedures are up to date- Develop and implement payroll and HR compliance training programs for employees- Maintain accurate and up-to-date employee records, including time and attendance, benefits, and tax information- Coordinate with other departments, including finance and HR, to ensure accurate and timely processing of payroll and compliance-related tasks- Provide excellent customer service to employees by responding to inquiries and resolving issues in a timely and professional manner- Prepare and submit regular reports on payroll and HR compliance activities to management- Manage the work of direct reports, including performance management, coaching, and development.Requirements :- Bachelor's degree in accounting, business, HR, or a related field. Post graduation in HR will be an added plus.- 8+ years of experience in payroll, benefits management and HR compliance, including experience managing a team- Strong understanding of payroll and HR compliance laws and regulations- Excellent communication and interpersonal skills, including the ability to communicate complex information to a variety of audiences- Strong analytical and problem-solving skills- Excellent attention to detail and accuracy- Experience with payroll software and HRIS systems- Strong customer service orientation.- Ability to maintain a positive and healthy working environment.- Proficient with Microsoft Office Suite or related software- Strong work ethic (ref:iimjobs.com</t>
  </si>
  <si>
    <t>Assistant Vice President/Senior Manager Payroll</t>
  </si>
  <si>
    <t>Shriram Housing Finance - Manager/Deputy Manager - Payroll</t>
  </si>
  <si>
    <t>Shriram Housing Finance Ltd. (SHFL) is a subsidiary of Shriram Finance Ltd. and a part of the over five decades old Chennai based Shriram Group. It is a Housing Finance Company (HFC), duly registered with the National Housing Bank and has started operations in December 2011. Headquartered in Mumbai, it is 3rd largest and one of the fastest growing Affordable Housing Finance Co. in the country today, with an AUM of INR 13000+ crores. SHFL boasts of an employee strength of over 3500+ employees, spread across 150 branches across 16 states in the country.We are urgently looking to hire a 'Manager/Deputy Manager - Payroll', based at our Head Office in Mumbai. The incumbent will be responsible to assist in the processing of the organization's payroll, ensuring pay is processed on time, accurately, and in compliance with government regulations. He / She will be reporting to the Senior Manager - Payroll, Compliance and Benefits.Duties/Responsibilities :- Assists in timely and accurate... processing of payroll transactions including salaries, benefits, reimbursements, taxes, and other deductions.- Ensures accurate and timely processing of payroll updates including new hires, terminations, changes to pay rates and full &amp; final settlements- Prepares and maintains accurate records and reports of payroll transactions.- Ensures compliance with statutory regulations, labour laws and best practices.- Facilitates audits by providing records and documentation to auditors.- Identifies and recommends improvements in payroll processing systems and procedures.- Performs other duties as assigned.Education and Experience :- Bachelor's degree in Accounting, Business Administration, Human Resources, or related field required. Post graduation in HR will be a added plus.- Three to five years of related experience required.Required Skills/Abilities :- Extensive knowledge of the payroll function including preparation, balancing, internal control, and payroll taxes.- Excellent organizational skills and attention to detail.- Strong analytical and problem-solving skills.- Strong verbal and written communication skills.- Proficient with Microsoft Office Suite or related software.- Energetic and go getter with Positive Attitude.- Must possess an excellent communication and skills to deal with complex situations.- Demonstrate the ability to apply analytical / logical thinking and have an eye for details- Excellent interpersonal skills: able to effectively and quickly build relationships and establish trust, respect, competence, and confidence (ref:iimjobs.com</t>
  </si>
  <si>
    <t>Payroll Manager</t>
  </si>
  <si>
    <t>Senior Analyst - Underwriting</t>
  </si>
  <si>
    <t>Firstsource Solutions Ltd is looking for Senior Analyst - Underwriting to join our dynamic team and embark on a rewarding career journey Risk Assessment : Evaluate insurance applications and assess the level of risk associated with insuring individuals, businesses, or assets. This involves analyzing factors such as the applicant's financial stability, claims history, industry risk factors, and other relevant information. Underwriting Guidelines : Apply underwriting guidelines and criteria established by the insurance company to determine eligibility for coverage and appropriate premium rates. Ensure compliance with regulatory requirements and internal policies throughout the underwriting process. Decision Making : Make informed decisions regarding the acceptance, modification, or rejection of insurance applications based on risk assessment findings. Consider factors such as risk tolerance, profitability, and alignment with the company's underwriting strategy. Policy Issuance : Prepare... insurance policies and related documentation for approved applications, outlining coverage terms, conditions, and premium rates. Communicate policy details to insured parties and facilitate the issuance process in a timely and accurate manner. Risk Mitigation Strategies : Recommend risk mitigation strategies to minimize potential losses and improve the overall risk profile of the insurance portfolio. Collaborate with other departments, such as risk management or claims, to implement appropriate risk control measures. Market Analysis : Stay informed about market trends, industry developments, and regulatory changes affecting the underwriting process. Conduct market research and competitor analysis to identify opportunities and threats within the insurance market. Client Interaction : Communicate with insurance brokers, agents, and clients to gather additional information, clarify underwriting requirements, and address any questions or concerns related to insurance coverage. Maintain positive relationships with stakeholders to facilitate smooth underwriting transactions</t>
  </si>
  <si>
    <t>Manager - FPNA (Indirect Cost Management)</t>
  </si>
  <si>
    <t>Firstsource Solution Limited</t>
  </si>
  <si>
    <t>Financial Planning &amp; Analysis (Indirect Cost Management)
• Finance professional - CA / ICWAI / MBA with 5 + years of experience in Financial planning and Analysis - preferably in Indirect Cost management and Control.
• Responsible for preparing and reporting the monthly financial MIS with insightful analysis of variance v/s budgets and /or forecasts.
• Carrying out adhoc analysis as per organizational requirement like Cost benefit analysis for new investments, Salary and Increment Impact and Benchmarking.
• Closely work with Accounting and Function teams to review functions spends, determine reason for sudden spike and drops in spends, ensure all expenses are booked or provision made in time for right representation of Function spends.
• Should have good interpersonal and communication skills,
• Should be good in Excel, Word / Power point. Prefer candidates with experience in preparing reports in Power Bi.</t>
  </si>
  <si>
    <t>Manager FPNA (Indirect Cost Management)</t>
  </si>
  <si>
    <t>Team Leader</t>
  </si>
  <si>
    <t>firstsourc</t>
  </si>
  <si>
    <t>via Career And Job Opportunities At Firstsource Solutions - Firstsource</t>
  </si>
  <si>
    <t>Knowledge, Skills &amp; Ability:
1. Knowledge of the US Mortgage Industry with Mortgage underwriting experience
2. Knowledge of different types of mortgage and its functioning and ability to read various origination documents
3. Good communication skills (Written and Verbal) are required to understand and communicate with the vendors/clients
4. Strong Customer Service Skills, Negotiations Skills and Leadership skills required
5. Detail Oriented with good analytical skills and the ability to make decisions based on the situation
6. Ability to analyze the numbers and reconcile the data if required as per requirements.
7. Experience with reporting and analysis
8. Good email etiquette
9. Ability to handle and accomplish multiple tasks and resolve
10. Experience working in a team-oriented, collaborative environment
11. Should be able to effectively use a computer and be competent with MS office applications
Responsibilities :
1. Supervise and lead a group associates to meet all... SLA’s relative to any and all functions in the Mortgage underwriting area (Supervision of workflows and work queues).
Experience in Income calculation, 4c's and well versed about underwriting process.
2. Maintain daily, weekly and monthly production reports
3. Coordinate activities of the department with the manager to include work flow monitoring, process improvement, training, reporting and special projects
4. Provide recommendations for strategies and process improvements to add value to teams and clients
5. Coordinate with other internal support teams to ensure seamless production by the operations team
6. Provide resolutions to complex escalated queries and complaints from external and internal customers
7. Must lead, coach, motivate and develop associates to deliver high quality reports to the clients to achieve or exceed set operational targets
8. Monitor and evaluate staff performance, attendance, also generate reports as necessary</t>
  </si>
  <si>
    <t>Director - Consulting</t>
  </si>
  <si>
    <t>Firstsource Healthcare</t>
  </si>
  <si>
    <t>Date: 3 Apr 2024
Location: Hyderabad, IN
Company: firstsourc
Director: Consulting – Strategic Engagements Group
This opening is Firstsource (FSL)’s Strategic Engagements Group (which is its Business Consulting group) for a Lead Consultant’s role in solutions, consulting, and business development. The person will be a part of the core team that will contribute to consulting engagements for customers, and build the strategic solution development infrastructure within the organization
Location: Hyderabad (or Remote / WFH)
Roles &amp; Responsibilities:
• Participate in strategic consulting projects. Facilitate the creation, review, and sign off project deliverables
• Analyse customer data and draw insights / recommendations
• Work with customers to understand business drivers, create customer journeys and process maps, in the overall member experience space for the customers
• As-Is and To-Be system definition
• Identify opportunities in market and establish first level of... connect/market leads from sales support teams
• Mine existing client relationships to identify new opportunities for strategic engagements
• Develop in-depth knowledge of products and support knowledge management on creating / assimilating new methodologies, tools and techniques, as well as converting experiences on projects into case studies for the organization
• Participate in solution development for strategic deals; coordinate and align inputs from multiple teams / stakeholders into coherent win themes
• Perform deep industry research and build Go-To-Market strategies and business plans
• Prepare a road map for the competency/industry segment in form of competitive service offerings.
• Prepare compelling sales pitches and win themes for proposal responses and proactive pursuits
• Conduct in-depth analysis of financial data to identify trends, patterns, and key insights.
• Assess the financial health of the client’s business and provide actionable recommendations.
• Strategic Planning: Collaborate with clients to develop financial strategies aligned with overall business goals.
• Provide insights for long-term financial planning and risk management.
Qualification &amp; Experience:
• MBA/PGDBM/PGDM (Full Time) - Premier Business Schools
• 15+ years or more of relevant solutioning, consulting, requirements gathering and business development experience
• Domain experienced in BFSI is preferred – idea of Accounting practices, Cost Optimization, Risk Management, and BFSI workflows
• Experience in conducting market assessment (on trends, market dynamics, and competitive landscapes), landscape analysis, strategy synthesis, competitive analysis, developing business plans and financial models
• Cross industry exposure
• Strong analytical and quantitative skills</t>
  </si>
  <si>
    <t>{'schedule_type': 'Full–time', 'work_from_home': True}</t>
  </si>
  <si>
    <t>Director Consulting</t>
  </si>
  <si>
    <t>Senior Manager - Pricing</t>
  </si>
  <si>
    <t>Firstsource Solutions Limited</t>
  </si>
  <si>
    <t>Role Description:
Pricing analysts have to help businesses determine competitive pricing strategies to gain market share and achieve revenue goals. Analyze data from multiple sources, develop complex pricing models, and collaborate with sales and marketing teams to develop sales strategies.
Roles &amp; Responsibilities (Indicative not exhaustive):
• To price for all upcoming opportunities across verticals and geographies.
• To support the stakeholders in preparing customized financial solutions for clients.
• To provide an in-depth analysis of costs, pricing models, and projected profitability on deals.
• To conduct regular analysis on existing client programs and derive methods to improve profitability and align assumptions on bids
• To provide innovative solutions which would help the sales team present robust and attractive propositions to clients.
Key Results:
• Gross Profit Margin
• Total Revenue
• Number of deals
• Accounts with a positive or negative margin
• Sales Per... Person
Role Holder Profile:
A. Preferred educational qualifications: MBA Finance/ CA with 10 to 15 years of experience.
B. Preferred work experience: 7-8 years of relevant experience in an FP&amp;A or Pricing role for a BPO industry
Experience in FP&amp;A or Pricing in BPO Industry is a must (desired experience in Healthcare &amp;/or Mortgage industry pricing) and product pricing know-how will be a bonus.
Experience into Power Bi and AI tools. (Preferable)
C. Skills and Competencies
i. Functional / Technical:
• Excellent understanding of the BPO industry
• Good knowledge of operational metrics and their impact on the business
• Good working knowledge of Finance including an understanding of P&amp;L, Cash Flow, ROI, etc
• Excellent written and verbal communication skills
• Excellent knowledge of Excel
• Ability to crunch numbers and work on a large amount of data
ii. Behavioral:
• Excellent interpersonal skills
• Integrity and Ethical behavior – these attributes are non-negotiable.
• Multi-tasking skills would be of paramount importance
• Ability to work independently, handle pressure and deliver to deadlines
• Flexibility</t>
  </si>
  <si>
    <t>Senior Manager Pricing</t>
  </si>
  <si>
    <t>Hiring for Associate Director- Mortgage</t>
  </si>
  <si>
    <t>Hands-on experience in US Mortgage loans
Should have on paper experience as a Senior Manager Designation
Call center management experience preferred.
Demonstrate initiative and creativity in fulfilling job responsibilities.
Excellent written and verbal communication skills
Ability to prioritize multiple tasks in a busy work environment.
Must demonstrate strong leadership abilities.
Interested candidate share your resume to Fathima.Begum@firstsource.com,</t>
  </si>
  <si>
    <t>Associate Director Mortgage</t>
  </si>
  <si>
    <t>job_result_7_40.txt</t>
  </si>
  <si>
    <t>Assistant Manager Finance</t>
  </si>
  <si>
    <t>Firstsource Solutions</t>
  </si>
  <si>
    <t>• To price for all upcoming opportunities across verticals and geographies. * To support the stakeholders in preparing customized financial solutions for clients. * To provide in-depth analysis on costs, pricing models and projected profitabi
To price for all upcoming opportunities across verticals and geographies. To support the stakeholders in preparing customized financial solutions for clients. To provide in-depth analysis on costs, pricing models and projected profitability on deals. To conduct regular analysis on existing client programs and derive methods to improve profitability and align assumptions on bids To provide innovative solutions which would help the sales team present robust and attractive propositions to clients. Qualifications MBA Finance/ CA with 5 to 7 years of experience, out of which at least 3-4 years of relevant experience in a FP&amp;A or Pricing role for a BPO industry Experience in FP&amp;A or Pricing in BPO Industry is a must (desired experience in Healthcare... &amp;/or Mortgage industry pricing) and product pricing know-how will be a bonus</t>
  </si>
  <si>
    <t>Executive- Marketing</t>
  </si>
  <si>
    <t>• Managing operations for multiple brands on a daily basis.
• Co-ordinating with multiple agencies and ensuring smooth operations within the stipulated timeline, for all projects.
· Contributing ideas to marketing campaigns. Compiling, distributing and presenting ideas, information and strategies. Coordinating promotional activities &amp; events.
· Create marketing &amp; communication collaterals, execute and to maintain site branding and site upkeep in line with ongoing campaigns &amp; sustenance period
· To explore and to execute Events &amp; Exhibition related to real estate industry with schedule
· Identifying new innovative avenues of communication, and media vehicles that can be used on corporate and project level
· To take the feedback from Sales and presales team on leads during campaign &amp; sustenance period
· Be operationally sound. Coordinate with vendors and inter departments alike
· Research industry-related topics – Competition analysis and other related news.
· Manage the... expenses for the designated projects and review performance on a timely basis.
DESIRED PROFILE:
· MBA, PGDBM – Sales &amp; Marketing
· Minimum experience of 3-4 years
· Advertising Agency experience preferred
· Should be self-driven and hardworking.
· The candidate should possess good knowledge on marketing, branding, advertising, market research, sales and commercial management.
· Good communication &amp; Inter-personal skills.
· High on creativity and organizational skills</t>
  </si>
  <si>
    <t>VGuard - Lead - Financial Planning &amp; Analysis - Supply Chain...</t>
  </si>
  <si>
    <t>VGuard</t>
  </si>
  <si>
    <t>Kochi, Kerala</t>
  </si>
  <si>
    <t>Lead - Supply Chain FP&amp;A
- Provide Adhoc Financial Analysis as requested by Supply chain, FP&amp;A and Warehouse/logistics team
- Participate and drive Annual operating Planning cycle/monthly forecasting cycle.
- Participate in month close activity along with Costing and Plant Finance team
- Report Plant related financial metrics and analyse vs forecast/AOP,
- Publish Factory profitability reports and review with respective stake holders.
- Preparation of Management review pack on all finance and supply chain related metrics
- Evaluate of Make vs Buy Analysis, review investment case and New product development business cases</t>
  </si>
  <si>
    <t>Financial Planning and Analysis Lead</t>
  </si>
  <si>
    <t>job_result_2_83.txt</t>
  </si>
  <si>
    <t>Sr. Officer Media</t>
  </si>
  <si>
    <t>Haryana</t>
  </si>
  <si>
    <t>Job Overview:
We are seeking a highly motivated and talented individual to join our company as an Sr. Officer/Chief Officer for Digital Media.
The ideal candidate should have 2-4 years of experience in digital marketing, with a strong understanding of various digital platforms and a passion for driving results. He/She must have strong analytical skills and interpersonal skills to work seamlessly with external agencies and internal cross-functional teams.
You will work closely with the Digital Media Manager to develop and execute digital marketing strategies that align with our company's goals and objectives.
Key Responsibilities:
Assist digital media manager in developing and implementing digital marketing campaigns across various platforms including search, social, display, OTT etc.
Track campaign costs, performance, and ROI, making data-driven budget recommendations to achieve KPIs.
Collaborate with external agencies, provide clear briefs, coordinate campaign execution. and... provide feedback.
Manage agency relationships, invoices, and budgets, ensuring timely payments and internal compliance.
Maintain accurate records of expenses, contracts, and invoices.
Prepare reports and presentations summarizing campaign results and budget utilization.
Collaborate with cross-functional teams, such as sales, product, and content marketing, to align digital strategies with broader marketing initiatives.
Stay updated with industry trends and best practices for agency management and budgeting.
Requirements:
MBA in Marketing from a reputed Institute
2-4 years of experience in digital marketing, preferably in a similar role or within an agency environment.
Solid understanding of digital marketing concepts, platforms, and tools, including SEO, SEM, Social, OTT and Web Analytics.
Experience in managing relationships with external agencies and vendors, coordinating deliverables, and reviewing performance.
Strong analytical skills with the ability to interpret data, analyze trends, and make data-driven decisions.
Excellent written and verbal communication skills, with the ability to effectively communicate with agencies, vendors, and internal stakeholders.
Self-motivated and proactive, with the ability to work both independently and collaboratively in a fast-paced, dynamic environment</t>
  </si>
  <si>
    <t>Digital Media Officer</t>
  </si>
  <si>
    <t>job_result_1_83.txt</t>
  </si>
  <si>
    <t>V Guard Vice President Human Resources</t>
  </si>
  <si>
    <t>Vice President - Human Resources
Purpose of the Role :
- The role is responsible for developing the organization's People strategy in line with the business strategy.
- This includes the creation of HR policies, procedures and processes to enable successful business results.
- These activities are carried out to set direction and institutionalize best practices in HR to help attract, develop and retain a competent and motivated workforce, to contribute towards meeting current and future needs of the organization.
Total Experience in Years :
- 18 - 22 years of functional (HR) experience .
- At least 5 years in a senior leadership role
Qualification : PGDM/MBA IN HR
Technical Skill Requirement : Understanding of Labor Laws and compliances
Behavioral Skills Requirement : Strong Leadership and Communication skills, High on integrity and professional ethics.
Key Responsibilities :
1. Collaborate with the Director and Senior leadership to define expectations, create and drive... the desired organization culture, people policies and practices.
2. Identify need of appropriate HR processes and systems. Set direction and review implementation of HR processes and systems to create a high performing and result oriented organization
3. Collaborate with individual HODs to conceptualize and plan target development programs in line with the evolving business strategy and skill requirements.
4. Oversee identification of technical and behavior competency frameworks that would drive business performance
5. Devise manpower plans and finalize talent acquisition budgets in coordination with management &amp; cascade the same to the team
6. Ensure compliance to all statutory norms and guidelines across the organization pertaining to various laws - Factories Act ,ID Act , WC act etc.
7. Devise and drive organization wise Training Programs in line with the strategy
8. Oversee the design of a rewards structure in line with the industry practices and organization strategy.
9. Partner with Directors and management to design compensation budget for the organization in line with the annual operating plan of the organization
10. Review and monitor performance of subordinates on an ongoing basis and provide requisite developmental support/inputs
11. Recommend training as required for subordinate development
12. Develop capabilities of direct and indirect reportees including ensuring they update their knowledge base to cater the organization need</t>
  </si>
  <si>
    <t>Vice President Human Resources</t>
  </si>
  <si>
    <t>V-Guard - Senior Officer - Social Media (2-6 yrs)</t>
  </si>
  <si>
    <t>V-Guard Industries Ltd.</t>
  </si>
  <si>
    <t>via Updazz.com</t>
  </si>
  <si>
    <t>KEY RESPONSIBILITIES
- Assist digital media manager in developing and implementing digital marketing campaigns across various platforms including search, social, display, OTT etc.
- Track campaign costs, performance, and ROI, making data-driven budget recommendations to achieve KPIs.
- Collaborate with external agencies, provide clear briefs, coordinate campaign execution, and provide feedback.
- Manage agency relationships, invoices, and budgets, ensuring timely payments and internal compliance.
- Maintain accurate records of expenses, contracts, and invoices.
- Prepare reports and presentations summarizing campaign results and budget utilization.
- Collaborate with cross-functional teams, such as sales, product, and content marketing, to align digital strategies with broader marketing initiatives.
- Stay updated with industry trends and best practices for agency management and budgeting.
SKILLS :
- Solid understanding of digital marketing concepts, platforms, and tools... including SEO, SEM, Social, OTT and Web Analytics.
- Experience in managing relationships with external agencies and vendors, coordinating deliverables, and reviewing performance.
- Strong analytical skills with the ability to interpret data, analyze trends, and make data-driven decisions.
- Excellent written and verbal communication skills, with the ability to effectively communicate with agencies, vendors, and internal stakeholders.
- Self-motivated and proactive, with the ability to work both independently and collaboratively in a fast-paced, dynamic environment</t>
  </si>
  <si>
    <t>job_result_2_95.txt</t>
  </si>
  <si>
    <t>Relationship Manager-Tractors and Farm Equipments (TFE)-Retail Sales</t>
  </si>
  <si>
    <t>Job Role: . Enhancement of Deposit pool from Customers . Establishing standards and delivery of service . Sale of non-deposit products. Cross selling targets progressively . Sale of MF and Insurance products . Fee Income . Branch Administration . Regulatory Compliance . Manage productivity and overall morale of branch team members . Overall responsible for break-even and P&amp;L of branch Job Requirements: . Overall 6yrs of Banking experience out of which 3-4yrs in Retail Liabilities . Must have had Sales experience and exposure, preferably of Liabilities products . Qualifications- MBA / CA/ CAIB . Good Leadership skills (though more tactical than strategic) . Thinker: Doer - 40:60 . In-depth understanding of financial instruments, markets and macro micro economic processes . Ability to carry along all the units involved in the customer service cycle to ensure customer DELIGHT . Liaising with product management team, marketing and other centers &amp; verticals for new product development... service enhancements and sales initiatives</t>
  </si>
  <si>
    <t>Murugappa Group</t>
  </si>
  <si>
    <t>Head of Delivery</t>
  </si>
  <si>
    <t>This is a techno-functional role focusing on the delivery of all the business requirements and internal projects using his team and collaborating across verticals.
Responsibilities:
• Support Programs and Ensure programs deliver on time, within budget and with the agreed scope
• Identify needs and ensure successful delivery of projects while identifying and driving actions to improve service, drive stability, and reduce costs
• They are expected to work along with different stakeholders across the organization to deliver quality products on time.
• Manage overall functional budget, identify overruns, and propose mitigation plans to deliver projects on time.
• Ensure high involvement and alignment with business stakeholders to ensure clarity on requirements
• Ensure usage of new-age components and delivery methodologies in line with the enterprise view
• Ensure people's development and satisfaction with minimal attrition rates
• Providing clear and concise instructions to different... teams to ensure quality delivery of products.
• Responsible for developing and implementing processes and procedures that ensure consistent and high-quality project delivery
• Work with Delivery managers under his team and business teams to ensure all requirements are made available
• Work with engineering, vendors, testing, and release management teams to ensure the successful delivery of the project
• Ensure all stakeholders are kept informed about the progress of the project
Requirements:
• Master's or bachelor's degree in Engineering, management, or any other equivalent field.
• Certifications such as Project Management Professional (PMP), Certified Business Analysis Professional (CBAP), Agile Certified Practitioner (ACP) or any other equivalent will be preferred.
• Has 22+ years of experience in the field of project Management along with 5+ years of managing multiple teams.
• Experience in or understanding of Insurance sectors' business processes, compliance requirements, products and services will be preferred.
• Strong Project Management skills, including the ability to plan, organize, and manage resources effectively with project tracking skills.
• Familiarity with software development cycles (SDLC) including agile and waterfall methodologies.
• Proven leadership and management skills with the ability to optimize team performance and development
• Excellent relationship management skills with the ability to engage, negotiate and manage key stakeholders and suppliers
• Excellent communication, interpersonal and influencing skills
• An appreciation of and an ability to positively resolve issues arising from different cultures</t>
  </si>
  <si>
    <t>Management Information System Analyst</t>
  </si>
  <si>
    <t>Company Description
Apricot Foods Pvt Ltd, under the brand name Evita, provides traditional and western snacks for the mass market. The company has a vast product portfolio with more than 45 different variants and 80 SKUs, spanning across categories like nankeens, potato chips, extruded snacks, fryums and popcorn. In 2017, the company was acquired by the RPSG Group.
Role Description
This is a full-time on-site role for a Management Information System Analyst at RPSG-(FMCG) Apricot Foods Pvt Ltd in Rajkot. The Management Information System Analyst will be responsible for analyzing data and creating dashboard reports using information systems and management information systems (MIS) software. The analyst will also be responsible for systems analysis and providing insights to business users.
Qualifications
Analytical skills and ability to think critically
Expertise in Information Systems and Management Information Systems (MIS)
Experience in creating Dashboard reports
. Proficiency... in Systems Analysis and data analysis
Excellent communication and collaboration skills
Bachelor's degree in Computer Science, Information Systems, Business Administration or related field
Experience in the FMCG industry is a plus</t>
  </si>
  <si>
    <t>Rp-sanjiv Goenka Group,saregama India Ltd</t>
  </si>
  <si>
    <t>Roles &amp; Responsibilities
Expanding presence to newer online marketplaces. Ensuring product presence and sales share on all relevant current &amp; newer platforms
Planning product wise and platform wise numbers and devising strategy to achieve those numbers through non-paid / paid promotions
Managing Brandstore pages, Content, reviews, addressing customer queries related to products
Working closely with demand planning and warehousing teams in order to ensure smooth order fulfillment
Creating product listings, Updating A+ content across platforms
Competition mapping and benchmarking in terms of product information, listing, reviews, sales, market share
Reporting of market trends, page traffic, sales and campaign performance
• *Requirement**:
MBA preferred.
Preferred from ecommerce background.
Minimum 2 + years experience
Proficient in excel and analytical aptitude.</t>
  </si>
  <si>
    <t>E-commerce Operations Manager</t>
  </si>
  <si>
    <t>Kokuyo Camlin</t>
  </si>
  <si>
    <t>job_result_5_30.txt</t>
  </si>
  <si>
    <t>Fine Art Specialist</t>
  </si>
  <si>
    <t>Recruitment Mantra HR Consultancy &amp; Recruitment Agency</t>
  </si>
  <si>
    <t>Hiring Promotional Executive (Fine Arts Specialist) for Kokuyo Camlin Ltd.
Job Purpose:
Engage with influencers to finalize assigned promotional activities and engage management for facilitating execution of influencer connect activities.
Target influencers such as art teachers, subject teachers, hobbyists, artists, and educators.
Responsibilities:
Coordinate with Sales Team:
Finalize key promotional activities at identified institutions/influencers/partners.
Ensure execution through art facilitators.
Engage with Influencers:
Reach out to influencers (teachers, hobbyists, key decision-makers) for finalizing key activities.
Consumer Outreach:
Share innovative and creative techniques with end consumers to upgrade their artistic skills.
Conduct workshops, contests, training programs, and outreach programs through art facilitators.
Corporate Memory Building:
Maintain records of all influencers and various activities conducted in the state.
Competitor Analysis:
Monitor and report on... competitor actions in promotional activities to inform business strategies.
Requirements:
Qualifications: Graduate/MBA/BFA/MFA/DTT (Art Teacher)
Experience: 1-2 years in sales/promotion-related work or freshers
Location:
Kolkata
Eligibility:
BFA. Freshers welcome.
Category:
On Roll Job
CTC:
3 Lakhs + Allowance / PA
Reporting to:
State Head- Promotions
Position:
Executive- Promotion
About Kokuyo Camlin Ltd:
Kokuyo Camlin Limited was formed through the acquisition of Camlin Limited by Kokuyo S&amp;T Co. Ltd. in May 2011.
The company leverages the strengths and presence of both entities to excel in the stationery business.
Camlin Limited has a rich legacy spanning over 80 years, offering a wide range of art materials, scholastic materials, hobby materials, office stationery products, and corporate gifts.
Kokuyo Group, founded in 1905, is a Japanese conglomerate with a strong presence in Asia and Europe, specializing in office stationery products.
Kokuyo Camlin Limited combines Camlin's expertise and brand equity with Kokuyo's innovative office stationery products and R&amp;D capabilities</t>
  </si>
  <si>
    <t>Commercial Services and Supplies</t>
  </si>
  <si>
    <t>Office Services and Supplies</t>
  </si>
  <si>
    <t>job_result_3_40.txt</t>
  </si>
  <si>
    <t>VIP Bags - Senior Brand Manager (4-7 yrs)</t>
  </si>
  <si>
    <t>Reports to: Brand Head
Reportees: NA
Key Job Responsibilities:
- Develop and implement strategic product plans for assigned luggage categories, aligned with overall brand objectives and market trends.
- Manage the product lifecycle, from concept development and product sourcing to launch and post-launch analysis.
- Conduct market research and competitor analysis to identify trends and opportunities, supporting the product design process by identifying consumer-relevant innovations to maintain a healthy product portfolio.
- Analyse market trends, consumer preferences, and insights, estimating market size and pricing for the category to identify new opportunities.
- Extract consumer insights from market research and collaborate with design, development, manufacturing, and creative agencies to execute new product launches and brand communication.
- Collaborate with cross-functional teams to execute marketing campaigns and product launches.
- Drive category sales and support... sales channels through the execution of advertising, promotion, and branding activities.
- Lead various planning cycles (e.g., long-range plan, profit plan, operating plan) for the category.
- Manage the brand budget and track performance.
Qualifications:
- Min 4-7 years of experience in brand management or product management in FMCG, Consumer Goods, Fashion
- MBA in Sales &amp; Marketing, preferably from a premium B School
- Excellent analytical and problem-solving skills.
- Strong communication, collaboration, and interpersonal skills.
- Ability to multitask and work in a fast-paced environment</t>
  </si>
  <si>
    <t>ACG Worldwide</t>
  </si>
  <si>
    <t>Date: Mar 11, 2024
Location: Jogeshwari, India
Company: ACG
Group Company
ACG Corporate
Primary Responsibilities
Strategic and planning
• Co-ordinate with TI and KPMG along with Project team to ensure timely Delivery
• Man All Project related Purchase Activites
• Co-ordinate and Work in Tandem with SST on Project Related Purchase Activites
Core Functional
1. Preparing schedule for purchasing activities with Toyo and KPMG
2. Working closely with SST for preparing list of approved vendors
3. Floating RFQ for Equipment and Floating Tenders
4. Making technical comparison with help of technical team
5. Participate with SST in negotiation
6. Preparing detailed PO to vendors
7. Keeping track of Purchase Budget
8. Follow up on delivery
Key Result Areas
• Handling entire Purchase cycle in coordination with SST from Vendor Identification, Negotiation, for Capital Goods,Marketing/Promotional &amp; Exhibition Purchase, Admin, IT Purchase, Project Purchase
• Negotiate contracts with... suppliers following established policies and procedures to obtain best price andservice.
• Evaluate potential vendors, techno commercial analysis of offers, selection, introduction and commercial finalization for all New &amp; Existing vendors for various Procurement work related to Raw Materials and Equipments.
• Driving cost reduction through various initiatives.
Key Interfaces
• Project Team
• SST
• KPMG
• Vendors
Educational and Experience Requirements
• Co-ordination (External and Internal Agencies) &amp; Timely Execution (LOI/PO’s)
• Delivery Schedules / Project Management
• Vendor assessment &amp; evaluation
• Alternate vendor development &amp; Cost reduction
Technical Competencies &amp; Personas
Ability to understand the buying process for capital equipment
Awareness of suppliers and criticalities in purchasing of Raw materials
Understanding of GST/Excise
Vendor Development
Procurement Plan
Inventory Management
Negotiation Skills
budget management
Persona-Builder
Persona-Entrepreneur
Persona-Integrator</t>
  </si>
  <si>
    <t>Manager - SCM</t>
  </si>
  <si>
    <t>Group Company
ACG Corporate
Primary Responsibilities
Strategic and planning
• Co-ordinate with TI and KPMG along with Project team to ensure timely Delivery
• Man All Project related Purchase Activites
• Co-ordinate and Work in Tandem with SST on Project Related Purchase Activites
Core Functional
• Preparing schedule for purchasing activities with Toyo and KPMG
• Working closely with SST for preparing list of approved vendors
• Floating RFQ for Equipment and Floating Tenders
• Making technical comparison with help of technical team
• Participate with SST in negotiation
• Preparing detailed PO to vendors
• Keeping track of Purchase Budget
• Follow up on delivery
Key Result Areas
• Handling entire Purchase cycle in coordination with SST from Vendor Identification, Negotiation, for Capital Goods,Marketing/Promotional &amp; Exhibition Purchase, Admin, IT Purchase, Project Purchase
• Negotiate contracts with suppliers following established policies and procedures to obtain best price... andservice.
• Evaluate potential vendors, techno commercial analysis of offers, selection, introduction and commercial finalization for all New &amp; Existing vendors for various Procurement work related to Raw Materials and Equipments.
• Driving cost reduction through various initiatives.
Key Interfaces
• Project Team
• SST
• KPMG
• Vendors
Educational And Experience Requirements
• Co-ordination (External and Internal Agencies) &amp; Timely Execution (LOI/PO’s)
• Delivery Schedules / Project Management
• Vendor assessment &amp; evaluation
• Alternate vendor development &amp; Cost reduction
Technical Competencies &amp; Personas
Ability to understand the buying process for capital equipment
Awareness of suppliers and criticalities in purchasing of Raw materials
Understanding of GST/Excise
Vendor Development
Procurement Plan
Inventory Management
Negotiation Skills
budget management
Persona-Builder
Persona-Entrepreneur
Persona-Integrator</t>
  </si>
  <si>
    <t>Manager Supply Chain Management</t>
  </si>
  <si>
    <t>Jaypee Group</t>
  </si>
  <si>
    <t>job_result_2_97.txt</t>
  </si>
  <si>
    <t>Finance Officer for Coal Cell</t>
  </si>
  <si>
    <t>Jaypee group</t>
  </si>
  <si>
    <t>Madhya Pradesh</t>
  </si>
  <si>
    <t>Company Description
Bina Thermal Power plant 500 MW
Project Profile JPVL has acquired Bina Power Supply Company Limited (BPSCL) from Aditya Birla Group. BPSCL was set up by the Aditya Birla Group to set up a coal fired Thermal Power Plant at Bina in the state of Madhya Pradesh. The project was commissioned in April 2013.
Role Description
This is a full-time hybrid role for a Finance Officer for Coal Cell located in Bina. The finance officer for Coal Cell will be responsible for handling financial planning and analysis, budgeting, revenue and expense tracking, financial reporting, data analysis, and other financial tasks.
Qualifications
Bachelor's degree in Accounting, Finance, or related field
3+ years of experience in financial planning and analysis, budgeting, and data analysis
Experience in mining or energy industries preferred
Strong analytical skills and attention to detail
Excellent communication and interpersonal skills, with the ability to collaborate. effectively with... cross-functional teams
Proficiency in Microsoft Office, particularly in Excel
Knowledge of SAP Financial software
Ability to work independently and take initiative</t>
  </si>
  <si>
    <t>Financial Officer</t>
  </si>
  <si>
    <t>Jet Airways</t>
  </si>
  <si>
    <t>job_result_1_46.txt</t>
  </si>
  <si>
    <t>Manager - Digital Marketing</t>
  </si>
  <si>
    <t>Job Summary
• Location
• Job Title
Manager - Digital Marketing
• Qualification
MBA
• Years of Experience
6 - 8 years
Job Description
Role - To develop, implement, track and optimize our digital marketing campaigns across all digital channels.
Should have a strong grasp of current digital marketing tools and strategies and be able to lead integrated digital marketing campaigns from concept to execution.
Work with the marketing team, supporting teams (such as programmers, IT Team etc.), and external agencies to launch campaigns on time and within specified budget.
Responsible for driving customer acquisition and growing revenue through performance marketing.
Eligibility - Post graduate preferably MBA in Marketing.
Minimum of 6 to 8 yrs relevant experience essential in Online/Digital/Travel/e-commerce organization.
Professional certification of Digital Media Marketing, SEO, SEM will be a must.
Exceptional oral and written communication skills.
Location- Gurugram</t>
  </si>
  <si>
    <t>Digital Marketing Manager</t>
  </si>
  <si>
    <t>job_result_7_50.txt</t>
  </si>
  <si>
    <t>Wadia Group</t>
  </si>
  <si>
    <t>job_result_3_97.txt</t>
  </si>
  <si>
    <t>Bombay Dyeing Senior Manager Strategy</t>
  </si>
  <si>
    <t>The Wadia Group</t>
  </si>
  <si>
    <t>1) Ability to run and manage detailed analysis on all aspects of real estate deals
2) High level of expertise in structuring financial modelling
3) Complete knowledge on all aspects of real estate transactions including but not limited to new market trends, costs, premiums , revenues, tax and other data points
4) Good working knowledge of accounting principles across listed/non-listed entity
5) Ability to independently manage the financial operations of a RE firm
6) Confident candidate who can add value on all aspects of strategy and financial management
7) Financial modelling of other land parcels owned by other group companies and preparing the feasibility analysis and reports
8) Involve in other operational matters of the company related to liasoning compliances required for FSI
9) Past experience with RE funds, RE developers or IPCs is an advantage
10) P&amp;L management for RE projects
IIM Jobs</t>
  </si>
  <si>
    <t>Senior Manager Strategy</t>
  </si>
  <si>
    <t>job_result_7_93.txt</t>
  </si>
  <si>
    <t>National Payments Corporation Of India (NPCI)
...</t>
  </si>
  <si>
    <t>via Online Career 360</t>
  </si>
  <si>
    <t>Roles and Responsibilities
• Develop full scale operational and organisational transformations across the client’s organisation with a particular focus on their growth strategies, customer functions, and operational effectiveness
• Prepare and deliver client proposals and other sales supporting materials
• Manage client stakeholder relationships
• Package overall project findings into clear, concise, high-quality work products
• Act as a subject matter resource on one or more services, you’ll leverage knowledge and experience to shape up and understand client problems.
• Develop and present thought-leadership pieces in your areas of competency or on focus industries.
• Work collaboratively with team members to deliver high quality projects and mitigate project risks.
• Support managers, senior managers and directors in business development efforts by identifying and developing opportunities with support from the management team.
Experience- Consulting experience with... Payments/Cards expertise</t>
  </si>
  <si>
    <t>Management Consultant</t>
  </si>
  <si>
    <t>Branch:Branch Head</t>
  </si>
  <si>
    <t>About Branch Banking:
With branches spread across the country, the branches act as the face of Axis Bank for millions of retail customers and is, hence, an integral part of the Bank’s strategy. Branches play a major role in deposit mobilization from New-To-Bank (NTB) customers, and are also core drivers of the Bank’s customer engagement strategy across products and services
About the Role:
The Branch Head (BH) is responsible for coordinating and overseeing all branch operations and implementing strategies to increase productivity and performance levels in order to achieve the branch’s financial targets. They are responsible for ensuring the smooth functioning of the branch and its compliance with the rules and regulations. They should maintain good relations with the key account holders of the Bank to ensure deepening of accounts and thus generating revenue.
Key Responsibilities
• Ensure efficient daily operation of a branch, including lending, product sales and customer service... in accordance with the bank’s objectives
• Prepare the plan for the growth of branch business in consultation with the Cluster Head
• Implement the plan through the Branch team so as to achieve the top line goals
• Establish and strengthen relations with key customers (e.g. top 10%) to generate sustained business.
• Review daily/ periodic reports (e.g. overdrawn accounts, temporary overdrafts, cash retention limit, office accounts, etc.) and take proactive action to ensure profitable and ethical business.
• Ensure audit related deliverables, both internal and external are met as per the prescribed norms
• Ensure compliance with due processes and guidelines
• Create a performance oriented environment leading to high employee motivation and productivity
• Ensure that all staff are adequately trained on the products of the bank, sales processes and various policies of the bank
• Resolve, report any disruptions (e.g. strike or local disturbance) and take appropriate action to ensure that the branch operations are run smoothly.
• Liaison with the cluster office and other branch offices to ensure the smooth management of operations and the achievement of overall business goals.
• Ensure proper upkeep of branch premises and assets including safety and security
Qualifications:
Optimal qualification for success on the job is:
• Graduate/ MBA (Marketing) preferred from a recognized institute
• NCFM and AMFI Certifications
• 10-15 years of experience in the BFSI sector
Role Proficiencies:
For successful execution of the job, the candidate should possess the following:
• Knowledge of banking products and services
• Knowledge of regulatory guidelines and norms
• Good communication (both verbal and written) skill in both English and the local language
• Ability to manage complex client situations
• Ability to manage risk and uncertainty for self and team within a dynamic priority-setting environment
• Ability to handle pressure and meet deadlines
#ComeAsYouAre "We are dil se open. Women, LGBTQIA+ and PwD candidates of all ages are encouraged to apply</t>
  </si>
  <si>
    <t>Branch Head</t>
  </si>
  <si>
    <t>Sterlite Technologies</t>
  </si>
  <si>
    <t>Banking &amp; Treasury Sub Lead</t>
  </si>
  <si>
    <t>STL - Sterlite Technologies Limited</t>
  </si>
  <si>
    <t>Role Description
Key Responsibilities:
• Experience in handling a team of 1-2 people
• Setting up of working capital line for both fund based and non fund based credit facilities, including negotiation and documentation.
• Preparation of CMA, projections for the Company.
• Negotiation and execution of deals on day to day basis in form of packing credit, Working Capital demand Loans, etc.
• Ensuring tracking and timely payment of debt obligations and related compliance.
• Accounting the borrowing transactions in SAP
• Experience of handling credit rating agencies to get the best rating.
• Getting credit assessment and sharing information, business updates, etc., with Banks, NBFCs, rating agencies, etc.
• Managing &amp; creating relationship with top banks/ NBFC’s, FI’s in India.
• Effectively managing audits.
• Funding arrangement for the overseas subsidiaries.
• Monthly presentations on Cash Flow, Forecasting, interest, updates on the sector.
What we are looking for in you (Skills... Knowledge, Special Attributes, Mobility):
• Good in analytical skills, fast grasping, good business acumen.
• Reasonable interpersonal and written/ oral communication skills
• Sound Knowledge of MS-Office Excel &amp; Power Point.
• Working knowledge of SAP
• Open to travelling across locations
• Innovative approach, Problem solving attitude
• Experience of 4-5 years in the banking/treasury profile
Location : Pune
Experience &amp; Education
• Minimum Qualifications &amp; Critical Exposure to Perform the Job at the Optimum Level
• CA/MBA with minimum 4 years of relevant experience
Skills
• Good in analytical skills, fast grasping, good business acumen.
• Reasonable interpersonal and written/ oral communication skills
• Sound Knowledge of MS-Office Excel &amp; Power Point.
• Working knowledge of SAP
• Open to travelling across locations
• Innovative approach, Problem solving attitude
• Experience of 4-5 years in the banking/treasury profile</t>
  </si>
  <si>
    <t>Communications Equipment</t>
  </si>
  <si>
    <t>Job Role
Digital Marketing Manager
ABOUT ROUTE MOBILE
Established in 2004, Route Mobile Limited is a publicly listed company and among the leading Cloud Communications Platform service provider offering Communication Platform as a Service (CPaaS) solutions.
We cater to enterprises, over-the-top (OTT) players, as well as mobile network operators (MNO) and we have a diverse enterprise client base across a broad range of industries including but not limited to BFSI, Retail, Travel, &amp; Ecommerce.
We offer a comprehensive suite of customer-centric services and solutions on CXPaaS stack which include Enhanced Business Messaging, Voice, Email, Identity, SMS filtering, Analytics &amp; Monetization.
Our focus on Customer Experience is driven by Innovation. Our R&amp;D team and Developers constantly work on the world’s most preferred chat apps like WhatsApp, Viber, RCS Business Messaging, Google Business Messaging, Apple Business Chat, Telegram and will soon add other popular ones as well. You... will get a chance to get exposed to some really cool platforms by Google, Facebook, Instagram as well. Technology is at the core of everything that we build. RML’ites believe that working here is a rewarding experience.
Location
Bangalore
Roles and Responsibilities:
• Planning digital marketing campaigns, including web, SEO/SEM, email, social media and display advertising
• Maintaining our social media presence across all digital channels
• Measuring and reporting on the performance of all digital marketing campaigns
• PPC campaign management
• Collaborate with internal teams to create landing pages and optimize user experience
• Tracking and analysing important metrics that affect website traffic, service quotes and target audiences
• Maintaining industry relevancy by identifying and analysing the latest digital trends and tech developments in mobile marketing
Knowledge and Skills:
• Thorough knowledge of the key concepts of digital marketing and the main channels and techniques including SEO, PPC, social media, affiliate marketing and email marketing
Required Experience / Skills:
• 4 -6 years of experience
• Experience in using major analytics programs – specifically Google Analytics.
• Strong knowledge of HTML/JavaScript and SEO
• Experience in setting up and optimizing Google Adwords campaigns and LinkedIn paid campaigns
• Knowledge of Advance GTM
• Experience in Advanced / Custom Reports in Google Analytics.
• Knowledge of UTM tracking
• Experience in working with time-sensitive projects and tight deadlines
Email
careers@routemobile.com</t>
  </si>
  <si>
    <t>Corporate Finance</t>
  </si>
  <si>
    <t>CA or MBA with 15 – 20 years experience in Corporate Finance and Treasury operations for large scale projects.
• Should have extensive hands on experience in raising large funds and arranging working capital and term loans (both Domestic and foreign)
• Should have been actively involved in Structured financing (i.e) replacement of High Cost Debts; taking advantage of Interest Arbitrage and Project Financing.
• Should possess thorough knowledge of Investment opportunities in Treasury Bills, Government Securities and Mutual Funds.</t>
  </si>
  <si>
    <t>Corporate Finance Manager</t>
  </si>
  <si>
    <t>job_result_1_89.txt</t>
  </si>
  <si>
    <t>Contract Management</t>
  </si>
  <si>
    <t>B.E. with MBA or LLB, with 15 – 20 years experience in handling contracts of large value in different types of projects.
• Will be responsible for contract negotiation and management invloving EPC &amp; BOP.
• Should have through knowledge ot techno commercial matters in line with aspects of contracting.
• Should have acute commercial acumen and strong negotation skills.
• Should have worked in an Infrastructure/Power/Steel/Process Industry of medium to large scale operations.</t>
  </si>
  <si>
    <t>Contract Manager</t>
  </si>
  <si>
    <t>MECON</t>
  </si>
  <si>
    <t>Director (Projects)</t>
  </si>
  <si>
    <t>MECON Limited</t>
  </si>
  <si>
    <t>Ranchi, Jharkhand</t>
  </si>
  <si>
    <t>via Saur Energy</t>
  </si>
  <si>
    <t>I. COMPANY PROFILE:-
MECON Ltd. (MECON) was incorporated under the Companies Act, 1956 as Metallurgical and Engineering Consultants with the object of providing design and consultancy work for the Iron and Steel Industries in India. MECON is also presently undertaking project and construction management work including turn-key projects. It has undertaken diversification in Oil &amp; Gas, Power Generation and distribution and infrastructure development. MECON is a Schedule ‘A’ / Mini-ratna CPSE in Industrial Development and Technical Consultancy Services sector with the administrative jurisdiction of Ministry of Steel. The Company employed 1146 regular employees (Executives 1022 &amp; Non-Executives 124) as on 31.03.2021.
Its Registered and Corporate Offices are at Ranchi, Jharkhand.
The authorised and paid up capital of the Company was Rs. 104 crore and Rs.40.14 crore respectively as on March 31, 2021.
The shareholding of the Government of India in the company is 100 % as on 31.03.2021.
II... JOB DESCRIPTION AND RESPONSIBILITIES:-
Director (Projects) is a member of Board of Directors and reports to Chairman and Managing Director. He/ she is responsible for ensuring timely construction, erection, commissioning and completion of all projects under the corporation as per the desired quality and cost frame work through effective Project Management System.
III.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
Central Public Sector Enterprise (CPSE) (including a full-time functional Director in the Board of a CPSE);
Central Government including the Armed Forces of the Union and All India Services;
State Public Sector Enterprise (SPSE) where the annual turnover is *Rs 2000 crore or more;
Private Sector in company where the annual turnover is *Rs 2000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an engineering graduate with good academic record from a recognised University/Institution. Applicants holding MBA/Post Graduate Diploma in management will have an added advantage.
4. EXPERIENCE:-
The applicant should have cumulative experience/ exposure of at least 5 years during the last 10 years at a senior level of management in Project Planning &amp; Management/ Design &amp; Consultancy in areas like Coal and Coke/ Chemicals/ Metals/ Non-Metals/ Mining/ Power/ Oil and Gas/ Infrastructure, in an organisation of repute.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application.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Applicants from Private Sector must submit the following documents along with the application form:
Annual Reports of the Company for the last 3 years preceding the calendar year in which the post was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26/04/2022.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</si>
  <si>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Director Projects</t>
  </si>
  <si>
    <t>ASSISTANT MANAGER</t>
  </si>
  <si>
    <t>Kothagudem, Telangana</t>
  </si>
  <si>
    <t>Job Description : Job Description
Job Description
Canvasing and sourcing of New Customers to increase Gold loan Business, Gold Appraisal.
Revenue generations through Cross Selling products &amp; Interest Collection.
Maintain good relationships with clients so that the business can maximize the value of those relationships.
Customer Relationship and Follow-up.
Maintenance of important registers and daily reports.
Cash Management and accounting.
Required qualification : graduates / Post graduates with operations and marketing experience in banking and financial industry , recently retired and VRS OPTED BANK MANAGERS WHO HAS SERVED HAS BRANCH HEADS NOT BELOW TH E SCALE II,</t>
  </si>
  <si>
    <t>Regional Marketing Manager Job At The Muthoot Group ...</t>
  </si>
  <si>
    <t>Kamareddy, Telangana</t>
  </si>
  <si>
    <t>via Erekrut</t>
  </si>
  <si>
    <t>Join the The Muthoot group team as a Full Time Regional Marketing Manager on Erekrut, specializing in Regional Marketing Manager in the Banking &amp; Financial Services industry. We are seeking talented individuals with a passion for Banking &amp; Financial Services and educational qualifications ranging from 1-3 Years. Apply now on Erekrut to take the next step in your career with a leading global company.</t>
  </si>
  <si>
    <t>job_result_2_0.txt</t>
  </si>
  <si>
    <t>Job Description : Job Description Canvasing and sourcing of New Customers to increase Gold loan Business, Gold Appraisal. Revenue generations through Cross Selling products &amp; Interest Collection. Maintain good relationships with clients so that the business can maximize the value of those relationships. Customer Relationship and Follow-up. Maintenance of important registers and daily reports. Cash Management and accounting. Required qualification: graduates/Post graduates with operations and marketing experience in banking and financial industry , recently retired and VRS OPTED BANK MANAGERS WHO HAS SERVED HAS BRANCH HEADS NOT BELOW TH E SCALE II,</t>
  </si>
  <si>
    <t>job_result_7_10.txt</t>
  </si>
  <si>
    <t>Khammam, Telangana</t>
  </si>
  <si>
    <t>Job Description : Canvasing and sourcing of New Customers to increase Gold loan Business, Gold Appraisal. Revenue generations through Cross Selling products &amp; Interest Collection. Maintain good relationships with clients so that the business can maximize the value of those relationships. Customer Relationship and Follow-up. Maintenance of important registers and daily reports. Cash Management and accounting. Required qualification: graduates/Post graduates with operations and marketing experience in banking and financial industry , recently retired and VRS OPTED BANK MANAGERS WHO HAS SERVED HAS BRANCH HEADS NOT BELOW TH E SCALE II, Who has zeak to work for min period of 2 years can also apply</t>
  </si>
  <si>
    <t>job_result_3_46.txt</t>
  </si>
  <si>
    <t>Senior Manager Finance SAP Specialist</t>
  </si>
  <si>
    <t>Job Summary
• Location
• Job Title
Senior Manager Finance SAP Specialist
• Qualification
B.Com, CA, MBA
• Years of Experience
8 - 10 years
Job Description
Implement and Transform Business Process into SAP.
Eligibility - 8-10 years experience as SAP Consultant( airline experience preferred).
Location - Gurugram</t>
  </si>
  <si>
    <t>Deputy Manager</t>
  </si>
  <si>
    <t>Company Description
TradeIndia.com - Infocom Network Private Limited is India's largest B2B marketplace, with over 10 million registered users, offering global buyers and sellers a platform to find trustworthy business partners. The platform promotes Indian manufacturers, exporters, importers, and service providers to global buyers and sellers with their offered products and services. With a comprehensive and detailed listing of sellers covering all kinds of products and services, Tradeindia.com is a one-stop-shop for all global buy and sell needs.
Role Description
This is a full-time, on-site role for the position of Deputy Manager at TradeIndia.com - Infocom Network Private Limited. The Deputy Manager will be responsible for managing and overseeing a team of employees to ensure smooth daily operations. They will be responsible for reporting to upper management, establishing customer relationships, handling escalations, and maintaining employee morale.
Qualifications
Strong... leadership and management skills with a track record of successful team management
Excellent written and verbal communication skills
Attention to detail and ability to multitask in a fast-paced environment
Ability to work independently and as part of a team
Proficiency in Microsoft Office and other relevant software
Bachelor's or Master's degree in Business Administration or related field
Experience in the B2B industry or related field is a plus</t>
  </si>
  <si>
    <t>Royal Enfield</t>
  </si>
  <si>
    <t>job_result_8_0.txt</t>
  </si>
  <si>
    <t>Key Accounts Manager - Apparel Sales (IB)</t>
  </si>
  <si>
    <t>Job Requirements
Position title
Key Accounts Manager - Apparel Sales (IB)
Reports to
Lead - Apparel Sales (IB)
Job grade
Assistant Manager
Location
Gurgaon
Job Purpose
The role of Key Account Manager Apparel Sales will be responsible for handling entire business operation / key accounts for the IB region to ensure accomplishment of business targets for the Apparel business
Key Responsibilities
• Manage relationships with external and internal stakeholders to drive Apparel Sales for the allocated region
• Ensure timely and accurate Sales Forecast from Dealer / Distributors for internal planning
• Improve Apparel Penetration per Motorcycle across the assigned markets
• Ensure Apparel Readiness for product launches, and timely availability in all dealer networks prior to launch in the markets
• Competition Mapping and analyzing the apparel landscape in priority markets
• Enable the regional sales team with proper and recurring Apparel Training
• Improve the Apparel Display... across assigned markets
• Marketing support for the network with marketing collaterals, Special bundle programs, digital assets, photoshoots, etc
• Participate in Brand awareness global project initiatives
• Driving the financial performance including top-line &amp; bottom-line performance
• Ensuring good customer service by addressing and ensuring the timely resolution of customer issues or comments
• Working closely with demand planning and warehousing teams in order to ensure smooth order fulfillment
• Develop the merchandising strategy and deck to ensure correct merchandise availability
• Providing analysis and reporting on metrics such as weekly / monthly sales figures
• Identify promotional opportunities and develop the promotional calendar
Work Experience
Education
Bachelor degree (Full Time) Sales, Marketing
Preferred - Masters in Business Administration (MBA) - Sales
• Experience
• 7+ years experience
• Experience of working in Apparel industry (Sales Vertical) - Distributor, Distribution, Retail, Ecom Channels</t>
  </si>
  <si>
    <t>Key Accounts Manager Apparel Sales</t>
  </si>
  <si>
    <t>Middle Management - PR (Public Relations)</t>
  </si>
  <si>
    <t>via Careers At Royal Enfield</t>
  </si>
  <si>
    <t>Job Requirements
Job Purpose:
The role of Middle Management - Public Relations will be responsible to build, grow and sustain high levels of aspiration for Royal Enfield through inventive and disruptive PR programmes and campaigns. The purpose of this role is to bring in high level of strategic thinking &amp; execution, and innovation into PR for brand, products and special initiatives at Royal Enfield, and to build relevant systems and processes to ensure smooth functioning within all internal and external stakeholders resulting in higher levels of aspiration for the brand and positive word of mouth.
Key Responsibilities:
Strategic planning and execution
o Incumbent of this role is being brought in with the single purpose of leading the ‘thinking’ on PR and how PR effectively and impactfully contributes to brand and sub-brand equity
o Responsible to curate, build, and sign-off all PR plans for product, sub-brands, initiatives and special projects, regional level equity building and... activations
o In addition to working on larger Annual plan, broad direction for PR innovation on relevant sub-brands, the incumbent will also own the creation and execution of quarterly, and monthly plans for product, sub-brand, and regions
o Lead and implement the Influencer Management programs | Incumbent should have a strong bent of creative ability to blend traditional and new PR using inventive influencer and creator engagement ideas to grow brand aspiration and equity through authentic, relevant and organic partnerships
Excellence and innovation in PR
o Critical element of the job role will be to bring in a new-level of thinking and exploring
possibilities with an intent to disrupt, and innovate | Capably manage the traditional
deliverables of PR while bringing in a fresh and almost disruptive thought-process to
ideation, to launches, and to product PR
o We are looking at candidates who can ideate in a very non-linear manner, closely aligned
with Royal Enfield brand personality and values, while ensuring impactful results
Ownership of PR for Product, Launches, Brand initiatives:
o Incumbent will lead and be responsible for end-to-end planning and execution of product led PR for specific sub brands - including new launches, variant and sub-brand launches, brand activations, rides, motorcycle custom programme, including other relevant projects Curating and implementing a Brand Management Ecosystem by ensuring sustained PR
communication in sync with business and brand objectives
o Supporting and amplifying all sub-brand level initiatives and brand campaigns through appropriate and innovative PR ideas o Plan and execute high impact launches ensuring on-time-in full delivery of PR strategy and launch programme, seamless execution for all new variant launches
o Strengthen the agency ecosystem and the internal team structure to encompass regional, central and sub-brand level priorities o Lead the setup of critical SOPs to ensure high levels of delivery and efficiencies within the system and across the agency ecosystem | Lead the implementation of all systems and processes including weekly meetings, monthly/ quarterly reviews, monthly and quarterly planning etc.
o Evolve sharp and accurate measures and metrics for success of PR campaigns, while
continuing to include traditional metrics
Content ownership
o Incumbent will be responsible for bringing in sharp content creation, curation abilities inline with the brand, with motorcycling, and motorcycle technicalities. We are looking to evolve PR led content writing to reflect more dynamism, more flair for the ‘Royal Enfield motorcycling way of life’, and most importantly a certain level of uniqueness and disruption
o End-to-end responsibility to develop all press content including (but not limited only to) press releases, pitch notes, briefing documents, launch documents, and all other PR related requirements
Stakeholder management
o Work closely and collaboratively with an array of internal stakeholders including brand managers / leads and their teams, rides lead and their teams, business heads, marketing peer group team
o In-charge for key media relations across national press, regional press, auto-trade press, among others
o Should maintain and grow relationships with creator and influencer ecosystem
o Support the development of a sustainable agency ecosystem by working closely with relevant agency(s) and team(s) to ensure seamless campaign execution, collaboration, impactful delivery on objectives, timely delivery, setting up SOPs for knowledge sharing and integrated working
Team collaboration
o Work closely with the PR team to deliver impactful PR programmes that elevate overall deliverables
o Work with the team to align workstreams and projects, close plans and documents, closely monitor outreach programmes and implementation
o Work cohesively and collaboratively with the team to maintain team motivation
Work Experience
Education: Degree in Communications / Mass Communications / PR / Marketing Communications.
Experience: 15+ years of work experience with majority work experience being in the
automotive sector (Priority to experience in motorcycle industry, 2-wheeler industry, 4-wheeler industry - in that order</t>
  </si>
  <si>
    <t>Middle Management PR (Public Relations)</t>
  </si>
  <si>
    <t>Yatra</t>
  </si>
  <si>
    <t>job_result_3_54.txt</t>
  </si>
  <si>
    <t>Open Positions – Jagriti Enterprise Centre – Purvanchal (JECP)</t>
  </si>
  <si>
    <t>Jagriti Yatra</t>
  </si>
  <si>
    <t>Application Deadline 15th November 2022
Jagriti Yatra is an ambitious train journey of discovery and transformation that takes hundreds of India’s highly motivated youth, from all over India and world, on a 15 day, 8000 km national odyssey to meet the role models – social and business entrepreneurs – of the country. The vision of Jagriti is ‘building India through enterprise’.
Jagriti Yatra is a confluence of change-makers, leaders, problem-solvers and innovators. It focuses on the themes of Agriculture, Health, Technology, Handicraft and Apparel, Women Empowerment and Urbanization and interlinking entrepreneurship with nation-building.
Jagriti is looking for those committed citizens who can join us in changing the word!
Jagriti Enterprise Centre – Purvanchal (JECP) is building an enterprise and innovation ecosystem for 15 district- and 50-million strong eastern Uttar Pradesh. A word-class physical centre, spread over 6 acres, connected to a Network office in every district... manned by our last-mile connectors (Udyamita Corps and Mitra), is our hub-and-spoke model to transform the entire region, and create model that can be replicated across Tier 2/3 India.
If you are looking for something crazy, not the usual sit-in-the-box 9-5 job, something that nourishes your soul, and grows you beyond your imagination, Jagriti is the place for you!
You will get to work with equally passionate leaders, who have created a national network of 7000+ youth through Jagriti Yatra, and incubated 100+ enterprises through JECP.
1. Marketing/ Social Media Manager
Job Location: Deoria, Uttar Pradesh/WFH
JECP with its vision to open network offices in every district of Purvanchal, the 6 CoEs and the digital library hopes to be the lighthouse for economic and social revival. Communicating the vision of Jagriti and JECP to a larger audience would create a favourable image of the organization.
Position Summary:
The Marketing Manager would create and maintain a favorable public image of the organization by communicating programs, accomplishments and/or points of view. He/ She will plan, implement, manage and monitor organization’s social media strategy in order to increase brand awareness, improve marketing efforts and increase outreach.
Responsibilities:
Public Relationship
1. Planning, developing and implementing PR strategies
2. Managing enquiries from media, individuals and other organisations
3. Researching, writing and distributing press releases to targeted media
4. Planning publicity strategies and campaigns
5. Organising events like press conferences, exhibitions, open days and press tours
6. Managing and sharing content with users on social media sites such as Twitter, Facebook, LinkedIn, Instagram
7. Creating and managing brochures, handouts, direct mail leaflets, promotional videos, photographs, etc
8. Analysing media coverage
9. Distributing information about new promotional opportunities and current PR campaigns progress Social Media
10. Enhance our brand and build strong online communities through our various social media platforms.
11. Develop, implement and manage our social media strategy
12. Manage and oversee social media content
13. Measure the success of every social media campaign
14. Stay up to date with latest social media best practices and technologies
15. Work with copywriters and designers to ensure content is informative and appealing
16. Monitor SEO and user engagement and suggest content optimization
17. Communicate with industry professionals and influencers via social media to create a strong network Corporate Communication
18. Design and create monthly news letter.
19. Coordinate with all stake holders to get timely inputs.
20. The news letter should communicate the developments and updates about Jagriti Sewa Sansthan, Jagriti Enterprise center and Jagriti Yatra.
Experience / Skills:
• 4-5 years of experience as a Journalist and Social Media Specialist or similar role
• Social Media Strategist using social media for brand awareness and impressions
• Excellent knowledge of Facebook, Twitter, LinkedIn, Pinterest, Instagram, Google+ and other social media best practices
• Understanding of SEO and web traffic metrics
• Experience with doing audience and buyer persona research
• Good understanding of social media KPIs
• Great leadership skills
• Critical thinker and problem-solving skills
• Great interpersonal, presentation and communication skills
Education: Masters/ Graduate in Journalism / Mass Communication / Mass Media, etc.
2. Content Developers – 2 Positions
Job Location: Deoria, Uttar Pradesh/WFH
Background:
Jagriti is a well-known charitable organization with a 20-year history of doing work related to skilling and enterprise in Purvanchal and across India. It is building a visionary, world-class enterprise center in Deoria, a Tier 3 district of Eastern UP called Jagriti Enterprise Center – Purvanchal (JECP).
It aims to promote enterprise incubation of small and medium companies in the 15 districts surrounding it, promote innovation in six chosen areas – Health, Women, Digital, Rural Urbanization, Agro Processing, Handicraft, and Apparel, and inspire local people through culture, architecture, and local role models.
Position Summary:
The role of a content developer is to design and create high-quality training content and be responsible for curating and digitizing the content in the local language (Hindi at present) the content for the digital library.
Responsibilities:
Designing and developing training content
• Designing and creating structured, engaging training content in partnership with all stakeholders
• Creating training materials and guidelines
• Productising the training modules by developing engaging storyboards, easy-to-understand content using various learning aids, and preparing the learner handbooks and facilitator manuals.
• Breaking down the training into small modules that are effective and easy to implement.
• Customising the training content keeping in mind the learning styles of the audience.
• Supporting the development of individual digital and blended learning solutions for the creation of learning content.
• Contributing to the assessment of the impact of training initiatives; constantly updating the training data.
• Contributing to the design of routine and ad-hoc reports and data analytics metrics for management and partners
• Developing additional materials that may be provided by the training teams to improve the information provided, including (but not limited to) items such as handouts, manuals, tests/quizzes, scripts, etc. Content curation and digitization
• Curating relevant content for the digital library
• Understanding of various forms of content, documents, videos, audio, multimedia, etc.
Preferred requirements and experience
• Bachelor (or higher) degree in a people-oriented qualification such as business management, and organization development. Experience with a range of digital technology and platforms, including Microsoft Office proven track record in the design and delivery of digital Learning &amp; Development interventions
• Experience developing training materials for adult learners
• Advanced knowledge in the use of Microsoft PowerPoint and other MS Office Products.
• Experience using content creators for online training, such as Articulate, or Adobe Captivate
• Experience working with training/education or L&amp;D, especially with technical products
• Ability to produce high-quality work in a fast-paced environment
• Ability to take materials from multiple sources and combine them into a cohesive presentation, and willing to seek out information to improve the product
• Ability to work independently, and work with teams when asked or needed.
• Proven ability to create structured training material
• High level of organization and attention to detail required
• Instructional Design experience: Experience in facilitating blended training
• Excellent verbal and written skills; Hindi would be an advantage
• Deep curiosity and a willingness to think critically, generate insights, make recommendations, assess market trends, benchmark internally and externally, recognize patterns and emerging themes
Salary: 7-8 Lakhs per anum.
3. Soft Skill Trainer
Job Location: Deoria, Kushinagar, Gorakhpur Uttar Pradesh
Background:
Jagriti is a well-known charitable organization with a 20-year history of doing work related to skilling and enterprise in Purvanchal and across India. It is building a visionary, world-class enterprise center in Deoria, a Tier 3 district of Eastern UP called Jagriti Enterprise Center – Purvanchal (JECP). It aims to promote enterprise incubation of small and medium companies in the 15 districts surrounding it, promote innovation in six chosen areas – Health, Women, Digital, Rural Urbanization, Agro Processing, Handicraft, and Apparel, and inspire local people through culture, architecture, and local role models.
Position Summary:
The core role of the Soft Skills Trainer is to deliver training programs to various stake holders as decided by the organisation.
Responsibilities:
Training Delivery
• Understanding and preparing for the delivery with own input to enhance trainee experience.
• Delivering the assigned training programs to the target audience in an effective manner.
• Presenting relevant examples and draw from personal experiences.
• Make the understanding of the concept taught easy by using simple understandable language and terminology.
• Ensuring that the training is delivered in a lively presentable manner to capture audience interest and engage the audience.
• Using experiential learning and activities as much as possible.
• Making good use of training aids such as audio, visuals, videos, games, activities, case studies, etc.
Training Coordination
Classroom training
• Checking the venue and the physical arrangements required for the training at venue, projector, whiteboard, markers, workbooks, training aids, etc.
• Ensuring the venue is clean, hygienic and has good basic amenities, like water, fans, toilets, proper seating, etc.
• Communicating training schedule to the participant on time regularly, and supporting with logistics if required.
On-the-job training
• Identifying the venue of the on-the-job training.
• Ensuring personalised individual guidance and training to cater to different learning styles of the trainees.
• Ensuring the effective use of workbooks to enhance training effectiveness and higher retention of the training.
Pre and post evaluation
• Conducting pre and post evaluations
• Analysing the effectiveness of training and workshops for the employees and suggesting appropriate modifications if needed
• Developing systems to monitor and ensure that the trainees are performing their responsibilities according to the training
• Ensuring the compliance of the trainees to cooperate with standards and procedures during training sessions
• Providing support and mentoring for trainees while conducting an evaluation and identifying sections where improvements are needed
Qualifications and skills
• Graduate in any discipline.
• Minimum 3 years experience as a trainer in Hindi.
• Good communication skills.
• Ability to connect with people easily
• Lively and cheerful disposition
Salary: 5-6Lakhs per anum.
Please apply by writing to careers@jagriti.org or seema@jagriti.org
Apply here: https://lnkd.in/gbDvX224</t>
  </si>
  <si>
    <t>Hotels, Resorts and Cruise Lines</t>
  </si>
  <si>
    <t>InMobi</t>
  </si>
  <si>
    <t>Sr. Analyst, Corporate Development &amp; Investor Relations</t>
  </si>
  <si>
    <t>Glance - An InMobi Group Company
Founded in 2019, Glance is a consumer technology company that operates disruptive digital platforms including Glance, Roposo, and Nostra. Glance's 'smart lock screen' inspires consumers to make the most of every moment by surfacing relevant experiences without the need for searching and downloading apps. Glance Lock Screen is currently available on over 450 million smartphones worldwide. Roposo is a LIVE platform that is revolutionizing live experiences, through a unique, immersive, creator-led approach. Nostra is the largest gaming platform in India and Southeast Asia, offering gamers engaging ways to discover, play, watch, learn and compete.
Headquartered in Singapore, Glance is an unconsolidated subsidiary of InMobi Group and is funded by Jio Platforms, Google, and Mithril Capital. For more information visit glance.com, nostra.gg, and
What should you know about joining Glance?
At Glance, we walk the talk - free yourself, dream big, and chase... your passion! On joining, you'll have opportunities to make an immediate impact on mission-critical projects, as you work with highly capable and ambitious peer groups.
Be rewarded for your autonomy even as you collaborate. Ideate, innovate, and inspire by leveraging bleeding-edge tech to disrupt consumer experiences.
While you work, we'll take care of nourishing your body, mind, and soul. This includes daily meals, gym, trainings, tech tools, and regular unwind sessions. Also, feel free to bring your kids - even the furry ones - to the office!
What will you be doing?
InMobi is seeking a high-performing Corporate Development Manager to join its Corporate Development Team in Bangalore. This is an excellent opportunity to gain hands-on M&amp;A, fundraising, and strategy experience as the Company is very active having completed over 10 M&amp;A and fund raising transactions in the last 2 years.
This individual will be directly involved across the following broad areas:
Inorganic Growth: Supporting new deal origination, execution, and integration; general financial analysis, including, but not limited to, supporting growth initiatives through potential M&amp;A transactions. This individual will support prospect evaluation, financial modeling, valuation and risk analyses, due diligence, and deal structuring. The individual will also analyze industry prospects and acquisition targets by gathering information about growth, competitors, and market share possibilities.
Capital Raising: The individual will assist the executive team in assisting with producing presentations and other collateral for the fundraising process. You will work closely with the executive team and finance department to create compelling pitch decks, financial models, and investment materials to engage potential investors. The individual will also be responsible for conducting market research and competitive analysis to provide insights that enhance fundraising strategies.
Strategic Planning: Includes creating financial projections for the Company and providing insights to management. Your projections and analyses will be used in decision-making, driving strategic decision making, and long-term capital allocation decisions. You will build detailed forecasts based on a combination of historical data and forward-looking market assumptions, prepare accurate and insightful financial models to be used by senior management, investors, board of directors, and research analysts. You will assist in the preparation of presentations that provide thoughtful analysis, identify action items, and effectively frame decisions that need to be made.
The ideal candidate has a combination of strong business acumen, communication skills, financial modeling proficiency, a positive work ethic and a track record of success.
The Experience You'll Need:
• 2-3 years of experience in investment banking, private equity, venture capital or corporate development, strong preference for someone that has gone through an investment banking analyst program
• Self-starter who excels in technically demanding, fast-paced, and fluid environment
• Ability to analyze data and frame/communicate complex concepts and analysis in PowerPoint; build presentation materials and present to senior executives
• Willingness to step up to greater responsibility, strong desire to contribute to overall goals
• Strong interpersonal skills and ability gain respect of senior management and external executives
• Excellent oral and written skills to communicate complex issues and influence others internally and externally
• Team player willing to \xe2\x80\x9croll up their sleeves\xe2\x80\x9d, self-motivated, proactive, organized, and positive attitude
• Demonstrated analytical skills, fluency in performing rigorous financial, valuation, and other quantitative analyses
InMobi</t>
  </si>
  <si>
    <t>Communication Services</t>
  </si>
  <si>
    <t>Media and Entertainment</t>
  </si>
  <si>
    <t>Media</t>
  </si>
  <si>
    <t>Advertising</t>
  </si>
  <si>
    <t>Corporate Development Manager</t>
  </si>
  <si>
    <t>Staff Data Scientist</t>
  </si>
  <si>
    <t>via InMobi</t>
  </si>
  <si>
    <t>The InMobi Story
We like big challenges. Building a new company in 2007 was no ordinary task. As the recession hit, the iPhone was born and launched a revolution. Mobile advertising wasn’t yet a thing, other than SMS, and venture capital funding was hard to come by for four guys in India. Yet with passion, foresight, and conviction, InMobi charted its own course - helping to transform the way consumers engage with their phones and create today's booming app economy wherein consumers now spend 4.2 hours per day.
After fourteen years of innovation, our end-to-end advertising software platform, connected content and commerce experiences have formed a powerful engine for growth that activates audiences, drives real connections, and diversifies revenue for companies around the world. Our global organization of InMobians are excited to continue discovering and developing impactful technologies that will continue to transform people, businesses, and society.
Title: Staff Scientist... SSP
Location: Bangalore
Position Summary:
There are trillions of events a day in our system. That means that whatever models we use must be run at a tremendous scale with milliseconds in latency. We see the success of our models and experiments astonishingly quickly – our learning loop is not measured in weeks or days. It is hours and minutes. We live in what might be the fastest model-learning playgrounds in the world. We have built an infrastructure that enables model deployment at scale and speed. As data scientists, we sit alongside engineering colleagues who enable our models to deploy. Combine this with our growing variable set of hundreds of potential features (and growing!), and this is a highly fertile environment for building, experimenting, refining and achieving real impact from your models. If models fire, the bottom-line impact to our teams is immediate – you see the value of your work incredibly fast.
The Experience You'll Need:
• The core foundation we look for is an aptitude with Mathematics, Statistics, Algorithms, Optimization and a competent ability in coding and with data science languages and tools, such as Python or Apache Spark. Most importantly, we look for a passion to investigate and learn about the world from data, to ask interesting and provocative questions, and be driven to put real models into production that drive real business value.
• Basics of big data processing and cloud computing will be critical to succeed in this environment.
• We are open to diverse academic backgrounds, providing an intent to think and problem-solve like a data scientist. Our team includes engineers, mathematicians, computer scientists, statisticians, physicists, economists and social scientists – a rock-star data scientist can come from any academic field. We are looking for a Staff level Data Scientist, but depending on the experience we may hire at a higher or lower level.
Required:
• Master’s in a quantitative field such as Computer Science, Statistics, Electrical Engineering, Statistics, Mathematics, Operations Research or Economics, Analytics, Data Science. Ph.D. is a huge plus.
• Depending on the level we are looking for experience in the Ad Tech Industry working in Data Science teams. You would have applied algorithms and techniques from Machine Learning, Statistics, Time Series or other domains in solving real world problems and understand the practical issues of using these algorithms especially on large datasets.
• You are passionate about Mathematics, Algorithms, Machine Learning and eager to learn and apply cutting edge Science to Inmobi business problems. You are excited when you see the real world impact of your models in production. You are fast to execute. You have intellectual depth to translate fuzzy business problems into rigorous mathematical problem statements and algorithms. You have experience and passion in figuring out what to do when ML models don't produce any production lift.
• Comfortable with software programming and statistical platforms such as R,Python etc. Comfortable with the big data ecosystem. Experience in Apache Spark will be a bonus.
• Comfortable collaborating with cross-functional teams.
• Excellent technical and business communication skills and should know how to present technical ideas in a simple manner to business counterparts.
• Possess a high degree of curiosity and ability to rapidly learn new subjects and
systems.
The Impact You'll Make:
• You will be responsible for leading the data science efforts for one of the biggest in-app programmatic exchange in the world. This involves project ideation and conceptualization, solution design, measurement and solution iteration, coaching, deployment and post deployment management.
• This will also include designing, development, testing of product experiments. You will need to guide the team in practical experiments, product design, model development and model evaluation. It is vital to be agile and iterate fast across experiment to deliver go-to-market ready products.
• You are expected to be a hands-on part of the role where you will also actively analyse data, design and develop models, and problem-solve solutions with the rest of the team.
• Additionally, stakeholder management is needed. It will involve being the interface with internal stakeholders such as our Product, Engineering, Data, Infrastructure, and Business teams.
• Our team strives for thought leadership in the sector. We encourage and support all team members to write blogs, commentary and case studies published on the InMobi blog. We also support team members across our ML/AI team to speak at industry conferences and represent InMobi’s work.
• You will learn how to design and build models for specific business problems. Even before that, you will be responsible for identifying the problem areas where AI can be applied to best business impact. You will learn to start a model design by anchoring in the business context and end user needs. You will learn how to connect model impact with real and measurable business impact.
• You will work in a multi-functional team environment. You will collaborate and benefit from the skills of a diverse group of individuals from teams such as engineering, product, business, campaign management and creative development.
• You will have the opportunity to experiment with multiple algorithms. Enduring learning comes from building, launching and reviewing performance of a particular algorithm; from asking why something worked or why it did not work; from asking how to tailor techniques to fit the problem at hand. We have an environment that makes this possible at speed.
• Importantly, you will learn to become creative in designing models to be successful. Model design is not one-size-fits. Our models need to fit our particular problems and be modified to perform. Tougher problems require layers of models, and feedback mechanisms in a dynamic environment such as ours.
• We are a company that innovates and demonstrates our thought leadership to the world, whether in products, research papers or conferences – there are many opportunities for you to shine.
About Us
InMobi is the leading provider of content, monetization, and marketing technologies that fuel growth for industries around the world. Our end-to-end advertising software platform, connected content and commerce experiences activate audiences, drive real connections, and diversify revenue for businesses everywhere. With deep expertise and unique reach in mobile, InMobi is a trusted and transparent technology partner for marketers, content creators and businesses of all kinds.
Incorporated in Singapore, InMobi maintains a large presence in San Mateo and Bangalore and has operations in New York, Kansas City, Delhi, Mumbai, Beijing, Shanghai, Jakarta, Manila, Kuala Lumpur, Sydney, Melbourne, Seoul, Tokyo, London and Dubai. To learn more, visit inmobi.com.
Our Purpose
InMobi creates transformative mobile experiences and software platforms to positively impact people, businesses, and societies around the world.
We believe that our innovations at the intersection of artificial intelligence, commerce, and the creator economy will revolutionize the way consumers use their mobile devices. Our mission is to power our customers’ growth with innovative content and commerce experiences that help them activate their audiences and drive real connections. How do we do it?
• An End-to-End Content, Monetization, &amp; Marketing Platform the fuels industry growth
• AI-Powered Audience Activation for the open content, media and marketing ecosystem
• New Content and Commerce experiences for a world of connected devices</t>
  </si>
  <si>
    <t>Reliance Digital</t>
  </si>
  <si>
    <t>Telecommunication Services</t>
  </si>
  <si>
    <t>Wireless Telecommunication Services</t>
  </si>
  <si>
    <t>Director Product Strategy</t>
  </si>
  <si>
    <t>Responsibilities:
• Optimize Performance KPIs of our Customers - Assist in defining the backlog of features that should be developed in our platforms above to maximize portfolio RoA.
• Prioritize the Product Backlog - Pick the highest priority capabilities and modules we should add to each product to maximize RoA, and RoE, reduce the Cost to Income Ratio, and improve Customer NPS of Zeta's Bank Customers.
• Define Product and Feature Specs - Define the specifications of the features being added.
• Oversee Development and Implementation - Work with a lean and effective team of product managers, and software engineers to implement the above capabilities.
• Monitor and Measure the performance of the Platforms to continuously tweak and improve them.
• Underwriting &amp; Portfolio Management - Understanding underwriting and portfolio growth practices.
• Account and Transaction Processing - Understanding of the transaction processing lifecycle processes (auth, clearance, settlement) and Account... lifecycle processes (billing, delinquency, aging, etc).
• Operations - Understanding of operational processes including Fraud Operations, Dispute Operations, Production Operations, Application Processing Operations, Account Operations, and Settlement Operations.
• In-depth understanding of the KPIs to measure and the pitfalls to watch for.
• Customer Support - Subject Matter expertise on the topics a typical Credit Card Contact Center covers.
• Collections - Experience and knowledge of collection strategies including communication, offers, and hardship plans.
• Financial Modeling - Understanding of multi-year, Credit Card Financial models (Income Statement and Balance Sheet).
• In-depth Systems knowledge - In-depth knowledge of vendors and capabilities across all relevant systems including.
• Application Processing, Loan Origination, KyC / IDV, Processing, Digital Apps, Servicing Apps, Collections, Fraud, Analytics, etc.
Requirements:
• Analytical and Data-Driven.
• Ability to operate from first principles, heavily leveraging tools and technologies, high tech aptitude.
• Hands-on, Roll up your sleeves and get into the details attitude.
• Operational Rigor.
• Demonstrable experience (preferably 10 years) across running one or more Credit Risk, Portfolio Management, Servicing, Collections, and Implementation for large-sized credit card portfolios.
• Degrees in Engineering / Economics / Finance / Statistics desirable</t>
  </si>
  <si>
    <t>Key Account Sales - Module</t>
  </si>
  <si>
    <t>Jaipur, Rajasthan</t>
  </si>
  <si>
    <t>Group Company: Jakson Engineers Ltd. Designation: Key Account Sales - Module (Mod) Office Location: Position description: Overall responsibility and accountability for the Sales &amp; Marketing activities for the allocated set of Key Accounts/Sectors of the Solar BU. Execute strategies and plans to maximize and grow share of business in the Key Accounts, as well as gain entry into other allocated potential big accounts and sectors. Work towards maximizing revenue while achieving desired profitability. Work towards managing, cultivating and growing long term relationships with all the decision-makers of the key accounts. Primary Responsibilities Overall responsibility for Sales &amp; Marketing activities for the allocated Key Accounts/Segments of the Solar BU. Execute strategies and plans to maximize the share of business for the allocated Key Accounts/Segments. Manage cultivate and grow long term relationship with all the decision makers in the major accounts. Represent the point of view of... the Key Accounts in the company and provide them with long term solutions so as to build a partnership approach between the customer and Jakson. Constantly explore new potential big clients who may become Key accounts for the company in future. Ensure Coordination internally to respond to Pre-sales customer queries and requirements within stipulated response timelines so as to ensure best service levels. Work towards implementing best practice in Sales and Marketing function and ensure the policies, processes and procedures are followed to aid and improve business performance Evaluate the challenges faced by the organization with respect to market conditions, competitor activities and change in business trends and take action to mitigate the risks. Manage, coach and develop direct reports to deliver and exceed set targets Ensure strong communication between team members and management to facilitate exchange of information and in order to effectively benefit from market opportunities. Additional Responsibilities Reporting Team Reporting Designation: Reporting Department: Educational Qualifications Preferred Category: Bachelor's Degree, Master's Degree Field specialization: Engineering Degree: Bachelor of Technology - BTech, Master of Business Administration - MBA Academic score: Institution tier: Required Certification/s Required Training/s: Required Work Experience Industry: Role: Years of experience: to Key Performance Indicators Required Competencies: Required Knowledge Required Skills: 8-12 years of demonstrated experience in Energy Solution Sales to large accounts in a B2B environment, preferably in the solar industry. Ability to engage, manage and cultivate relationships with big customers. Excellent relationship management skills with the ability to engage, negotiate and manage key stakeholders. Excellent communication, interpersonal and influencing skills Ability to work under extreme pressures and tight deadlines while delivering or exceeding set targets MS Office and Hands-on working experience on CRM Required Abilities Physical: Other: Work Environment Details Specific requirements Travel: Vehicle: Work Permit: Other Details Pay Rate: Contract Types: Time Constraints: Compliance Related: Union Affiliation</t>
  </si>
  <si>
    <t>Key Account Sales Module</t>
  </si>
  <si>
    <t>job_result_2_56.txt</t>
  </si>
  <si>
    <t>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Recruiting Recruiting Suggestions availableValue State Information Deputy Manager(124948) selected Route Map Press enter or spacebar to scroll toward the beginning of the route map. Assessment 1 Assessment: Create Job Requisition Create Job Requisition Press enter for more information about the step Create Job Requisition. 2 Assessment: HRBP Approval HRBP Approval Press enter for a list of actions that can be taken on this step. Press enter for more information about the step HRBP Approval. Completed 3 Completed: Completed Completed Press enter or spacebar to scroll toward the end of the route map. Job Requisition Detail Job Profile Details View Job Profile Required Job Information JR No. 124948 Job Title Deputy Manager Band 5B .Replacement / New Emp. Code Parent Department Direct Sales Force(10042) Sub Department CAT - Loyalty.(20069) Sub Sub- Department Loyalty - North Zone(30399) .Branch Delhi - GO12(40119) Legal Entity Max Life Insurance Co Ltd(MLICL) Cost Center CLNZ(CLNZ) Position Deputy Manager (125253) (Primary) .Seat FOS Yes Performance Reward Incentive Number of Openings 1 Job Details .Confidential .Laptop Required .Job Posting State No SelectionAndaman and Nicobar Islands (IN-AN)Andhra Pradesh (IN-AP)Arunchal Pradesh (IN-AR)Assam (IN-AS)Bihr (IN-BR)Chandgarh (IN-CH)Chhattsgarh (IN-CT)Ddra and Nagar Haveli (IN-DN)Damn and Diu (IN-DD)Delhi (IN-DL)Goa (IN-GA)Gujart (IN-GJ)Haryna (IN-HR)Himchal Pradesh (IN-HP)Jammu and Kashmr (IN-JK)Jharkhand (IN-JH)Karntaka (IN-KA)Kerala (IN-KL)Lakshadweep (IN-LD)Madhya Pradesh (IN-MP)Mahrshtra (IN-MH)Manipur (IN-MN)Meghlaya (IN-ML)Mizoram (IN-MZ)Ngland (IN-NL)Orissa (IN-OR)Pondicherry (IN-PY)Punjab (IN-PB)Rjasthn (IN-RJ)Sikkim (IN-SK)Tamil Ndu (IN-TN)Telangana (IN-TG)Tripura (IN-TR)Uttaranchal (IN-UL)Uttar Pradesh (IN-UP)West Bengal (IN-WB) Salary Information Currency No SelectionUSDINR .Fixed pay Min .Fixed pay Max Employee Referral If this job is eligible under the critieria of the ERS please provide details. Requisition Team Provide the key people involved in the recruiting activities for this job requisition. Only these users will be able to access the requisition during the process. .HRBP Victor Das, Senior Manager .Recruiter Required. Recruiting Team Admin-selected Groups: group. Contains 1 items. Press tab to navigate within the items. Admin-selected Groups: TA Team Manage Additional Users Manage Additional Users Search and add an assignee for Sourcer Team Manage Additional Users Manage Additional Users Namrata Malhotra .Recruitment Admin Admin-selected Groups: group. Contains 1 items. Press tab to navigate within the items. Admin-selected Groups: Recruitment Admin Manage Additional Users Manage Additional Users Search and add an assignee for .Hiring Manager Required. Pooja Negi Hiring Manager Autocomplete combobox. Press up or down arrow to navigate through the items .D&amp;I Required .D&amp;I Description .Business case Description for D&amp;I .Internal Job Description Header Required. ok a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.Internal Job Description Required. ok .External Job Description Header Required. ok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.External Job Description Required. ok Questions Questions Required Disqualifier Score Weight Actions Questions Required Score: Overall Comments Comments given will be included in the email notification sent to the next person in the approval chain. History can be reviewed via the information button at the top of each requisition. Requisition Comments Status Assessment Status. Vendor. Assessment. Email Template. Action No SelectionNew ApplicationAssessmentShortlisted1st Interview2nd Interview3rd InterviewOffer ExtendedOffer AcceptedDocuments CollectionOnboardingHired No SelectionMettlePMAP No SelectionPMAP No Selection0nline OfferAdditional Information Required i.e. Document CollectionApproval is Requested for Job OpeningAssessment Details NeededCancellation of Interview.Candidate - Requisition ClosedCareer Site Password Reset for external candidatesDefault Applied ExternalDefault Applied InternalEmail Offer as PDF AttachmentEmployee Referral Program Candidate added to General pool notification.Employee Referral Program Candidate referred to a job requisition (existing candidate).Employee Referral Program Candidate referred to a job requisition (new candidate).Hiring Manager - Review ResumeIJP Hiring manager NotificationInterview InvitationInterview ReminderInvite Candidate to ApplyJob Alert Expired NotificationJob Alert Expired NotificationJob Alert NotificationOffer Request ApprovedOffer Request DeclinedOnline Offer Accepted by CandidateOnline Offer Declined by CandidateRequisition ApprovedRequisition Posting Expiration UpcomingUpcoming Interview Reminder Please upload supporting documentation as required: .Additional supporting documentation 1 document attached Save and Close Close Without Saving Get Feedback Approve Requisition Send back to Hiring Manager</t>
  </si>
  <si>
    <t>Max Life Insurance Company Limited</t>
  </si>
  <si>
    <t>Company Description
Max Life Insurance Company Limited is a leading provider of comprehensive protection and long-term savings life insurance solutions. It is a Joint Venture between Max Financial Services Limited and Axis Bank Limited, and is a part of the Max Group, an Indian multi-business corporation. Max Life has a strong reputation and a total claims paid ratio of 99.51%. With almost two decades of operations, Max Life offers its products through various channels including agency and third party distribution partners.
Role Description
This is a full-time on-site role for a Deputy Area Manager located in Thane/Mumbai. The Deputy Area Manager will be responsible for day-to-day management and supervision of the designated area, including monitoring team performance, ensuring compliance with company policies and regulations, and implementing strategies to achieve business targets. The Deputy Area Manager will also be responsible for conducting market research, analyzing data... and. providing actionable insights to drive business growth.
Qualifications
Strong recruitment and development skills required
Excellent communication and interpersonal skills
Proven track record of achieving targets and driving results
Ability to analyze data and provide strategic insights
Good knowledge of insurance products and industry trends
Ability to work in a fast-paced and dynamic environment
Bachelor's degree in Business Administration, Finance, or related field
MBA finance fresher apply with good knowledge about insurance industry
Key Responsibility/ Key Deliverables :
Recruit Insurance Manager/IMF/Business Associate (Leader)
Devlop understanding of products USP'S and coach IM/IMF/BA staff
Provide marketing, Training and operational support to partners
Drive quality of business sourced from partners and ensure right product mix, control Key quality measure such leakage, persistency
Achieving your goal sheet through team of IM/IMF/BA</t>
  </si>
  <si>
    <t>Deputy Area Manager</t>
  </si>
  <si>
    <t>Secunderabad, Telangana</t>
  </si>
  <si>
    <t>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 a About Max Life Insurance: Max Life Insurance Company Limited is a Joint Venture between Max Financial Services Limited and Axis Bank Limited. Max Financial Services Ltd. is a part of the Max Group, an Indian multi business corporation. Max Life offers comprehensive protection and long-term savings life insurance solutions, through its multichannel distribution including agency and third party distribution partners. Max Life has built its operations over almost two decades through need-based sales process, a customer-centric approach to engagement and service delivery and trained human capital. As per public disclosures, during the financial year 2019-20, Max Life achieved gross written premium of Rs. 16,184 crore. As on 31st March 2020, the Company had Rs. 68,471 crore of assets under management (AUM) and a Sum Assured in Force of Rs. 913,660 crore. For more information, please visit the Company's website a t We Stand for: Caring A compassionate leader who demonstrates appreciation for diversity in thoughts and approach towards people as well initiatives, eliminates biases to promote meritocracy. A coach who inspires people to excel and sets a culture of high performance. Collaboration A boundary-less leader who is capable of identifying &amp; leveraging expertise of team members for superlative outcomes, thus, delivers to the organization's ask. A leader who addresses challenges with a solution oriented approach to create win-win partnerships within &amp; outside teams through inspired cooperation and teamwork. Customer Obession A leader who embodies Customer and keeps him at the core of all deliverables. Proactively anticipate customer needs and implement strategies to provide best in class customer experience. Growth Mindset An ambitious leader who can sponsor game changing ideas and rally the team to turn them into a reality. A leader who challenges the status quo, takes bold &amp; creative actions to manage complex issues &amp; achieve high impact goals by pushing self and others and raise the bar on performance. People Leadership A people's leader who inspires their teams to stretch themselves and achieve their true potential. A leader who create leaders by coaching, empowering &amp; motivating them to deliver superior business outcomes. Max Life Insurance is an Equal Opportunity Employer and promotes inclusion and diversity</t>
  </si>
  <si>
    <t>job_result_4_30.txt</t>
  </si>
  <si>
    <t>HYDERABAD - CLUSTER MANAGER - PERSONAL LOAN</t>
  </si>
  <si>
    <t>Job Description :
• To develop a sales growth strategy, target market identification, mapping company's offerings to market needs in a fast-paced environment
• To drive Personal Loans (PL) (unsecured) business through Muthoot Finance branches / digital business and open markets
• To create and drive alternate channels for Sales along with the regular channels
• To open up avenues for business through corporate channel
• To understand the market dynamics and accordingly suggest to the Credit &amp; product team in devising a competitive pricing structure periodically</t>
  </si>
  <si>
    <t>Cluster Manager</t>
  </si>
  <si>
    <t>Job Description : Responsible for overall Branch operations and profitability of the branch, Handling Branch operations Team, Motivate and work along with branch team to achieve branch set targets Month on Month, Ensure Gold Loan growth at Branch month of month, Responsible for canvasing and marketing all financial products of Muthoot Finance, Building relationship with Customers and follow-up, Increase Interest Collections of the branch and control on NPA's.</t>
  </si>
  <si>
    <t>Job Description :
Responsible for overall Branch Operations and profitability of the branch, handling branch operations, team motivate and work along with branch team to achieve branch set targets Month on Month.
Ensure Gold Loan growth at Branch month of month. Responsible for canvasing and marketing all financial products of Muthoot Finance.
Building relationship with customers and follow-up. Increase Interest Collections of the branch and control on NPA's.
Required Qualification :
Graduates / Post Graduates marketing experience in Banking and Financial industry.
Salary : Best in the industry.</t>
  </si>
  <si>
    <t>job_result_1_30.txt</t>
  </si>
  <si>
    <t>Shapoorji Pallonji Group</t>
  </si>
  <si>
    <t>Relationship Manager - Supply Chain Finance</t>
  </si>
  <si>
    <t>Shapoorji Pallonji Finance Private Limited</t>
  </si>
  <si>
    <t>We are looking for candidates with 4 - 10 years of relevant experience in Anchor/ Vendor, Relationship Management - Supply Chain Finance. Candidates can apply from Fintech/NBFC/Banks.
Key Responsibilities / Accountabilities
• The objective is to provide our clients with a best-in-class experience by delivering a comprehensive, digitally enabled suite of Trade and Supply Chain Finance(SCF) solutions. This is a unique opportunity to help lead an expanding team with one of India’s largest and most respected corporate brand. To enable growth in SCF Business by identifying potential clients through self-sourcing, target market technique and referral networks.
• Responsible for deal origination, structuring, sanction &amp; disbursements of SCF products to large/medium corporate clients having a turnover of more than 500 crores.
• Understand client’s business model, payment cycle, vendor &amp; sales management operations and provide them with the right kind of structured SCF solution.
• Developing... and managing relationships with CFO/Treasury Heads of large corporates and exploring financing opportunities with them with respect to SCF business.
• Ensure growth in book size by extracting Vendor database from Anchors, onboarding the suppliers, and increase the utilization of limits.
• Work in co-ordination with various internal stake holders such as Credit, Operations, Legal &amp; Compliance Teams and ensure satisfactory resolution of client’s queries and quality customer service.
• Maintaining Portfolio Hygiene and ensuring overall Portfolio health. Manage and service existing portfolio of SCF clients including renewal and enhancement of limits.
• Coordinating for execution of documentation and sanction of loan proposals with credit team.
• Coordinating disbursements or any client requirements with Operations team.
• To follow defined process &amp; improve upon them to optimize operations.
• CV's may be sent to jobs.spfpl@shapoorji.com</t>
  </si>
  <si>
    <t>Relationship Manager Supply Chain Finance</t>
  </si>
  <si>
    <t>job_result_6_83.txt</t>
  </si>
  <si>
    <t>Sr. Officer - HR</t>
  </si>
  <si>
    <t>Perundurai, Tamil Nadu</t>
  </si>
  <si>
    <t>Partner with unit management to develop and implement effective HR and ER policies and practices that will support the strategic growth of a business. Assisting the recruitment process by reviewing CVs and shortlisting candidates Assist in the organisation and induction of new staff on the code of conduct, HR and IR protocols, and operating procedures during orientation. Partnering with unit management and internal stakeholders to develop and implement employee relations best practices and programmes. Assessing the training needs and coordinating the training and development programmes for employees Educate, coach, and partner with the unit team on performance management and employee development goals. Partner with Learning &amp; Development to work on value-added programmes in areas of training, development, career mobility, and job performance. Provide timely information and/or education for all levels of a company on HR issues. Prepare, analyse, and interpret various types of employee... MIS and reports. Lead Manufacturing Excellence: Internal Competence (People Development) Managing employee suggestion, managing grievance procedures, and facilitating counselling with other stakeholders. Participating in and/or leading corporate projects focused on continuous improvement. Overseeing the daily operations of the HR department. Managing the Contract Labour Management System and its modules. Liaison with external stakeholders (government officials and others) Assist with the process of exit interviews. Desired Candidate Profile Qualifications Required: MBA or equivalent with a specialisation in human resource management Desired: i) Having proven experience working as an HRBP or its equivalent. ii) Having familiarity with the human resource software and applicant tracking system. iii) Knowledge of Labour Acts, Contract Labour Management, Statutory Compliances, Payroll Processing, and HR MIS Preparation. iv) Hands-on experience with MS Office. Experience Required: a candidate preferably having exposure to the manufacturing unit and at least 4 to 8 years experience</t>
  </si>
  <si>
    <t>Senior HR Officer</t>
  </si>
  <si>
    <t>Key Account Manager</t>
  </si>
  <si>
    <t>Know Us:
For over 5 decades, VIP has revolutionized the luggage and travel categories with continuous product innovations, adherence to quality and international aesthetics. Today our universe, apart from VIP, includes stellar brands like Carlton, Skybags, Aristocrat and Caprese. It is no surprise that VIP is a consumer favorite and an undisputed leader in the luggage category.
Our Culture:
At VIP, our success is powered by People, Brands and Distribution. Be part of a dynamic organization which offers a challenging and rewarding work environment encouraging personal growth and professional development. Integrity is at the core of who we are!
Position Title: Key Account Manager - PAN India - Modern Trade
This position has overall responsibility of developing sales strategies for assigned territories/ LFS counters, focusing on business growth across PAN India. The incumbent should have strong experience of handling LULU account.
Experience &amp; Education Qualification:
Experience... 7-12 years in key account management/ modern trade operations
Educational Qualification: Graduate/MBA
Must have skills:
Strong prospecting and negotiations skills.
Communication and Collaborative skills
Modern Trade Operations/ LFS Operations
Account management
Product / Pricing / Competition knowledge
What this role will deliver:
Looks after the process of selecting promoters/merchandiser and make arrangements of training programs for them.
Sales Target achievement for a territory along with his team of Officers and Executives on monthly basis.
Regularly goes for the market visits to analyze the demand and supply needs and plan goals accordingly.
Provide feedback of customer product requirements to product development team.Meets regularly with regional clients.
Responds to regional client needs with solutions from the company.
Observes competitor strategies within the assigned region and outlines efficient sales strategies.
For both large towns and upcountry markets, evaluate and increase the market size &amp; share, sales potential, and develop effective channels of distribution to satisfy short- and long-term goals.
Once the goals are set for the month, the TSM conducts a performance review of the promoters where there goals and efforts are evaluated on the basis of progress made</t>
  </si>
  <si>
    <t>Suminter India Organics</t>
  </si>
  <si>
    <t>Suminter India Organics - Chief Operating Officer (15-25 yrs)</t>
  </si>
  <si>
    <t>Suminter</t>
  </si>
  <si>
    <t>Chief Operating Officer
Job Description: The COO will play a crucial role in driving operational efficiency, implementing best practices, and contributing to the overall success of the organization.
Strategic Leadership:
- Collaborate with the executive team to develop and implement the organization's strategic goals and objectives.
- Provide strategic guidance and input on operational issues to ensure the organization is positioned for growth.
Operational Excellence:
- Oversee day-to-day operations, ensuring efficiency, quality, and cost-effectiveness.
- Develop and implement operational policies and procedures to streamline processes and improve overall productivity.
Team Management:
- Lead and motivate a high-performing operations team.
- Foster a culture of collaboration, accountability, and continuous improvement.
Financial Management:
- Collaborate with the CFO to develop and manage budgets, financial forecasts, and performance metrics.
- Ensure efficient resource... allocation and cost management.
Risk Management:
- Identify and mitigate operational risks to ensure the continuity of business operations.
- Develop and implement risk management strategies.
Technology and Systems:
- Evaluate and implement technology solutions to enhance operational efficiency.
- Stay abreast of industry trends and advancements to recommend innovative technologies.
Vendor and Stakeholder Management:
- Manage relationships with key vendors, suppliers, and stakeholders.
- Negotiate contracts and agreements to optimize value and mitigate risks.
Compliance and Regulatory Affairs:
- Ensure compliance with relevant laws, regulations, and industry standards.
- Work closely with legal counsel to address compliance issues</t>
  </si>
  <si>
    <t>Food Products</t>
  </si>
  <si>
    <t>Packaged Foods and Meats</t>
  </si>
  <si>
    <t>Godrej Group</t>
  </si>
  <si>
    <t>Business Manager-Oil &amp; Gas</t>
  </si>
  <si>
    <t>About Godrej Industries (Chemicals) Godrej Industries (Chemicals) is one of the oldest businesses of the Godrej Group and is in the business of manufacturing oleochemicals in India since 1963. Today, we are one of India's leading oleochemicals players and manufacture and market over 100 chemicals for use in more than 24 applications. We are expanding our reach globally and our products are exported to over 80 countries in North and South America, Asia, Europe, Australia and Africa. Our state-of-the-art manufacturing facilities are located in India at Valia in Gujarat and Ambernath in Maharashtra. Over the last decade, we have diversified our product portfolio to include value added specialty products. We are constantly looking for new ways to collaborate and learn from partners across the globe. At the same time, we are also investing significantly in Research and Development to enhance our capabilities and grow our product portfolio. We recently set up a Research and Development... centre at Ambernath and a pilot plant at Valia to develop our new range of products. We have also formed a Technology Excellence Group to build on our technical capabilities and cross-pollinate best practices between our factories. As a part of Godrej Good &amp; Green , we are deeply committed to building a more inclusive and Greener India. In line with this, we are making sustainability a key part of our manufacturing process and value chain and have set ourselves targets for 2020. Our relentless focus on energy conservation has been consistently recognized by several industry bodies such as the Federation of Indian Chambers of Commerce and Industry (FICCI), Indian Chemical Council (ICC) and Confederation of Indian Industry (CII) www.godrejindustries.com Designation- Business Manager- Oil &amp; Gas Location-Mumbai-HO Job Purpose -The incumbent will be responsible for handling overall Oil &amp; Gas Business segment of Godrej Industries Ltd- chemicals business. Roles &amp; Responsibilities Knowledge and understanding of Oil &amp; Gas Industrial market understanding and mapping. Identify, qualify, and expand the business venture through generating revenue (top-line) and reduce its operating costs (bottom-line) in Oil &amp; Gas Segment in Specialty chemical sector. Will be solely responsible for driving this business segment of Specialty chemicals by ensuring we achieve the volume, value and contribution targets. Explore opportunities in the sector to scout and introduce our offerings in the sector. Developing prospective areas and channel partners to achieve consistent business growth. Close contact with R&amp;D Application team for new product initiatives. Analyze industry and compare firm's products with that of competitors. Work closely with Commercial Team to optimize logistics. Execute strategies &amp; activities to achieve desired business objectives. Ensuring maximum brand visibility and product awareness activities. Maintaining cordial relations with customers to sustain long-term profitable growth. Monitor the service and customer complaints to maximize customer satisfaction level. Supervise performance to ensure efficiency in sales operations and meeting of individual &amp; group targets. Initiating sales team to meet the sales Target with respect to Oil &amp; Gas Business Segment Develop new market channels and build strong relationships with sales team and customers for transforming vision into a reality. Educational Qualification B.E (Chemical) or MBA Experience 12 yrs + Skills Strategic agility; understanding market trends and competition. Strong Communication &amp; interpersonal skills. Ability to influence without authority. Data documentation and interpretation. Innovative thinking. Proactive approach. Technical orientation to understand our product lines. Business acumen and financial understanding Building and developing talent. Should be able to make decision in the face of ambiguity. An inclusive Godrej Before you go, there is something important we want to highlight. There is no place for discrimination at Godrej. Diversity is the philosophy of who we are as a company. And has been for over a century. It's not just in our DNA and nice to do. Being more diverse - especially having our team members reflect the diversity of our businesses and communities - helps us innovate better and grow faster. We hope this resonates with you. We take pride in being an equal opportunities employer. We recognize merit and encourage diversity. We do not tolerate any form of discrimination on the basis of nationality, race, colour, religion, caste, gender identity or expression, sexual orientation, disability, age, or marital status and ensure equal opportunities for all our team members. If this sounds like a role for you, apply now! We look forward to meeting you</t>
  </si>
  <si>
    <t>Business Manager Oil &amp; Gas</t>
  </si>
  <si>
    <t>Parle Agro</t>
  </si>
  <si>
    <t>Parle Agro Pvt Ltd</t>
  </si>
  <si>
    <t>Parle Agro Pvt. Ltd. is the largest Indian beverage company with a turnover of over INR 8500 Crores. Parle Agro brands span across various categories including Fruit Juice based still drinks and Fruit Flavoured sparkling drinks, Packaged Drinking Water, Carbonated Water and Dairy based beverages serving a variety of consumer needs. The bevy of brands include Frooti, Appy, Appy Fizz, B Fizz, Bailley, Bailley Soda, Cafe Cuba, Dhishoom, Frio, Bombay 99 and our latest addition into Dairy, Smoodh. With a network of 10 company owned manufacturing units and numerous franchise partners, Parle Agro caters to over 2 million outlets in India driven through more than 7500 channel partners.
Parle Agro has set an ambitious vision to become the No.1 beverage company in India. The energy, pace, and determination within the company continues to surge as it progresses towards transforming its vision into reality.
Be a part of Parle Agros growth story as the company scales new heights of growth and... success.
We are looking for Brand Managers for being the brand custodian in various categories : Beverages /Packaged Drinking Water/Dairy.
If you have a flair for Building brands your KRAs would be :
Marketing Mix:
Be the Brand Custodian who will Design and implement marketing plans which are in line with strategic priorities, develop relevant communication ideas, monitor all factors affecting the brands.
Develop the complete marketing mix for the portfolio product, packaging, communication, media including digital and execution of all ATL &amp; BTL inputs in partnership with Trade marketing team.
Responsible for annual brand strategy, brand health, topline and margins.
Handling P&amp;L for the Marketing budgets
You will Establish the strategic roadmap for the beverages portfolio and hence set objectives that would serve as a vehicle to deliver business destination
You will Identify profitable volume opportunities, design plans to leverage the same.
Formulate strategies considering crucial factors of product, price, pack size and channel for each brand
Develop annual plans with defined metrics on all fronts such as volumes, financials
Lead the development of innovations in the beverages stable to aid increased purchase and consumption products
Brand Investments:
Develop and supervise detailed marketing plan &amp; allocation of Budgets to meet business objectives
Agency Management:
Manage outside agency resources including advertising and digital. Developing integrated communication strategy
Digital Marketing
Design and develop new innovative digital programs across multiple platforms while making use of the disruptive technologies such as AI
Innovation/ New Product Development:
Develop and implement long-term strategic plans on new product opportunities
Obtain feedback from consumers and collaborate with NPD team, develop prototypes and take corrective action based on consumer feedback obtained for the same
Collaboration with key functions: Sales, Supply Chain, Procurement, Compliance, R&amp;D &amp; Quality
Data Analytics
Analyze the sales data (Primary/Secondary) to understand programs/ activations/ schemes and suggest improvements to the mix.
Analyze the competitor movements and promotions according to the current trends to adapt brand plans
Market Research/Consumer Insight:
Monitor, analyze and report facts and insights on customers, consumer needs and trends, in order to maximize opportunity through intelligent use of consumer insight and accurate market information for marketing activities
BEHAVIOURAL COMPETENCIES
Leadership
Deep &amp; perspective consumer insights
Problem solving skills
Communication and persuasion skills
Creativity and innovation
Position Reports to : VP-Marketing
Reportees : ABM/Sr Brand Executive
6-9 years of FMCG industry experience in Brand Management. Masters degree in Business Administration from reputed Institute
4-5 years of relevant work experience in Sales or Marketing
Beverage experience compulsory in either Sales or marketing
Candidates from only FMCG Industry apply</t>
  </si>
  <si>
    <t>Parle Products</t>
  </si>
  <si>
    <t>job_result_4_92.txt</t>
  </si>
  <si>
    <t>MakeMyTrip</t>
  </si>
  <si>
    <t>job_result_4_20.txt</t>
  </si>
  <si>
    <t>Holidays Supply - Gurgaon (Jammu &amp; Kashmir)</t>
  </si>
  <si>
    <t>About the JobRole: Holidays Supply (Understanding of Kashmir Market)Level: Assistant ManagerReporting Manager: Senior Manager - Holidays SupplyLocation: GurgaonAbout the Function This business caters to various segments of travelers travelling to every part of the globe. While the dynamic or customized travel and tour packages offer consumers an option to create and design their own holiday, the fixed departure holiday packages have a predesigned itinerary.About the Role This role is a critical part of the Business Development Management team in the Holiday Supply Function. The incumbent will be responsible for building supply with competitive rates and inventory, assisting in portfolio analysis and insights, and managing the operational work tasks of the Supply team. This role would also involve coordinating with the partners and ensuring seamless relationship-building with them.What will you be doingRelationship &amp; Key Account Management: As a Supply Manager, your key responsibility... will be to extend exceptional efforts to ensure MakeMytrip can attain and maintain a market leadership position in your assigned market. You will proactively identify market opportunities, develop strategies, and implement plans to effectively seize the moment and ensure we achieve/exceed supply and production targets.Collaborating with partners in the portfolio and providing expertise, metrics, analysis, and recommendations based on the industry's best practices The role will involve travel across various cities to meet relevant decision-makers. Portfolio Management and Driving Growth for Units: Review monthly production reports and provide feedback to hotels and vendors, plan and execute market visits, and review meetings (Virtually + in person) to discuss monthly performance. Building review reports, sharing insights on the market with the property owners/ managers, and comp-set analysis to drive growth for the unit. Ensuring adequate inventory availability and price competitiveness throughout the year.Negotiation Skills: Networking, Deal initiating, negotiation &amp; closing deal with partners.Strategize to market the properties in a better way Exclusive deal-making with partners to ensure a competitive edge for MakeMyTrip.Qualification &amp; ExperienceBachelor's degree in Business Administration, Marketing, or a related field (MBA preferred). 6-9 years of experience in related roles. Key Learnings in this role:Opportunity to understand business development management in detail. Help build strong account and relationship management skills. Exposure to engage and learn from leading industry stalwarts.Gain exposure to data analysis and insights generation</t>
  </si>
  <si>
    <t>Supply Manager</t>
  </si>
  <si>
    <t>About the Opportunity:
Role: Key Account Manager
Level: Assistant Manager
Department: Corporate Channel (MyBiz)
Reporting to: Senior Manager
Location: Pune
What you are required to bring to the team:
• In the growing E-commerce industry, GO-MMT’s fast-paced corporate department is setting the pace for the rest of the industry to keep up. As Key Account Manager, you are at the center of the action with GO-MMT’s dynamic Corporate Team.
• You are a driving force behind the success of your team, ready to roll up your sleeves and work collaboratively across the team to juggle deadlines, manage simultaneous projects, and jump in wherever needed to help your team. You must have specialized B2B knowledge, bias toward action and strive towards getting things done.
• As part of Corporate team you will showcase our values of Consumer Focus, Commitment to Results and Continuous Improvement through innovative solutions that raise challenging question and demand creative and practical... answers.
• This role will be a part of Corporate Channel department wherein the incumbent would be responsible for prospecting and securing the best accounts in B2B space using the best practices. Gift Cards solution is used by many corporates for marketing incentives, channel gifting, trade incentivization, employee rewards and recognition.
What will you be doing:
• Building long-term relationships with new accounts and maintaining strong relationships with existing customers.
• Interfacing with Decision Makers of acquired corporate organizations for getting repeat business Cross-selling across our Lines of Business to increase revenue.
• Negotiating price/amount and other account related aspects to increase profitability.
• Maintaining and documenting monthly/quarterly dashboards with the accounts along with future action plan.
• Building a cohesive network and communication channel between other internal support functions like marketing, post-sales, finance etc.
• Formulating and implementing strategies aimed at driving business growth Analysing the market for best practices and trends for client satisfaction.
• Engaging &amp; retaining clients through regular connects and visits.
Interaction Points:
Collaborate with cross-functional teams including Supply, Product, post sales, Finance, Tech and as well as various business units.
Qualification &amp; Experience:
• 2-6 years of B2B sales experience.
• Post-Graduation (MBA/PGDM)/Graduation from reputed Colleges.
Key Success Factors for the Role:
• Understanding of commission structures, discounting, and basic knowledge of P&amp;L management.
• Passion for data and an exceptional ability to solve complex problems.
• Strong communication skills, Influencing skills, great interpersonal &amp; stakeholder management skills.
• Excellent presentation skills</t>
  </si>
  <si>
    <t>MakeMyTrip - Zonal Manager - Domestic Hotel Supply (6-9 yrs)</t>
  </si>
  <si>
    <t>Manali, Himachal Pradesh</t>
  </si>
  <si>
    <t>Role: Zonal Manager
Level: RL5
Location: Shimla
Reporting To: Regional Manager
About the Function:
The Independent Hotels team, part of the Domestic Hotel supply function, is responsible for overseeing the supply of independent hotels located throughout India. The Independent Hotels team has more than 70000+ hotels contracted on our platforms
About the Role:
The incumbent in this role will be accountable for enhancing the productivity of the portfolio, meeting or exceeding supply targets, identifying market opportunities, and guiding the team to attain their KRAs. Additionally, the role holder will develop strategic insights to improve business profitability, pinpoint opportunities for process improvement, and collaborate closely with business teams to assess process adherence and prioritize areas for enhancement.
What will you be doing:
1. Relationship and Account Management:
- Lead meetings with C-level executives in independent hotels to foster engagement and ensure... account performance within designated territories
- Collaborate with portfolio partners, providing expertise, analyzing metrics, and offering recommendations based on industry best practices
- Travel across various cities to meet relevant decision-makers, aiming to expand the portfolio
2. Portfolio Management and Drive Growth for units:
- Review monthly production reports and guide the team in providing feedback to top producing hotels. Plan and execute market visits, conducting review meetings (virtually and in person) to discuss monthly performance
- Create review reports and share market insights and analyses with hotels to drive unit growth, involving relevant team members
- Ensure continuous work on inventory availability and price competitiveness throughout the year
- Network, negotiate, and close deals with hotel partners alongside the team. Drive exclusive deals to secure a competitive edge for the MMT Group
3. Team Management:
- Lead and inspire team members to achieve monthly Key Result Areas (KRAs) and meet growth targets for the designated portfolio
- Assist the team in welcoming new hotel partners and expanding their territories.
- Collaborate with the team to drive initiatives such as promotions, optimal pricing, and ensuring inventory continuity with hotel partners
- Provide constructive feedback to the team and engage in discussions regarding career growth, guiding their professional development
Qualification &amp; Experience:
- MBA from a reputed institute with 6 to 9 years of experience in sales, Travel Trade, Key Account Management, Contracting, or B2B Sales.
Key Success Factors for the Role:
- Mindset that will constantly think about Return on Investment, business
- Strong communication skills, Influencing skills, great interpersonal &amp; stakeholder management skills
- High on energy, team player coupled with a great attitude
- Proficiency in MS Excel and MS PowerPoint is essential</t>
  </si>
  <si>
    <t>Zonal Manager</t>
  </si>
  <si>
    <t>job_result_10_50.txt</t>
  </si>
  <si>
    <t>MakeMyTrip - Manager - Strategic Partnership (5-7 yrs)</t>
  </si>
  <si>
    <t>Make My Trip</t>
  </si>
  <si>
    <t>Manager - Strategic Partnership
About the Opportunity:
Role - Manager - Strategic Partnership
Level - RL5
Location - Gurgaon
Reporting to - Director - Hotel Supply Strategy
Business - International Hotels
About the function:
International Hotels function is part of the Hotels ecosystem. This role is part of the Supply function. International Hotels is a crucial segment of the Hotel Supply function, focusing on managing hotels located outside India's borders. The team specializes in catering to diverse destinations and markets worldwide, ensuring exceptional service and accommodation experiences.
About the role:
- The incumbent will be responsible for managing teams and cultivating strategic partnerships with leading third-party suppliers such as Expedia, Booking.com, Agoda, and others.
- The role will require handling a mix of supply, category, and connectivity tasks.
- The person will take charge of maintaining comprehensive relationships with these accounts to... effectively drive revenue growth.
- Additionally, the incumbent will play a crucial role in sharing essential business insights and recommendations with key strategic partners, ensuring the seamless execution of agreed-upon actions by collaborating with internal cross-functional teams across various departments such as category, revenue, product, and tech.
What you'll be doing:
1. Relationship and Key Account Management:
- Responsible for connecting and engaging with the key partners and driving sustainable performance for these accounts.
- Collaborating with partners in the portfolio and providing expertise, metrics analysis, and recommendations based on industry best practices.
2. Channel Management and Driving Growth:
- Building review reports, sharing market insights with the key partners, conducting comp-set analysis to drive growth for the unit.
- Ensuring adequate inventory availability and price competitiveness throughout the year.
3. Negotiation Skills:
- Networking, initiating deals, negotiating, and closing deals with strategic key partners.
- Strategizing to improve margin and marketing money.
4. Drive connectivity enhancement:
- Driving connectivity enhancement by acting as a business product spoke to continuously work on enhancing connectivity metrics through optimizing existing API feeds
- Identifying new product features that can help in driving the growth through increased conversions.
Qualification &amp; Experience:
- MBA from a reputed institute with 5+ years of relevant experience in strategic key partnership
- Prefer candidates having past work experience in Key Account Management
- Expertise in MS Excel and MS Power-point
Key Success factors to the role:
- Strong communication, great interpersonal, and stakeholder management skills.
- High energy, team player, coupled with a great attitude.
- Proficiency in MS Excel and MS PowerPoint is essential</t>
  </si>
  <si>
    <t>Manager Strategic Partnership</t>
  </si>
  <si>
    <t>Raymond Group</t>
  </si>
  <si>
    <t>job_result_8_92.txt</t>
  </si>
  <si>
    <t>Raymond Limited</t>
  </si>
  <si>
    <t>Alwar, Rajasthan</t>
  </si>
  <si>
    <t>Company Description
Raymond, established in 1925, is a diversified conglomerate with business interests in the Textile &amp; Apparel sectors. With a focus on Trust, Quality, and Excellence, Raymond is a vertically and horizontally integrated manufacturer of textiles, producing the finest fabric in the world. The company owns over 1,000 exclusive stores and has an extensive network of retailers across India. Raymond is also a leading player in ready-to-wear apparel and has a notable presence in the FMCG, Engineering, and Auto-components industries.
Role Description
This is a full-time on-site role for a Business Manager at Raymond Limited in Alwar. The Business Manager will be responsible for overseeing day-to-day operations, managing financial performance, leading a team of employees, developing and executing business strategies, and ensuring customer satisfaction. The Business Manager will also be responsible for analyzing market trends, identifying opportunities for growth, and... maintaining relationships with key stakeholders.
Qualifications
• Proven experience in business management and leadership
• Strong analytical and problem-solving skills
• Excellent communication and interpersonal skills
• Ability to work well under pressure and meet deadlines
• Knowledge of the textile and apparel industry
• Proficiency in financial analysis and budgeting
• Experience in market research and strategic planning
• Bachelor's degree in Business Administration or related field</t>
  </si>
  <si>
    <t>Consumer Durables and Apparel</t>
  </si>
  <si>
    <t>Textiles, Apparel and Luxury Goods</t>
  </si>
  <si>
    <t>Textiles</t>
  </si>
  <si>
    <t>Titan Company</t>
  </si>
  <si>
    <t>job_result_2_20.txt</t>
  </si>
  <si>
    <t>Manager-Digital Marketing</t>
  </si>
  <si>
    <t>Vacancy Details.
:
Manager – Brand Communications
The person would be responsible to build the Titan’s fragrance brand. Digital is one of the key and the lead medium for the brand. The person should have a flair for fashion &amp; lifestyle space. The person needs to have an eye for aesthetics and understand nuance of fashion marketing. The person also needs to have a strong understanding of digital media both for performance as well as brand marketing.
This business-critical role will drive strategic thinking and execution excellence through brand marketing across traditional and digital channels, measurement, reporting &amp; consumer research.
Act as brand custodian and drive impact for brand growth.
Define the marketing and communications strategy across channels and customer cohorts to deliver the business goals.
Leverage customer insights to understand the overall brand health and build relevant brand properties and campaigns to drive brand metrics.
Drive creative and... communication development to ensure consistent and concise messaging to the customers.
Digital – Building digital influence for the brand is one of the key aspect of this role. Build the social media presence of the brand by rolling out relevant content, own the content calendar &amp; build the brand buzz through influencers/collabs.
Performance marketing – Drive performance marketing initiatives across own platforms and market places. Grow the market places ecom for the brand through always on visibility. Build strong bottom of the funnel conversion through a mix of search, crm &amp; display campaigns.
Collaborate with external agencies like Creative, Digital, Media, PR to drive brand priorities and its execution.
Influence without authority a wide bench of senior stakeholders to shape and deliver the customer and business priorities.
Desirable Experience
MBA from Tier 1 / premium institute.
5 -10 years of brand management Experience.
The person should have a strong digital experience spanning across social &amp; performance marketing
Experience of working with various agencies like research, creative, digital, performance marketing, media and PR.
Should have experience in handling digital platforms
Keen eye for consumer insights and creative development with sharp messaging.
Preferred marketing experience in FMCG/Ecommerce/lifestyle/fashion industries.
Excellent interpersonal and collaboration skills with ability to work with multiple stakeholders’ environment
Having a product development experience is a plus but not mandatory
Key Skills</t>
  </si>
  <si>
    <t>Apparel, Accessories and Luxury Goods</t>
  </si>
  <si>
    <t>Manager Digital Marketing</t>
  </si>
  <si>
    <t>job_result_2_30.txt</t>
  </si>
  <si>
    <t>Lead - Ecommerce</t>
  </si>
  <si>
    <t>Online Business Head
Unique Job Role
Online Business Head
Function
Wearables
Reporting to
S&amp;M Head
Business
Corporate
Grade
L8
Date
16-11-2023
Job Details
To develop the business strategy, drive sales and identify new avenues of revenue generation for the E-commerce for Wearables
External Interfaces
Internal Interfaces
• Key accounts
• Third Party Service Providers
• Ecommerce partners
• Franchisee Partners/Sellers
• External auditors
• ISCM teams
• Design teams
• Product and Brand teams
• Customer Service teams
Job Requirements
Education
Post Graduate
Relevant Experience
12+ years with experience in ECOM
Behavioural Skills
• Customer Centricity
• Negotiation skills : advanced level
• Ambiguity tolerance
• Drive Results
• Interpersonal Effectiveness : high on emotional intelligence
• Influences for Impact
• Innately Curious
• Entrepreneurial Drive
• Nurtures Relationships
• Leads Diverse Teams
Knowledge
• E-commerce experience
• Business acumen
• Analytical... ability
• Digital marketing
Process Contributions
Process Contribution
Process Outcome
Performance Measure
Sales: Sales Planning: Business Plan Formulation
1. Develop the sales and marketing strategy and annual business plan in the E-commerce marketplace channel
2. Negotiate &amp; finalize annual contract and terms of trade with key accounts
3. Craft strategies for marketplace to align with the overall strategy of the Division
4. Review and provide inputs of the sales performance against the plan on a regular basis
5. Review the annual maintenance contracts related to the partnership agreement and approve alternations based on working inputs
6. Coordinate with the product and brand teams to identify products based on the strategy, culture and customer base of the partner organization
• Annual Business Plan
• Year on Year business growth
Sales: Stakeholder Management
1. Maintain relationships with key accounts to identify opportunities for expansion and ensure overall pipeline &amp; revenue growth within the channel
2. Manage escalations related to promotion/ discount negotiations with the key accounts
3. Design, develop and approve partner schemes to boost targeted sales
• Vendor management
• Promotion/ Discount schemes
• Stakeholder satisfaction score
Sales: E-commerce Marketing
1. Develop and approve channel specific marketing initiatives and ensure compliance
2. Coordinate with marketing teams and co-create new avenues of marketing
• Promotion marketing plan
• Cost benefit analysis
• Increase in new/ repeat customers
Sales: E-commerce: Marketplace Operations
1. Provide guidance to the teams to create the promotion calendar for the marketplace e-commerce with coordination from the internal teams and manage escalations if any
2. Manage and resolve conflicts among channels/ partners/ relevant stakeholders
3. Continuously evolve and improve the processes (internal and external) based on the needs of the customer, partner and business
• Stock indenting and acceptance
• Adherence to timelines
• Availability of stock
Sales: E-commerce: Regulation &amp; Compliance
1. Monitor and ensure the changes in the regulatory law related to the ecommerce sales and ensure compliance of the govt regulations and partner policies
2. Ensure commercial compliance and periodically review controls &amp; balances in the system
• Regulation compliant
• Number of audit points
People &amp; Talent Management
1. Drive a culture of diversity, performance and transparency in the region and ensure the employees in the region are engaged
2. Mentor and develop team using a supportive and collaborative approach
• Employee experience
• Trained employees
• Employee Engagement
• Performance
• Diversity &amp; Integration
Key Skills</t>
  </si>
  <si>
    <t>E-commerce Lead</t>
  </si>
  <si>
    <t>job_result_3_56.txt</t>
  </si>
  <si>
    <t>Regional Portfolio Manager-Business Banking-BRANCH...</t>
  </si>
  <si>
    <t>Business Description
Regional Portfolio Manager is responsible for driving and implementing the business banking strategy of the bank for the assigned region/s under the guidance of regional senior leadership of Branch banking and HO product team. The KRA comprises of achievement of various business banking parameters like NTB CA Nos, Val, deepening of OTB book, activation on POS, CMS, TFX , X sell of Assets, ensuring better customer engagement for deepening the relationships with the bank.
He will manage and grow region’s Branch Banking CA book by driving branches, Relationship Officers, Relationship Managers through analytics and insight based various campaigns and drives advised by HO product team from time to time, ensure activation of accounts by branch team through monitoring transactions, product and service hooks, POS, CMS, TFX activation, upsell and X-sell of assets and CA deepening efforts
Job Role
• Financial Parameters
• Key Objective is to drive bank’s strategy to grow... over all CA book , enhance X sell and improve product and service holding ratio
• CA NTB Nos. and Value Achievement
• CA OTB Value Achievement
• No. of branches being OTB positive by the end of financial year
• Non-Financial Parameters
• Provide strategy and analytical support to branches to achieve their current account related targets, identify target segments, work for CA deepening and cross sell of products and services
• Formulate action plan for deepening relationship of newly acquired customers and driving sign-up for value added services which increase customer stickiness.
• Regular interaction with RBH/AM/BM and CA centric resources like CA RO, BBRO, BRM for the implementation of bank’s strategy for business banking and ensuring desirable productivity from BB resources
• Execute compliance and regulatory requirements pertaining to Business Banking portfolio for the region.
• Provide/facilitate training for branches/ ROs-RMs regarding business banking products, processes, new regulatory guidelines as per requirement in consultation with regional business leaders
• Drive and monitor HO and regional business banking objectives /campaigns through release of weekly/monthly dashboards /updates and periodical reviews.
• Discuss with underperforming resources / branches/ clusters in specific HO and regional campaigns and chalk out remedial plans, guiding them through focused monitoring of performance and action plan through Weekly/Monthly interactions and updates.
• Giving feedback to RBH and HO about quality of NTB sourcing, new or customized requirement of branches and helping them in providing solutions Collaborating with regional resources of POS, CMS, Trade and assets team to maximise revenue on the portfolio.
• Skills:
• Domain knowledge of business banking products and business
• Analytical skills with sales &amp; customer management experience
• Good interpersonal skills and ability to work with cross functional teams
• Banking Product &amp; Process Knowledge
• Planning and Organizing Skills
• Communication and presentation skills
• Knowledge of Competition &amp; Current trends in financial Industry.
Job Requirements
• Good understanding of business banking segment and products
• Prior work experience as a Team leader role in product/sales management of business banking products
• Good in communication, presentation and people management
• Understanding of regulatory guidelines, banking processes, tech/digital enablers
• Ability to read and understand data and derive insights
• Understanding of business banking customer life cycle
• Innovative and problem solving approach
• Ability to read consumer behavior and trends</t>
  </si>
  <si>
    <t>Sales Management Associate – Digital Payments</t>
  </si>
  <si>
    <t>Calling applications from all Management Graduates of 2024 for the following program
Sales Management Associate – Digital Payments,
Location: Pan India
We at Pine Labs are looking for those who share our core belief -“Every Day is Game Day”. We bring our best selves to work each day to realize our mission of enriching the world through the power of digital commerce and financial services.
Role Purpose:
We are hiring for the role of Sales Management Associate – Digital Payments.
This program allows us to tap into a pool of talent that nurtures builders and dreamers who are passionate about shaping the future of commerce in our country and the world.
For you, it means an opportunity to experience the world of fintech and be part of an organisation that touches every commercial point of money flow. It’s your opportunity to be fearless. Experiment with new ideas and explore new ways of working. It will help you make an informed choice of building a career with us.
We believe in... setting up our talent for success, and in that spirit, you will be a part of a 2-month rigorous training program post which your responsibilities will include, delivering to the needs of potential customers, crafting solutions for existing and potential customers, expanding the customer and merchant network, customer engagement, team Building and performance tracking, and acting as a process guardian.
We value the experience you may have built before investing in your management studies. Based on your experience we will shape your journey in your role.
What we value in our people:
You take the Shot: You Decide Fast and You Deliver Right
You are the CEO of what you do: You show ownership and make things happen.
You own tomorrow: By building solutions for the clients and doing the right thing.
You sign your work like an artist: You seek to learn and take pride in the work you do</t>
  </si>
  <si>
    <t>Sales Management Associate Digital Payments</t>
  </si>
  <si>
    <t>Investment Portfolio Counsellor</t>
  </si>
  <si>
    <t>Role/Job Title: Investment Portfolio Counsellor.
Function/ Department: Wealth Management, Retail Liabilities.
Job Purpose
Provide advice and guidance related to financial investments. Educate clients about range of investment products and services and recommend options that might best serve their financial objective.
Roles &amp; Responsibilities
Driving investment product advisory through sales team.
Educate client about various investment options and potential risks involved.
Ownership of the investment target of the cluster / location that they are mapped to increase AUM base.
Penetration of client base for creating new investors in MF / investments from existing client base
Portfolio monitoring, rebalancing &amp; reviews.
Secondary Responsibilities
Research and Analyse investments, strategies, and market conditions to determine which investment option is most appropriate.
To combine analytical ability, comprehensive fiscal knowledge, and customer service skills to help. clients define... and reach their financial goals.
Increase in (Investment Products) productivity of RMs.
Ensuring better client experience both by qualitative and quantitative subventions.
Managerial &amp; Leadership Responsibilities
Liaise with various stake holders within the Bank.
Coordination with RMs to convert client and increase AUM base.
Education Qualification
Graduation: Bachelors in Engineering / Technology / Maths / Commerce / Arts / Science / Biology / Business/ Computers / Management/ any other.
Experience: Minimum 5+ years of relevant experience in Investment</t>
  </si>
  <si>
    <t>Wealth Management</t>
  </si>
  <si>
    <t>CBG:CB RM</t>
  </si>
  <si>
    <t>About Commercial Banking Group:
The Commercial Banking Group is responsible for delivering One Axis to clients with a turnover between Rs 10 Crs. to Rs 250 Crs. by offering products and solutions around forex, trade, payments, cash management and tax payments along with retail products like salary, trust services, forex, commercial card, credit cards etc
About the Role:
The Relationship Manager will be responsible for nurturing corporate client relationships through continuous client engagements and risk profiling. The RM will be responsible for identification of potential customers and providing them customized solutions as per their requirements. The position entails client management and acquisition with a key focus on expanding the Asset under Management. Key capabilities include working in a dynamic and fast-paced environment with cross-functional teams to design, collaborate with multiple stakeholders and provide tailored investment products aligned to customer needs. The... centre of all client engagements will be to ensure superior customer experience.
Key Responsibilities
• Acquire new to bank SME customers by providing corporate banking solutions while maintaining high service standards
• Maintain complete customer profile including the risk profile, demographics and assets in the bank
• Enrich relationships and garner higher wallet share through customer engagement activities and increase customer stickiness by offering corporate banking products like Tax payment, Internet Banking, trade products, CMS etc.
• Deepen the existing relationships by providing them Corporate solutions like Trade and Forex, CMS and SME Loans
• Identify potential customers who can be sold tailored products to enhance product penetration
• Acquire new customers by converting referral leads
• Achieve targets as assigned by the organization on a monthly basis
• Record and track all engagement activities through the CRM system
• Coordinate with Service Team to resolve any issue raised by the client
• Comply with KYC/SEBI rules, regulations, and legislation governing the Bank
Qualifications:
Optimal qualification for success on the job is:
• Graduate/ Post-Graduate from a recognized institute
• Experience in Business Banking, Treasury and Foreign exchange field is preferred
Role Proficiencies:
For successful execution of the job, the candidate should possess the following:
• Knowledge of banking products and services
• Ability to manage complex client situations
• Good communication (both verbal and written) skill in both English and the local language
• Ability to handle pressure and meet deadlines
• Good networking and relationship building skills
#ComeAsYouAre "We are dil se open. Women, LGBTQIA+ and PwD candidates of all ages are encouraged to apply</t>
  </si>
  <si>
    <t>General Manager - Group Commercial</t>
  </si>
  <si>
    <t>1. Manage Costs &amp; Budgeta. Determine feasibility of project, identify and forecast costs and requirements.b. Prepare / monitor budget and send requests for approval to Head Projects.c. Generate and monitor project schedule and budget cost.d. Cost control and Contract Management of projects.2. Monitoringa. Scheduling &amp; Monitoring of project activities to identify bottlenecks and seek solutions to expedite the processes.b. Monitoring &amp; Coordination with Project Managers, Purchase, EXIM and suppliers for timely delivery of equipment's, without any commercial bottlenecking &amp; clearance of export &amp; import equipment's / machineries.3. Project Managementa. Understand the requirement &amp; drive the complete process for the project from selection of the consultant till commissioning of the plant.b. Proposing &amp; deciding on the project layout, technology / process.c. Formulating the time frame &amp; estimating the resource and manpower requirement.4. Project Purchasea. Developing the strategy for the... procurement of Capital EquipmentDeciding on the grouping or split packages.b. Ensuring that the procurement practices and method is ethical ,transparent and fair .c. Procurement of capital equipment and main packages from enquiry stage, freezing technical specification , deciding on commercial terms and condition , schedule for technical information and deliveryNegotiation of Contracts, service and purchase of equipment's, packages, building material.d. compliance with internal and external Audit of project purchase and project. 5. Project Procurementa. Negotiate and have contract for periods , discount structure of certain basis and get Volume benefit ,Price Advantage ,better services.b. Maximize the utilization on of E procurement across group. 6. Procurement :a. Floating enquiries to the vendors for the Items required in the project.b. Follow-up for the Techno-commercial quotations from different vendors.c. Making Technical and Commercial comparison. Having technical discussions with the vendors and engineering department.d. Getting all the quotations technically approved from engineering department.e. Co-ordination with the user for clearance of technical specs and getting the issues resolved during execution of the projects.f. Nominating the FF 7. Vendor Management &amp; Development:a. Follow-up for the timely delivery of the material at site with vendors after placement of order.b. Giving the dispatch clearance to vendor after getting it tested at their work shop.c. Checking for amendments of the L.C. requested by Vendors.d. Creating vendor base for new items.e. Finding alternative potential vendors. 7. GRN (Group Receipt Note):a. Following up with stores department for submission of GRN to accounts.b. Lining up the unloading of the material at site.c. Sorting out all the issues till the GRN is submitted to accounts. 8. Power Bidding:a. Getting information from plant regarding surplus power.b. Getting approval from Head/ Section Head for price for bidding.c. Online Bidding.d. Generating report.Sending schedule to plant for power export.9. Co-ordination with Finance Department &amp; Commercial Departmenta. Follow-up with Finance department for release of the payments.b. Working with Finance department for opening of the Letter Of Credit. and following up with them for the same.c. Coordination with the commercial department for the clearance of the imported goods from customs.10. Team Management:a. Coaching and guidance of team members on specific development areas.b. Enable expansion of capabilities and exposure to new areas of work through varied projects.c. Build core competencies and strength areas by delegation of specific responsibilities.d. Nominating team members for appropriate development initiatives based on development plans.e. Motivate and engage with team on a continual basis by organize knowledge sharing sessions&amp; sharing best practices.d. Ensure projects plans are drawn up and followed.e. Ensure timely and high quality output from team &amp; timely reviews to review progress</t>
  </si>
  <si>
    <t>General Manager Group Commercial</t>
  </si>
  <si>
    <t>Mphasis</t>
  </si>
  <si>
    <t>IBA Trainee Technician</t>
  </si>
  <si>
    <t>Job Description
Job Summary
Monitor and resolve all queries received by the team
Perform all required call backs and produce management information to enable effective tracking
Data entry
Ensure all department procedure documents are up to date
Participate in other projects and tasks as directed by the Team leader
Meet targets and SLA as required
Years of experience needed
0-1 years of experience in insurance, accounting, or another financial services sector
Technical / Non-Technical Skills
Relationships
Team members
Regular interaction with Senior Technician
Others
Within The Company
Collaborate with stakeholders to identify improvement opportunities and manage expectations
Participate and proactively contribute to process improvement
Outside The Company
NA
Person specifications
Education
Minimum Graduate Degree Is Required
Degree in Law, Accountancy, Finance or Business is preferred, however other graduate degree will be. considered
Qualities
Good... administrator
Diligent and quality oriented
Quick learner
Personable
Self-motivated
Skills &amp; Abilities
Excellent attention to detail
Excellent email communication skills
Ability to follow detailed process
Relationship building skills
Integrity and trustworthiness
Ability to work under pressure
IT proficiency / comfort to work in IT environment
Ability to work as part of a team
Ability to combine work and study
Organisational and time management skills
A methodical approach
Numeracy
General business interest and awareness
Career Interest
Interest in pursuing career in Accounting, Insurance or Financial Services
About Mphasis
Mphasis applies next-generation technology to help enterprises transform businesses globally. Customer centricity is foundational to Mphasis and is reflected in the Mphasis Front2Back Transformation approach. Front2Back uses the exponential power of cloud and cognitive to provide hyper-personalized (C=X2C2TM=1) digital experience to clients and their end customers. Mphasis Service Transformation approach helps shrink the core through the application of digital technologies across legacy environments within an enterprise, enabling businesses to stay ahead in a changing world. Mphasis core reference architectures and tools, speed and innovation with domain expertise and specialization are key to building strong relationships with marquee clients</t>
  </si>
  <si>
    <t>Trainee Technician</t>
  </si>
  <si>
    <t>Wipro</t>
  </si>
  <si>
    <t>Manager- Tax Compliances</t>
  </si>
  <si>
    <t>Roles &amp; Responsibilities:
Position Summary:
This position is focused on the project management of tax reporting across an international structure for a global Private Equity firm.
Primary Responsibilities:
The responsibilities of the role include, but are not limited to:
Project Management:
Ensure a common understanding by setting expectations in accordance with the Project Plan, in order to align the stakeholders and team members. This will involve reporting back to the UK headquartered business on a regular basis to update on status of filings and required actions
To communicate actions needed and initiate signing approvals where necessary. And to effectively determine and communicate the key issues for higher level review and approval
To liaise with and manage local tax advisers in various jurisdictions to monitor their performance and to do whats necessary to ensure timely reporting is upheld
Manage execution of the tasks as defined in the project plan in order to. achieve... the project goals.
PMO Support on oversight and delivery of the tax fillings by local tax advisors.
Work with a team of 1-2 Tax compliance specialists and provide direction from project management point of view.
Eligibility Criteria:
7 to 9 years of project management experience in financial service industry (alternative investment industry preferred)
Graduate / Post Graduate degree from a reputed institute
(PRINCE 2/ PMP Certification desirable, not mandatory)
Strong project/change management skills with PMO certification as an added advantage
Prior experience in managing third party vendors/advisors relationships and/or from working at them with exposure to the management of customer relationships.
Strong written and verbal communication skills in English and ability to interact with all levels within the organization
MS Word, MS PowerPoint, MS Excel proficient
Special attributes:
Detail oriented and responsive.
Ability to meet short deadlines/work under pressure.
Intellectual curiosity.
Pro-active, forward-looking mindset and high-quality delivery focus
Ability to deal with ambiguity and effectively prioritize deliverables
Shift timings: UK Shift
Key Requirements/ Qualifications:
Individual Profile:
Highly driven and motivated.
Excellent time management and organisational skills to meet tight deadlines and manage multiple tasks.
Confident and strong communicator, with advanced interpersonal skills.
Technical mindset with a positive, flexible and can do attitude and ability to deliver under pressure.
Commercial mindset when approaching tasks.
Strong analytical and problem-solving skills, with an ability to work with large amounts of data.
Institutional_Finance_Buy_Side_Others</t>
  </si>
  <si>
    <t>Manager Tax Compliances</t>
  </si>
  <si>
    <t>Project Operations Manager</t>
  </si>
  <si>
    <t>The position is with the Communication BU and you would be responsible for supporting our business operations and sales analysis. The role demands sales business intelligence, reporting and analytics skill. Through sales reporting and analytics, the team provides visibility into the BUs sales pipeline, integrating information from sales, customer and financial sources for a complete and detailed overview of the sales performance.
Role description
Driving BU initiatives across the entire spectrum of internal operations.
Analyze internal operations metrics and proactively project findings to the BU leadership team along with strategy/guideline for reigning in the outliers.
Executing the above guidelines/strategies to better adherence to business processes.
Interpreting financial and operational reports and providing a consolidated view of the business trajectory for the quarter.
Help empower customer relationships by ensuring profitable performance of business operations. and driving... excellence in internal processes.
Execute cost benefit interpretation of internal programs.
Mentoring, managing and leading the sales operations team. Competencies
Ability to work collaboratively across business functions and leadership role.
Ability to negotiate within a matrixed organizational structure.
Strong Program Management experience
Ability to manage and lead to connect with senior management team.
Education and Experience: - Previous program management and business operations exposure. - Should have strong execution &amp; analytical skills. - Education qualifications - Engineer / MBA. team. - Ability
Order Management(Comms</t>
  </si>
  <si>
    <t>Infosys</t>
  </si>
  <si>
    <t>Inspiring Infosys</t>
  </si>
  <si>
    <t>Company Description
Inspiring InfoSys is a global software &amp; web development solution and services provider with a focus on customized staffing solutions. They specialize in website development, software development, and product development applications in verticals like IT, Finance, Schools, and Colleges. Their Global Delivery Model, which includes onsite and remote solutions, provides consulting, technology, operations and process outsourcing services to their clients.
Role Description
This is a full-time on-site role in Vasai Virar for a Business Development Manager. The Business Development Manager will be responsible for identifying and developing new business opportunities, building and maintaining long-term relationships with clients, analyzing market trends and competitor activity, and providing support to the sales team. This role requires strong communication and leadership skills.
Qualifications
Strong communication, leadership, and interpersonal skills
Proven track... record in sales and business development
Experience in software &amp; web development sales preferred
Knowledge of industry trends, market research, and competitor analysis
Ability to work independently and as part of a team
Bachelor's degree in Business Administration, Sales, Marketing, or related field
Experience in the IT industry is a plus
Fluent in English, written and verbal</t>
  </si>
  <si>
    <t>Tata Consultancy Services</t>
  </si>
  <si>
    <t>job_result_7_63.txt</t>
  </si>
  <si>
    <t>TCS Recruitment 2023 – Financial Compliance – TCS Careers</t>
  </si>
  <si>
    <t>TCS</t>
  </si>
  <si>
    <t>via Worksind Consultancy</t>
  </si>
  <si>
    <t>TCS Recruitment 2023
Financial Compliance Job Description
• Good understanding of Accounting Standards &amp; concepts, IFRS etc. Hands-on experience in handling FAO processes, Financial Controls, Audits.
• Ability to manage controls testing and month end activities indepe ndently
• B.Com/M.com/CA(Inter)/CA
• Good communication skills (Oral &amp; written)
• Experience of working with global clients
• Have worked in SAP platform and proficient in MS-Excel tools
Walk-in Entry Time – 10 AM to 1 PM IST
Desired Experience – 1-9 Years
Mode – Work from Office
Work Shift Timing – 10 Hrs shift between 11 AM to 1 AM is the window. Flexible for Night Shift basis Business need
Must Have Skills – Financial Compliance – SOX control testing, IFRS etc. , Hands-on experience in handling FAO processes, Financial Controls, Audits</t>
  </si>
  <si>
    <t>Financial Compliance Officer</t>
  </si>
  <si>
    <t>Electronics Corporation of India Limited</t>
  </si>
  <si>
    <t>Chairman and Managing Director</t>
  </si>
  <si>
    <t>Electronics Corporation of India Ltd (ECIL)</t>
  </si>
  <si>
    <t>I. COMPANY PROFILE:-
Electronics Corporation of India Limited (ECIL) was incorporated in 1967 under the Indian Companies Act, 1956, The main objectives of the company are to promote and develop Industrial electronics with indigenous know-how and to attain self-sufficiency in Atomic Energy programme, Defence, Space, Civil Aviation, Security and other sectors of strategic importance. The Company has diversified its activities by having new product lines, entering into Joint Ventures and also new service areas in order to compete in the International market. The company is a Schedule- 'A' CPSE with the administrative jurisdiction of Department of Atomic Energy. The company employed 1653 regular employees (Executives- 1265 &amp; Non-Executives- 388) as on 31.03.2021.
Its Registered and Corporate offices are at Hyderabad, Telangana State.
The authorised and paid up capital of the Company was Rs. 200 crore and Rs.163.37 crore respectively as on 31.03.2021.
The shareholding of the Government of... India in the Company is 100% as on 31.03.2021.
II. JOB DESCRIPTION AND RESPONSIBILITIES:-
The Chairman and Managing Director is the Chief Executive of the Corporation and accountable to its Board of Directors and Government/Shareholders. He/she is responsible for the efficient functioning of the Corporation for achieving its corporate objectives and performance parameters.
III. ELIGIBILITY:-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EMPLOYMENT STATUS:-
The applicant must, on the date of application, as well as on the date of interview, be employed in a regular capacity – and not in a contractual/ad-hoc capacity – in one of the followings :-
Central Public Sector Enterprise (CPSE) (including a full-time functional Director in the Board of a CPSE);
Central Government including the Armed Forces of the Union and All India Services;
State Public Sector Enterprise (SPSE) where the annual turnover is *Rs 1500 crore or more;
Private Sector in company where the annual turnover is *Rs 1500 crore or more.
Preference would be given to candidates from listed companies.
(* The average audited annual turnover of three financial years preceding the calendar year in which the post is advertised shall be considered for applying the approved limits)
QUALIFICATION:-
The applicant should have the qualification of:
Graduate with MBA/PGDM; or
Engineering graduate; or
Chartered Accountant; or
Cost Accountant;
from a recognized University/ Institute.
EXPERIENCE:-
Applicants should possess cumulative experience/exposure for at least 5 years duing the last 10 years at a senior level of management in an organization of repute in Electronics/Electrical Sector.
PAY SCALE:-
Central Public Sector Enterprises-
Eligible Scale of Pay
(i) Rs. 8250-9250 (IDA) Pre 01/01/1992
(ii) Rs. 11500-13500 (IDA) Post 01/01/1992
(iii) Rs. 23750-28550 (IDA) Post 01/01/1997
(iv) Rs. 62000-80000 (IDA) Post 01/01/2007
(v) Rs. 150000-300000 (IDA) Post 01/01/2017
(vi) Rs. 22400-24500 (CDA) Pre-revised
(vii) Rs. 67000-79000 (CDA) Post 01/01/2006
(viii) Rs. 182200-224100 (Level 15) CDA
The minimum length of service required in the eligible scale will be one year for internal candidates, and two years for others as on the date of vacancy.
Applicants from Central Government / All India Services should be holding a post of the level of Additional Secretary in Government of India or carrying equivalent scale of pay on the date of application.
Applicants from the Armed forces of the Union should be holding a post of the level of Lt. General in the Army or equivalent rank in Navy/Air Force on the date of application.
Applicants from State Public Sector Enterprises/ Private Sector should be working at Board level position on the date of application.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Private Sector: directly to the PESB.
Applicants from Private Sector must submit the following documents along with the application form:
Annual Reports of the Company in which currently working for the last 3 financial years preceding the calendar year in which the post is advertised (please provide URL or attach/enclose copies);
Whether the company is listed or not; if yes, the documentary proof (please provide URL or attach/enclose copies);
Evidence of working at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14/06/2022.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</si>
  <si>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Electronic Equipment and Instruments</t>
  </si>
  <si>
    <t>Assistant Manager - Administration</t>
  </si>
  <si>
    <t>About RPG Enterprises:
Mumbai head-quartered RPG Enterprises is one of India's largest industrial conglomerates. With over 15 companies in its fold, the group has a strong presence across core business sectors such as Infrastructure, Tyres, IT, Healthcare, Energy and Plantation to name a few. Established in 1979, RPG Enterprises is one of India’s fastest growing business groups with a turnover of $4 billion.
About KEC International:
KEC International Limited, headquartered in Mumbai, India, is the flagship company of the RPG Group. A USD 2.1 billion Engineering, Procurement, and Construction (EPC) major, we deliver projects in key infrastructure sectors such as Power Transmission &amp; Distribution, Railways, Civil, Urban Infrastructure, Solar, Smart Infrastructure, Oil &amp; Gas Pipelines, and Cables.
Our robust and integrated capabilities span the entire EPC value chain from ‘concept to commissioning’. We have successfully executed complex projects across some of the world’s most... difficult terrains and conditions, aided by robust engineering, procurement, execution and project management capabilities. We have vast manufacturing footprint extending across India, Dubai, Brazil and Mexico. Our global presence has enabled a robust and agile supply chain that extends across six continents in over 105 countries.
For over 75 years, we have prided ourselves for our unmatched expertise in EPC, backed by a strong customer-centric approach, quest for world-class quality, and ‘safety-first’ attitude. Integrity in our actions and respect for people, environment and our stakeholders are the cornerstones of our corporate responsibility. Empowered by a mindset driven to outperform and excel, we build infrastructure for the world of tomorrow.
About Civil &amp; Urban Infrastructure Business:
KEC’s Civil business focuses on the construction of factories, warehouses, residential buildings, railway stations, metros, and sewage &amp; water treatment plants, and comprises of four verticals –
A. Infrastructure &amp; Heavy Civil (Metro &amp; Water Projects),
B. Industrial &amp; Hydrocarbon (Factories) ,
C. Residential &amp; Public Spaces (Buildings, Commercial Spaces),
D. Defence (Civil projects in Defence sector).
We provide professional EPC services in an area dominated either by small unorganized players or by very few large companies. With extensive Civil expertise and capabilities built over the years across all our businesses, we are setting benchmarks in speed, quality and safety by bringing in leading technologies, professional project management expertise and intense focus on safety &amp; quality, enabling us to deliver excellence to our clients. The business has established itself as a premier contractor in the industrial segment, especially cement and auto sector.
Currently, we are executing around 20 turnkey EPC projects comprising metros, factories, data centre, townships and residential buildings for a repertoire of clients in sectors such as Metro Rail, Cement, Auto &amp; Auto ancillaries, Metals &amp; Mining, FMCG, Real Estate and Defence, among others.
POSITION DETAILS: Assistant Manager - Admin
Job Title :
Assistant Manager - Admin
Grade:
M0
SBU:
KEC-Civil
Business:
Civil
Location:
L &amp;T Seawoods
Date:
Reporting to:
People Management (Yes/ No): Yes
Number of Reportees:
JOB DUTIES
Job Summary:
Assistant Manager - Admin
Key Accountabilities
Duty Statements
• Develop reasonable jurisprudence pertaining to Law of Contracts and Law of Arbitration &amp; Conciliation
• Experience in Contract Administration of Residential Building (High / Low Rise), Institutional Buildings, Factories and Industrial Facilities, etc.
• An effective communicator having interpersonal and soft skills with capability to relate with all levels of Management
• Preparation of Contract Appreciation Document (CAD) and Risk Analysis post award of the Contract, Interpretation of Contractual provisions &amp; articulating procedures to ensure effective contract management.
• Drafting &amp; Administrating Contractual Correspondence between Client and Contractor having time and cost impact.
• Review of causes of delay in Project and Preparation of Extension of Time (EOT) application, Revised &amp; Impacted Construction Programme.
• Ensuring extension of contract to avoid levy of Liquidated Damages.
• Verifying Invoicing Submittals to Client, Final Contract Close-out Account Statement (Statement at Completion), Verification of Discharge / Indemnities / Disclaimer and Certificate at Completion / Performance Certificate as per Contract requirement.
• Maintenance of Project Contract Record, Variation &amp; Claim, EOT applications and ensuring Extension.
• Vetting of Subcontract Work Orders, Terms and Condition based on Procurement Strategy and Contractual Correspondence between Contractor and Subcontractor.
• Perform periodical site audit for Identification of Claims and preparation / evaluation of claims for submission to Client, Engineer, Dispute resolution forum i.e. D.R.B and Arbitration. Ensuring maintenance of documents / record keeping in support of Claims and collection of claim supporting documents.
• Representation of claims to Client / Engineer / DRB, Briefing to Legal Department / Lawyers / Legal Counsels, Provide assistance in filing claims in Arbitration matters and Civil Suit in Court, attending Dispute Resolution meetings, Court hearings.
• Contract Performance Tracking and preparing monthly Contract Reports.
Skill/ Competencies
Technical: Strategic planning and decision makingam Management
Functional: Internal Audit tools
Behavioural: Microsoft Excel Skills
JOB SPECIFICATIONS:
Years of Experience: 11 To 13 Years
Qualification: Graduation/MBA
Special Requirements (If any):
........................................ ……………………………….
DEPT. HEAD FUNCTION HEAD</t>
  </si>
  <si>
    <t>Assistant Manager Admin</t>
  </si>
  <si>
    <t>Sales/Marketing Engineer Digital Model</t>
  </si>
  <si>
    <t>Wipro PARI</t>
  </si>
  <si>
    <t>Job Title: Technical Sales/Marketing Engineer Digital Models
Location: Baner, Pune
Qualifications: Engineering Graduate with MBA in Marketing
Responsibilities:
Turnkey Projects &amp; Tier 1 Factorys Digital Models:
- Develop digital models for turnkey projects, utilizing advanced tools and technologies to create comprehensive and accurate representations.
- Ensure seamless integration of digital models with the overall project lifecycle.
Project-to-Project Requirements:
- Understand and adapt to project-specific requirements, providing customized digital solutions for digital model of factory.
- Collaborate with project teams to align digitalization efforts with specific project goals.
Technical Proposals &amp; Demonstration of Project :
- Create detailed technical proposals for digitalization projects, addressing client needs and requirements.
- Communicate /Demonstrate technical concepts effectively to clients and stakeholders.
Tool Proficiency:
- Utilize Siemens. Technomatix... Process Simulation, Plant Simulation, and Allen Bradley Emulate 3D for project implementation.
- Stay updated on the latest advancements in digitalization tools and technologies.
Customer Relationship Management:
- Build and maintain strong relationships with clients, understanding their challenges and providing effective digital solutions.
- Act as a technical liaison between the client and the internal project teams.
Sales and Marketing:
- Contribute to the development of marketing strategies for digitalization services.
- Collaborate with the sales team to identify and pursue new business opportunities.
Documentation:
- Create and maintain comprehensive documentation for digitalization projects, ensuring clarity and transparency in project workflows.
Continuous Improvement:
- Identify opportunities for process improvement and optimization within the digitalization framework.
- Stay informed about industry trends and best practices.
This role requires a dynamic individual with a strong technical background, excellent communication skills, and a proactive approach to problem-solving. The candidate should be able to work collaboratively in a team-oriented environment and demonstrate a deep understanding of digitalization technologies in the context of manufacturing.
Interested candidates shall send the CV on pragati.d@wipropari.com</t>
  </si>
  <si>
    <t>Deputy Finance Controller – Corporate Finance | EXP : 5-7 yrs</t>
  </si>
  <si>
    <t>Datamatics Global Services Limited</t>
  </si>
  <si>
    <t>Experience
5-7 years of experience working in a Finance &amp; Accounting role.
Qualifications
Be a CPA/CA
Mandatory Skills
Handling all compliances including returns (IRS / Companies House / Other ) for US entities of Datamatics
Job Desc
Job Description
Job Title
Deputy Finance Controller – Corporate Finance, USA
Job Location
Mumbai, India
Role Summary
The role along with US Finance Controller would be responsible for the all over tax &amp; compliance, accounts, audits, manage treasury and banking relationship for all the US entities of Datamatics
Key Responsibilities
• Tax and compliances
• Handling all compliances including returns (IRS / Companies House / Other ) for US entities of Datamatics
• Help to the billing team in correct tax rates on sale of goods / services as per various state regulation
• Help in tax planning of US entities and ensuring best transfer pricing practices.
• Accounts, Audit and control
• Ensure monthly closure of accounts within given timelines which... include billing, revenue, expense and balance sheet closure.
• Handling payments to employees / vendor and ensuring accuracy in payments with no escalations.
• Analysis of monthly account and highlight the exceptional / irregular issues and also help business understand the financials
• Identify best practices within various aspects of accounting and business operations and implement them within the organization
• Formulate / modify policies / processes wherever required in coordination with stakeholders
• Treasury and banking relationship
• Help identifying alternate investment sources to maximize returns on idle money without compromising on principal
• Handle banking relationships and ensure governance in payments
• Ensure in time collections from customer
• Technology
• Person must be a tech mind-set
• Implement newer technologies / best in class processes in various areas of operations like banking / travel / payments / billing etc.
• Good knowledge of SAP will be an added advantage
• Business finance
• The person should be growth mind-set and provide input to business on various key parameters
• Study economic / markets trend on regular basis and providing valuable insights to the business to unlock maximum organizational potential
• Help business in putting proposals especially ensuring reasonable accuracy on financial numbers / assumptions
Qualifications
The desired candidate must –
• 5-7 years of experience working in a Finance &amp; Accounting role.
• Be a CPA/CA
• Have strong experience in handling tax, compliance, audit &amp; accounting
• Be tech savvy
• Have good knowledge of SAP (preferred)
• Have a growth mind-set
• Be familiar with economic/market trends
APPLY
Email us your resume - careers@datamatics.com</t>
  </si>
  <si>
    <t>Financial Controller</t>
  </si>
  <si>
    <t>PRODUCT MANAGER (SMS, WHATSAPP &amp; EMAIL)</t>
  </si>
  <si>
    <t>Mumbai, Maharashtra IN Department
Product &amp; Engineering Job Role
‍
Product Manager What you'll be responsible for?
‍
Define and Own Product/Platform vision - &gt; Strategy - &gt; Roadmap
Own P&amp;L responsibilities of the platform/products built out of GarageBuild &amp; manage high performing team by creating frameworks and processes
Drive end to end product roadmap - Planning, execution &amp; impact assessment
Collaboration with Garage owners, Customer Success, GTM, Support &amp; Service
‍ Qualification and other skills
‍
MBA
‍ What you'd have?
‍
Shoul have strong pedigree with 5- 10 years of PM experience typically in B2B or platform products
3+ years of managing high performance team of PMs, UX/Analyst teams
Previous experience of building 0-1 products and scaling them
Strong product sense and ability to validate hypothesis with data &amp; experimentation.
Excellent verbal &amp; communication skills through all levels of org
‍ Why join us?
‍
Impactful Work : Play a pivotal role in... safeguarding Tanla's assets, data, and reputation in the industry.
Tremendous Growth Opportunities : Be part of a rapidly growing company in the telecom and CPaaS space, with opportunities for professional development.
Innovative Environment : Work alongside a world-class team in a challenging and fun environment, where innovation is celebrated.
Tanla is an equal opportunity employer. We champion diversity and are committed to creating an inclusive environment for all employees
‍
https://www.tanla.com</t>
  </si>
  <si>
    <t>Enterprise Sales Specialist</t>
  </si>
  <si>
    <t>We are looking for seasoned Enterprise Sales Specialist professionals at Mumbai, Gurgaon &amp; Bangalore.
Key Responsibility Areas
• Should have expertise in direct selling and a good track record in acquisition of new clients.
• Actively seek and enable new revenue opportunities
• Build up a strong understanding of Messaging business both from a product perspective as well as from a market perspective.
• Work with new and existing clients to drive business and revenue through product enhancement and product marketing.
• Understand and analyze customer's business needs, technical requirements and current challenges. Position the right offering accordingly, highlighting the relevant product capabilities to demonstrate value.
• Manage the entire sales cycle from qualifying to scoping the opportunity, conducting product demonstrations, negotiating and closing business.
• The prospect will be responsible for the sales of products in the Enterprise/ Mid-Market and SME segments in the India... region primarily and achieve the sales revenue/targets ensuring deal quality as per KPI's.
• Own the sales cycle/funnel from SQL stage which includes activities like but not limited to introducing , positioning, presenting solutions, proposal, contracting, commercials negotiations till sales closure.
• Expected to work as a consultative solution sales expert and create/maintain excellent relationships with clients and be able to tailor products, pitch according to their specifications
• To work closely with the Sales operations Team to drive solution designs, working on Requirement documents for proposals, contracts/agreement closures and deal closures,
• Developing and implementing new logo acquisition strategy, market mapping and analytics of the markets, etc.
• Prepare business development strategies by proactively researching and anticipating prospective client needs
• Work closely with Inside Sales team to ensure sufficient leads pipeline is there for their teams and themselves
• Securing business opportunities by cultivating mutually beneficial business relationships with current and potential clients
Eligibility Criteria:
• Candidate should have min 4-8 years of B2B direct sales experience
• Should be an MBA
• Excellent written and spoken communication skills.
• Ability to present and sell with ease.
• Strong people skills.
• Experience in solution selling and able to cross sell products in large enterprises.
• Candidate with inherent drive in genuinely solving customer problems and exceeding revenue quotas
Expectations on Skills and Abilities:
• Excellent written and verbal communication skills. - Non- negotiable
• Excellent command on MS Office Suite (Word, Excel, PowerPoint)
• Strong Presentation / Excel skills, should be able to create ppts, models, ROI Plans, in excel (mandatory)
• Experience in B2B solution selling (E-commerce, CRM, ERP, SAAS, OMS, Payment solutions)
• Concept selling, software solution sales experience, ability to engage and influence a client
• Experience in Selling in the Domestic Market is a big plus
Good To Have/Eager To Learn
• Hands on experience an understanding of CRM tools like – Lusha, LinkedIn Sales Navigator.
• Should be eager to understand Technology.
• Should be able to handle RFPs and create proposals basis the same
• Preference of Professional background (In either or both of the following) - B2B Channel Sales (Solutions) and/ or Direct Solution Sales (Ecommerce, Warehousing, Digital Marketing, CRM, ERP, etc.)
• An entrepreneurial mindset, sense of ownership to genuinely solve customer problems, become a trusted advisor to customers and make things happen gets brownie points</t>
  </si>
  <si>
    <t>We are looking for seasoned Enterprise Sales Specialist professionals at Gurgaon &amp; Bangalore.Key Responsibility AreasShould have expertise in direct selling and a good track record in acquisition of new clients.Actively seek and enable new revenue opportunitiesBuild up a strong understanding of Messaging business both from a product perspective as well as from a market perspective.Work with new and existing clients to drive business and revenue through product enhancement and product marketing.Understand and analyze customer's business needs, technical requirements and current challenges. Position the right offering accordingly, highlighting the relevant product capabilities to demonstrate value.Manage the entire sales cycle from qualifying to scoping the opportunity, conducting product demonstrations, negotiating and closing business. The prospect will be responsible for the sales of products in the Enterprise/ Mid-Market and SME segments in the India region primarily and achieve the... sales revenue/targets ensuring deal quality as per KPI's.Own the sales cycle/funnel from SQL stage which includes activities like but not limited to introducing , positioning, presenting solutions, proposal, contracting, commercials negotiations till sales closure.Expected to work as a consultative solution sales expert and create/maintain excellent relationships with clients and be able to tailor products, pitch according to their specificationsTo work closely with the Sales operations Team to drive solution designs, working on Requirement documents for proposals, contracts/agreement closures and deal closures,Developing and implementing new logo acquisition strategy, market mapping and analytics of the markets, etc.Prepare business development strategies by proactively researching and anticipating prospective client needsWork closely with Inside Sales team to ensure sufficient leads pipeline is there for their teams and themselvesSecuring business opportunities by cultivating mutually beneficial business relationships with current and potential clientsEligibility Criteria:Candidate should have min 5-8 years of B2B direct sales experienceShould be an MBAExcellent written and spoken communication skills.Ability to present and sell with ease.Strong people skills.Experience in solution selling and able to cross sell products in large enterprises.Candidate with inherent drive in genuinely solving customer problems and exceeding revenue quotas Expectations on Skills and Abilities:Excellent written and verbal communication skills. - Non- negotiableExcellent command on MS Office Suite (Word, Excel, PowerPoint)Strong Presentation / Excel skills, should be able to create ppts, models, ROI Plans, in excel (mandatory)Experience in B2B solution selling (E-commerce, CRM, ERP, SAAS, OMS, Payment solutions)Concept selling, software solution sales experience, ability to engage and influence a clientExperience in Selling in the Domestic Market is a big plus Good To Have/Eager To LearnHands on experience an understanding of CRM tools like – Lusha, LinkedIn Sales Navigator.Should be eager to understand Technology.Should be able to handle RFPs and create proposals basis the samePreference of Professional background (In either or both of the following) - B2B Channel Sales (Solutions) and/ or Direct Solution Sales (Ecommerce, Warehousing, Digital Marketing, CRM, ERP, etc.)An entrepreneurial mindset, sense of ownership to genuinely solve customer problems, become a trusted advisor to customers and make things happen gets brownie points</t>
  </si>
  <si>
    <t>job_result_1_20.txt</t>
  </si>
  <si>
    <t>Lava International - Category Head - Online Sales - FP Category</t>
  </si>
  <si>
    <t>Lava International Limited</t>
  </si>
  <si>
    <t>• Product and E-commerce platform management- Continuously look for business enhancement options by ensuring strong relationship building with portals and encasing on market opportunities
• Be aware of industry dynamics in mobile handset and accessories online space.- Conduct all market research to be on top of trending market scenarios, competition benchmarking and market share analysis- Figuring out the right business growth levels by taking suitable actions on platform marketing, visibility plans on portals and working out a monthly calendar on schemes and offers- Perform deep analytics on spend analysis and enhance ROI on the marketing spends- Take suitable action on the portal in terms on maintaining content hygiene and visibility enhancement to ensure organic sales growth- Planning the GTM strategy on both platforms in close collaboration with Product Team- Tracking the Daily sales and maintaining the stock to ensure consistency
• Forecasting the demand for next 2-3 months in... close collaboration with Supply Chain Team
• Managing the POs and ensuring timely deliveries to the portal.
• Managing the sales returns from the portal (ref:iimjobs.com</t>
  </si>
  <si>
    <t>Category Head Online Sales</t>
  </si>
  <si>
    <t>West Bengal</t>
  </si>
  <si>
    <t>Company Description
LAVA International Ltd is a leading mobile handset company in India, known for its rapid growth and high-quality products. Established in 2009, Lava has become one of the top 3 Indian brands in the market. With a focus on innovation and empowering individuals, LAVA is committed to creating possibilities through its products. The company values integrity, adaptability, and a passion for excellence.
Role Description
This is a full-time Deputy Manager role with Lava International Limited. As a Deputy Manager, you will be responsible for overseeing daily operations, managing teams, coordinating with different departments, and ensuring the smooth functioning of various processes. This is a hybrid role, primarily located in Hugli, with the flexibility for some remote work.
Qualifications
Strong leadership and management skills
Excellent communication and interpersonal skills
Experience in managing teams and coordinating with different departments
Knowledge of. the... mobile handset industry
Analytical and problem-solving skills
Ability to work independently and in a team
Flexibility and adaptability to changing situations
Bachelor's degree in Business Administration, Management, or related field</t>
  </si>
  <si>
    <t>Edelweiss Group</t>
  </si>
  <si>
    <t>Chief Operating Officer - Indian equities</t>
  </si>
  <si>
    <t>Edelweiss Financial Services Limited</t>
  </si>
  <si>
    <t>Position Title
COO
SBU
Public Alts
Location
Mumbai
Organizational Relationships
Position reporting to
President Public Alts
Job Purpose
The Chief Operating Officer (COO) will oversee the operational functionality and efficiency of the Public ATLS Division, encompassing Alternative Investment Funds (AIFs) and Portfolio Management Services (PMS). The role demands a strategic vision to enhance operational procedures, foster innovation, and ensure the division's objectives align with the company's overall goals.
Key Responsibilities
Functional Responsibilities
Strategic Management: Implement and oversee strategic operational plans to drive growth, optimize resource utilization, and achieve divisional targets.
Process Optimization: Streamline operational processes and systems to enhance efficiency and effectiveness, ensuring compliance with regulatory standards.
Risk Management &amp; Compliance: Monitor and manage the risks associated with portfolio investments, implementing... strategies to mitigate potential losses.: Ensure all investment activities comply with SEBI regulations and internal policies.
Stakeholder Engagement: Collaborate with internal and external stakeholders to align divisional objectives with broader company goals and client expectations.
Job Requirements
Qualifications
Master’s degree in Finance, Economics, or related field.
Certification in Financial Markets or Portfolio Management.
Registration with SEBI as a Fund Manager.
Experience
Minimum of 12 years of experience in in a senior operational role within the financial services industry, preferably with exposure to AIFs and PMS. Strong understanding of the Indian financial market and regulatory environment.
Functional Competencies
Expertise in financial and operational management.
Strong understanding of the regulatory environment in the financial sector.
Proficient in strategic planning and execution..
Demonstrated ability in process improvement and change management.
Behavioral Competencies
High degree of problem-solving and decision-making aptitude.
Strong ethical judgment and integrity
Exceptional leadership and team-building skills..
Excellent communication and interpersonal abilities.
Key Interactions
Internal
Nature or purpose of interaction
Board of Directors, investment teams, compliance and risk management teams, and other department heads.
The interaction is focused on aligning operational strategies with company objectives, ensuring regulatory compliance, fostering cross-departmental collaboration, and facilitating smooth internal communication.
External
Nature or purpose of interaction
Clients, regulatory authorities, external auditors, and business partners.
These interactions are crucial for maintaining client trust and satisfaction, ensuring regulatory compliance, facilitating audits, and nurturing strategic partnerships that align with the division’s goals and objectives</t>
  </si>
  <si>
    <t>Internet Services and Infrastructure</t>
  </si>
  <si>
    <t>job_result_4_10.txt</t>
  </si>
  <si>
    <t>Assistant Manager - App Marketing</t>
  </si>
  <si>
    <t>About the Opportunity:Role: App MarketingLevel: RL3Location: GurugramReporting Manager: Senior ManagerAbout the function:This function is responsible for managing the overall communication and growth charter for the organization, through extensive consumer understanding, strategic communication development and new user acquisition.About the role:This role will be a part of online marketing team wherein the incumbent would be responsible for Mobile App new user acquisition and growth efforts across paid and owned channels to acquire new customers for the MakeMyTrip App.What you will be doing?Owner of customer acquisition goals for the business, set &amp; deliver performance KPIs.Acquire new installs through actions spanning across Google UAC, Facebook, Affiliate Partners/Networks/DSPs, Apple Search Ads, and conversion optimization.Explore emerging media channels to grow customer acquisition and the business.Work towards constant optimization of customer acquisition efficiencies. Work... closely with product/tech and engagement teams for a smooth new user customer journey.Responsible for setting up acquisition marketing programs, testing aggressively, and prioritizing initiatives to scale acquisition marketing efforts, Plan and lead implementation of promotions and other value-proposition drivers to drive customer acquisition.Measure App engagement metrics like MAU, DAU, Converting users on a regular basis.Collaborate with internal teams to optimize the user experience on App.Measure and report performance of all key app acquisition channels, and assess against goals (Installs, Orders, ROAS and CPA).Interaction Points:Mobile Marketing Agencies and our Partners - Google, Facebook, AppsFlyer, Firebase and Branch Key skills for the Role:MMP (Appsflyer/Branch/Adjust) -&gt; MMP (Appsflyer/Branch/AppsFlyer)Proficiency in Excel (Pivot Tables, VLookups, etc).Qualification &amp; Experience:MBA from Tier 1 /2 college,Mobile marketing experience is preferred. 5+ years of marketing experience</t>
  </si>
  <si>
    <t>Assistant Manager App Marketing</t>
  </si>
  <si>
    <t>Max Life Insurance</t>
  </si>
  <si>
    <t>Area Head</t>
  </si>
  <si>
    <t>Company Description
Max Life Insurance Company Limited is a Joint Venture between Max Financial Services Limited and Axis Bank Limited. Max Life offers comprehensive protection and long-term savings life insurance solutions through multichannel distribution. With a customer-centric approach, Max Life has built its operations over almost two decades, focusing on need-based sales and trained human capital. The company has a strong presence in the market, with a high claims paid ratio and significant assets under management. For more information, visit our website at www.maxlifeinsurance.com.
Role Description
This is a full-time on-site role for an Area Head located in Mumbai. The Area Head will be responsible for overseeing and managing the operations of the assigned area, including sales targets, team management, and customer relationship management. The role involves developing and executing business strategies, analyzing market trends, and ensuring operational efficiency. The... Area. Head will collaborate with cross-functional teams and work towards achieving business goals and targets.
Qualifications
Strong leadership and team management skills
Excellent communication and interpersonal skills
Proven experience in sales and business development
Sound knowledge of the insurance industry and market trends
Analytical thinking and problem-solving abilities
Ability to work under pressure and meet targets
Bachelor's degree in Business Administration, Finance, or a related field
Previous experience in the insurance industry is preferred
Certifications or professional qualifications related to insurance and management would be beneficial</t>
  </si>
  <si>
    <t>Life and Health Insurance</t>
  </si>
  <si>
    <t>"Assistant Manager require in Max Life Nashik"</t>
  </si>
  <si>
    <t>Max Life</t>
  </si>
  <si>
    <t>Urgent opening for Max LIFE INSURANCE COMPANY
Dear Candidates,
We are having Opening for Sales
Position : Senior Officer / Assistant Manager
Location : Nashik
Salary: 2 –3.5 lac
Industry – Life Insurance
Preferred Industry – Any Sales
Experience: 1 - 10 yrs
Job Responsibilities:
1. Educate the Customer about the product
2. Cold calling to arrange meetings with potential customers to prospect for new business
3. Close the leads assigned by the call center team
4. Activation of Maximizer and Daily follow up and lead updation in Maximizer
5. Customer Servicing
6. Collection of Renewals
7. Attending team meeting and sharing best practice with colleagues
For More Details call / sms:
8087564700
Regards: Rupali (HR Executive)
Job Type: Full-time
Pay: ₹260,000.00 per year
Experience:
• Sales,Marketing,Business Development,Relationship Manager,Direct sales Manager: 1 year (Required)
Education:
• Bachelor's (Required)
Location:
• Nashik, Maharashtra (Required)</t>
  </si>
  <si>
    <t>job_result_1_93.txt</t>
  </si>
  <si>
    <t>Senior Role Events(Marketing)</t>
  </si>
  <si>
    <t>Place of posting: Mumbai Goregaon
Experience: - 10 + years of work experience in event and marketing preferably with consumer facing organizations panning brands/corporate brand/events/digital marketing
Qualification: MBA/ PGDM with Marketing specialization
Role Contour The role purpose of an Event Marketing Specialist is to plan, execute, and manage company-sponsored events to enhance brand visibility, generate leads, and engage target audiences effectively.
Accountabilities-
Roles and Responsibilities:
Plan, execute, and oversee all aspects of company-sponsored events, including trade shows, conferences, seminars, and webinars.
Develop comprehensive event marketing strategies to drive attendee engagement, brand awareness, and lead generation.
Collaborate with cross-functional teams to ensure alignment of event objectives with overall marketing and business goals.
Coordinate logistics for events, including venue selection, vendor management, budgeting, and timeline... management.
Create compelling event collateral, including invitations, promotional materials, signage, and presentations.
Manage pre-event, on-site, and post-event communication to ensure a seamless and memorable attendee experience
Utilize digital marketing channels, such as email marketing, social media, and online advertising, to promote events and drive attendance.
Analyze event performance metrics and provide insights and recommendations for continuous improvement.
Stay informed about industry trends, best practices, and emerging technologies in event marketing.
Technical Skills
Strong knowledge of branding, marketing and communications principles and strategies
Excellent written and verbal communication skills, with the ability to drive compelling content for different audiences and platforms
relationship-building, influencing and team collaboration skills
A strategic mindset, speed of response and ability to work in a dynamic environment</t>
  </si>
  <si>
    <t>Senior Event Marketing Specialist</t>
  </si>
  <si>
    <t>job_result_2_93.txt</t>
  </si>
  <si>
    <t>Senior Role - Portfolio Management RuPay Credit Cards</t>
  </si>
  <si>
    <t>Job Description:
Position:
Place of posting: Mumbai (Goregaon)
Experience: - 10+ years of work experience in business development preferably in Credit Card/Banking industry
Qualification: MBA from a reputed college
Role Contour
Overall transactions from assigned banks
Overall revenue from assigned banks Accountabilities
JD in brief -
4. Interface with multiple functions such as Operations, Finance, Legal and Compliance to resolve issues related to the product
5. Coordinate with the marketing and other relevant business teams to onboard partners for launch of campaigns to enhance activation rates and grow transactions
6. Administer the development of different product mix and client specific solutions to maximize value and ensure long-term relationship
7. Developing and delivering pricing and proposition proposals to ensure the portfolio develops in line with commercial and customer expectations.
Technical Skills
1. Knowledge of Credit Card Domain - advanced
2. Card... Technology, Operations, Risk and other functions - advanced
3. P&amp;L Management - advanced
4. Customer Relationship - advanced
5. Stakeholder Management - advanced
6. Design Thinking advanced
7. Data Analysis - advanced
8. Communication &amp; Influencing Skills advance</t>
  </si>
  <si>
    <t>State Bank of India</t>
  </si>
  <si>
    <t>Head(Corporate Communication &amp; Marketing)</t>
  </si>
  <si>
    <t>State Bank of India, a Fortune 500 company is looking for Dynamic senior professionals for the below mentioned posts on Contractual basis.
Advertisement no.: CRPD/SCO/2023-24/34 (for detail advertisement please click on https://bank.sbi/careers/current-openings)
Post Name: HEAD (CORPORATE COMMUNICATION &amp; MARKETING)
Vacancy: 01
Last date to apply: 9th April 2024
Place of Posting: Corporate Centre. Mumbai (The bank reserves the right to post or transfer the services to any of the offices of State Bank of India in India or to depute to any of its associates/subsidiaries or any other organization depending upon the exigencies of service.)
REQUIRED QUALIFICATIONS (As on 01.03.2024): Graduate from a recognized university approved by Govt. bodies / AICTE/ UGC.
Preference will be given to candidates possessing Management Degree (i.e. Master of Business Administration (MBA)/ Post Graduate Diploma in Business Management (PGDBM)/ Post Graduate Diploma in Management (PGDM)) in any... specialization.
EXPERIENCE &amp; SPECIFIC SKILLS (As on 01.03.2024): Minimum 18 Years well-rounded experience in the field of Marketing &amp; Communications with a focus on marketing expansion in e-Commerce /Banking Industry/ Fintech Company/ Information Technology or a consumer facing company.
Out of total experience at least 10 years experience is required in BFSI and 5 years of experience in a Senior Management Role.
JOB PROFILE: The Head (Corporate Communications &amp; Marketing) shall be responsible for overall planning, development and execution of Banks all brand and product marketing, advertising, publicity, corporate communications and digital and social media marketing initiatives. He/she shall be responsible for measuring and reporting on the performance of all marketing campaigns.
SPECIFIC SKILLS REQUIRED:
As a senior level marketing professional, candidate must have both analytical and creative, must have experience in developing high level marketing and brand strategy in line with the strategic vision of the organization.
Candidate should be a visionary with a deep understanding of traditional and innovative marketing strategic and a proven track record of creative campaigns and initiatives that will drive and increase revenue.
Candidate should have proven working experience in corporate communication.
Candidate should have demonstrable experience of leading and managing SEO/SEM/SMO, marketing database, email, social media and/or display advertising campaigns.
Highly creative with experience in identifying target audiences and devising digital campaigns that engage, inform and motivate.
Key Responsibility Areas (KRAs):
To develop marketing and brand strategy in line with strategic vision of the organization.
To plan direct and coordinate marketing budgets in accordance with organizational goals.
To conceptualize, strategize and execute digital marketing.
To develop and strengthen Banks Unique and compelling voice to build brand awareness, relevance, reputation and esteem among target audience and to ensure that brand standards are maintained across all channels through internal and external communication channels.
To generate revenue by increasing sales through successful marketing for the entire organization using market research, pricing, product marketing, marketing communications, advertising, public relations and CSR activities. To guide communication team to create a best-in-class social media presence that empowers stakeholders to spread the Banks brand virally.
To ensure that organizations message is circulated across channels such as mobile platforms video and social media and to targeted audiences in order to meet sales objectives.
To perform various other tasks such as analytical, pricing and market research, creative tasks such as designing advertising and promotions and interpersonal tasks such as coordinating many different styles of thinking in a single team.
Research competition, investigate benchmarks and provide suggestion for improvement.
Remarks: KRAs: KRAs shall be assigned on joining. Job Profile mentioned above are illustrative. Role/Jobs in addition to the above mentioned may be assigned by the Bank from time to time for the above posts.</t>
  </si>
  <si>
    <t>Head of Corporate Communication and Marketing</t>
  </si>
  <si>
    <t>Acko</t>
  </si>
  <si>
    <t>Responsibilities:
• Lead analysis to evaluate campaign performance, suggest optimization, and complete campaign reports, bringing cross-channel performance insights and actionable.
• Input into the digital strategy requirements with a strong understanding of the business objectives and KPIs.
• Analyze data, trends, and performance and leverage your understanding of Google, FB, and Programmatic advertising solutions to create holistic marketing strategies.
• Develop and manage a team of permanence specialists.
• Develop and maintain strategic and testing roadmaps in CPC/CPM campaigns.
• Lead strategy design to implementation on always on always-on-every-performance campaigns.
• Develop campaign measurement frameworks that are aligned with marketing KPIs and ensure proper mechanisms are in place to track performance.
• Coordinate with the creative and content team and help them drive the overall creative and content strategy with supporting data and analysis.
• Create a campaign yearly... calendar, plan budgets, and guide the team to achieve the targets.
Requirements:
• Should have a background in Btech / MBA.
• 4+ years of hands-on experience in managing the SEM and Display accounts.
• Should have agency experience and must have worked with a lean team handling multiple verticles/projects.
• High sense of Ownership and decision-making.
• Capable of executing and also strategizing Google campaigns</t>
  </si>
  <si>
    <t>Premier Client Manager</t>
  </si>
  <si>
    <t>Company Description
Kotak Mahindra Group is a leading financial services conglomerate in India. Established in 1985, the group offers a wide range of financial services including commercial banking, stock broking, mutual funds, life insurance, and investment banking. With a strong presence both in India and internationally, the group caters to the diverse financial needs of individuals and the corporate sector. The group's flagship company, Kotak Mahindra Bank Limited, became the first non-banking finance company in India to become a bank after receiving a banking license from the Reserve Bank of India (RBI).
Role Description
This is a full-time on-site role for a Premier Relationship Manager located in Pune. The Premier Relationship Manager will be responsible for managing and strengthening relationships with high net-worth individuals and corporate clients. The role involves providing personalized financial solutions, advising clients on investment opportunities, and ensuring... customer satisfaction. The Premier Relationship Manager will also collaborate with cross-functional teams, such as investment advisors and product specialists, to deliver comprehensive financial services to clients.
Qualifications
Strong knowledge of financial products and services
Revenue generation by sales of Insurance, Mutual funds, Investment and Asset product
Excellent interpersonal and communication skills
Proven track record in relationship management and sales
Ability to understand and analyze financial information
Ability to build and maintain client relationships
Strong problem-solving and decision-making skills
Ability to work effectively in a team
Bachelor's degree in finance, business, or a related field
Relevant certifications (IRDA , NISM) are preferred</t>
  </si>
  <si>
    <t>Geojit Financial Services</t>
  </si>
  <si>
    <t>Service Relationship Manager</t>
  </si>
  <si>
    <t>Geojit Financial</t>
  </si>
  <si>
    <t>As a Service Relationship Manager, you will play a crucial role in supporting the overall client service operations for our high-net-worth clients. You will be responsible for ensuring efficient and effective back-office support and service support to enhance the client experience and streamline internal processes.
Key Responsibilities:
1. Operational Support:
- Manage and process client account transactions, including transfers, withdrawals, and account maintenance activities, with accuracy and compliance.
- Coordinate with internal teams, such as Operations, Compliance, and IT, to resolve RM/client service issues, inquiries, and escalations promptly.
- Maintain comprehensive records and documentation of client interactions, transactions, and service requests.
2. Reporting and Analysis:
- Generate and analyze reports related to client accounts, activities, and performance metrics to support decision-making and operational efficiency.
- Identify trends, issues, and... opportunities for process improvements in back-office operations and client service delivery.
3. Compliance and Risk Management:
- Ensure adherence to regulatory requirements, company policies, and industry standards in all back-office activities and client transactions.
- Conduct periodic reviews and audits of client accounts and documentation to mitigate risks and maintain data integrity.
Qualifications:
- Bachelor's degree in Finance, Business Administration, or related field (Master's degree or relevant certifications are a plus).
- Minimum of 5 years of experience in back-office operations or support roles within the Banks, wealth management, AMCs or financial services industry.
- Strong knowledge of financial products, account management processes, and regulatory requirements.
- Proficiency in CRM software, Microsoft Office Suite, and data analysis tools.
- Detail-oriented with excellent organizational, communication, and problem-solving skills.
- Ability to work independently, prioritize tasks, and meet deadlines in a fast-paced environment</t>
  </si>
  <si>
    <t>Financial Consultant</t>
  </si>
  <si>
    <t>Geojit Financial Services Ltd</t>
  </si>
  <si>
    <t>Company: Geojit financial services ltd
Position: Financial Consultant
Location ::Chengalpattu, Chennai, Tamil Nadu
Eligibility:
Experienced: Any graduate with 1plus years experience in sales of financial products like Mutual Funds , Insurance and Equity.
no opening for freshers
Preferred candidates working in broking / mutual fund / insurance field.
Not Eligible:
Candidates with experience in Loan and Card are not eligible
BE or MCA freshers
Education: Minimum Graduation with NISM-5
Salary : 15k to 23 k per month
Professional Responsibilities :-
Prime Responsibility – To generate revenue from sales of financial products like equity, mutual fund, bonds etc.
Job Profile:
1. Advise and update the client on various investment opportunities from time to time
2. Responsible for promotion product’s such as D-MAT, TRADING, MUTUAL FUND &amp; INSURANCE.
3. New client prospecting through cold –calling ,appointment ,reference etc.
4. Updated client with research report on new... schemes IPO &amp; MARKET TRENDS.
5. Provide investment application forms to client and assist them in filling.
6. Arranging investment awareness seminars.
7. Prepare daily sales report and send to branch head .Analysing the client’s financial needs &amp; advising
on the same
8. Acquiring new clients
9. To generate revenue by meeting the targets set by the superiors
10. Keeping up with the latest issues of Mutual Funds NFO’s,SIP, IPO’s, Life Insurance, General
Insurance, Bonds, FDs, NCDs &amp; informing the same to the client regular on basis
11. Good convincing &amp; communication skills
 Prefer candidates working in broking / mutual fund / insurance field.
SHOULD BE INTERESTED TO DO SALES AND FOR FIELD WORK
Interested candidates can mail resumes for further shortlisting
Job Type: Full-time
Salary: ₹15,000.00 - ₹30,000.00 per month
Schedule:
• Day shift
Experience:
• sales of dmat accounts: 1 year (Preferred)
• sales of mutual funds and insurance: 1 year (Preferred)
• sales of financial products: 1 year (Preferred)
Work Location: In person</t>
  </si>
  <si>
    <t>job_result_8_60.txt</t>
  </si>
  <si>
    <t>Credit Manager-Wholesale Banking</t>
  </si>
  <si>
    <t>Role/ Job Title:
Credit Manager-Wholesale Banking
Function/ Department:
Wholesale Banking Risk
Job Purpose:
The role holder has the responsibility to administer bank's lending process, from evaluating clients’ creditworthiness to approving or rejecting loan requests. It entails the responsibility of creating credit scoring models, setting loan terms and determining interest rates. The role holder has to partner with credit systems support team to implement key credit policy criteria in relevant credit acceptance &amp; evaluation systems.
Roles &amp; Responsibilities:
Facilitate regular asset quality reviews with provision of analytics insights to identify risks/ opportunities and recommend relevant actions.
Research and evaluate clients’ creditworthiness.
Approve or reject loan requests, based on credibility and potential revenues and losses.
Calculate and set interest rates, negotiate loan terms with clients.
Ensure credit policies and program risk acceptance criteria are reviewed... regularly, with timely updates for proactive adaptation to changes in legal /regulatory requirements, business strategies, market environment or portfolio performance.
Develop, review and update bank’s credit policies.
Follow up with clients to manage debt settlements and loan renewals.
Create credit scoring models for risk assessment.
Assure adherence to the guidelines set by the bank.
Maintaining records of all bank loans, monitor loan payments and bad debts.
Analysis of portfolio and ensuring Portfolio monitoring, trigger reviews &amp; delinquency control.
Capture and share best- practice knowledge amongst the team.
Education Qualification:
Graduation: Bachelor’s in Engineering / Commerce / Accounting
Post-graduation: MBA / PGDM / CA (Preferred)
Experience:
5 to 10 years of relevant experience</t>
  </si>
  <si>
    <t>Credit Manager Wholesale Banking</t>
  </si>
  <si>
    <t>job_result_1_56.txt</t>
  </si>
  <si>
    <t>Dealer - Off Shore Business , with leading private sector bank</t>
  </si>
  <si>
    <t>Riverforest Connections</t>
  </si>
  <si>
    <t>PURPOSE OF THE JOB
The Overseas Desk Dealer role in the Overseas Desk is responsible for Overseas Branch Treasury, which includes consolidated balance sheet management for all the overseas branches, Fund raising through short term and lond term loans / bonds, deposit and loan pricing, FI relationships with local banks, In addition to this, dealer is also required to execute interbank trades in FX, NDF, Bullion, interest rates, options, Bonds during BCP for the branch etc
KEY RESPONSIBILITIES
Financial Objective
• NII revenue as per budget from Asset/Advances pricing to the business, both in terms of Transfer pricing as well as actual pricing.
• Reduce cost of borrowings by arranging lower cost of borrowings
• Maximising the investment income within the risk limits Managing the hedge book on foreign currency loans
Non-Financial Objective – Risk Management and Liquidity Management
• Liquidity Management as per the regulatory and Bank’s requirement of the desk
• Gap Management
•... Other risk variable parameters management like counterparty, settlement risk limits
• Funding management including raising funds, legal documentation
• Identifying opportunities for end used based loans/ESG
• Establishing new FI counterparties Tax efficiency
Relationship Management – external and internal
• Manage the internal stake holders, viz. relationship managers in various Business groups to mobile deposits and loans products for the overseas book.
• Counterparty / FI Relationship Management and Intelligence:
• Interact with market participants to gather information
• Direct coverage of Banks for optimizing of borrowing lines, especially trade and money market lines
• Target new funding lines from Banks Operations team for ensuring smooth transaction processing
Internal Processes and Regulatory Compliance
• Ensure fulfillment of all transactions in the given TAT, with zero error, while adhering to the process and policies of the Bank.
• Hedging of all positions arising out of the transactions
• Capturing all transactions in all the front office systems of the bank
• Ensuring all treasury related documents are submitted by the customer in defined TAT Ensure compliance with all internal / external guidelines, well versed with all guidelines pertaining to the Desk, ensure compliance with all the risk / credit limits pertaining to the desk activities.
Skill Requirements
• Aptitude and attitude to financial markets. Typically a Post Graduate/MBA in Finance, CA.
• Treasury product knowledge, including knowledge about pricing. Adequate knowledge of markets, with ability to interpret these data and use it for business opportunities
• Eagerness to learn
• Good communication skills
• Strong analytical and mathematical acumen, data interpretation skills
• Good Relationship skills &amp; Team player
• Regulatory knowledge and Compliance orientation
• Grooming (critical as need to interact with external people in overseas)
• Extremely high levels of integrity
• Ability to Multi-task</t>
  </si>
  <si>
    <t>Dealer Off Shore Business</t>
  </si>
  <si>
    <t>Senior Associate, Treasury and ALM</t>
  </si>
  <si>
    <t>BNY Mellon</t>
  </si>
  <si>
    <t>Overview
BNY Mellon offers an exciting array of future-forward careers at the intersection of business, finance, and technology. We are one of the world's top asset management and banking firms that manages trillions of dollars in assets, custody and/or administration. Known as the “bank of banks” - 97% of the world’s top banks work with us as we lead and serve our customers into the new era of digital.
With over 238 years of rich history and industry firsts, BNY Mellon has been built upon our proven ability to evolve, lead, and drive new ideas at every turn. Today, we’re approximately 50,000 employees across 35 countries with a culture that empowers you to grow, take risks, experiment and be yourself. This is what #LifeAtBNYMellon is all about.
We’re seeking a future team member for the role of Senior Associate to join our CONTROLLERS-REGULATORY – External Liquidity Reporting team. This role is located in Pune, Maharashtra and Chennai, Tamil Nadu - HYBRID.
In this role, you’ll... make an impact in the following ways:
Preparation / Review of daily Liquidity regulatory reports (FR 2052a and NSFR) with high level of accuracy and performing monetary checks which gets submitted to Regulators
Monthly and other quarter end Regulatory reports including Call reports, other liquidity and BASEL reports
Monitoring the key and significant movements and performing qualitative investigation(s) to understand the root cause
Understanding and implementing the change requirements to various Regulatory reports as may be advised by onshore stakeholders
Providing shadow support to the Operations Manager when required or in his absence
Performing peer review of reports prepared by other analysts as may be assigned by line manager
Bring value addition to the process (process simplification, process improvements etc.)
Support in auditing, presentations and others as requested.
To be successful in this role, we’re seeking the following:
Candidate must be a detail-oriented with sound knowledge on Basel III, Liquidity and COREP reporting, Leverage ratios
Hands on experience in preparation of various Regulatory reports and analysis
Candidate must be able to work independently and have the ability to interact with team members, management, onshore clients and regulators
awareness of various key regulations for a similar Banking Industry of any one key Regulator is preferred
Good in Analytical Skills
Proficient in MS office tools and any one general ledger system preferably peoplesoft, FinArch
Good oral and written communication
Chartered Accountant(CA) with 4+ years of relevant Regulatory reporting experience in a similar Financial services Industry
PG (MBA-Finance) / B. Com with 6+ years of relevant Regulatory reporting experience in a similar Financial services Industry
At BNY Mellon, our inclusive culture speaks for itself. Here’s a few of our awards:
Fortune World’s Most Admired Companies &amp; Top 20 for Diversity and Inclusion
Bloomberg’s Gender Equality Index (GEI)
Human Rights Campaign Foundation, 100% score Corporate Equality Index
Best Places to Work for Disability Inclusion , Disability: IN – 100% score
100 Best Workplaces for Innovators, Fast Company
CDP’s Climate Change ‘A List’
Employer Description:
For over 230 years, the people of BNY Mellon have been at the forefront of finance, expanding the financial markets while supporting investors throughout the investment lifecycle. BNY Mellon can act as a single point of contact for clients looking to create, trade, hold, manage, service, distribute or restructure investments and safeguards nearly one-fifth of the world's financial assets. BNY Mellon remains one of the safest, most trusted and admired companies. Every day our employees make their mark by helping clients better manage and service their financial assets around the world. Whether providing financial services for institutions, corporations or individual investors, clients count on the people of BNY Mellon across time zones and in 35 countries and more than 100 markets. It's the collective ambition, innovative thinking and exceptionally focused client service paired with a commitment to doing what is right that continues to set us apart. Make your mark: bnymellon.com/careers</t>
  </si>
  <si>
    <t>Union Bank of India</t>
  </si>
  <si>
    <t>job_result_1_98.txt</t>
  </si>
  <si>
    <t>Head of Compliance</t>
  </si>
  <si>
    <t>UBI Services Ltd</t>
  </si>
  <si>
    <t>Company Description
UBI Services Ltd (UBISL) is a subsidiary of Union Bank of India, incorporated in the year 1999 as a primary dealer in government securities and treasury bills. The company is presently engaged in institutional broking activity, trading/investment in various debt securities, mutual fund distribution and distribution of various loan products viz Home Loan, Vehical Loan, MSME Loans etc. UBISL is expanding its business and will provide doorstep service to prospective clients seeking housing/vehicle loans as a distribution arm of Union Bank of India. The company provides end-to-end solutions for individuals seeking financial products and services.
Role Description
This is a full-time on-site role for a Head of Compliance. The Head of Compliance will oversee the company's compliance management program, ensure regulatory compliance, and lead legal compliance efforts. The Head of Compliance will work closely with senior leadership to identify and mitigate risks... associated with non-compliance.
Qualifications
Compliance Management, Regulatory Compliance, and Legal Compliance skills
Experience in interpreting and applying regulations
Analytical skills with the ability to identify and mitigate risks
Excellent written and verbal communication skills
Bachelor's degree in Business Administration, Banking, Finance, or a related field
Experience in the financial services industry or a related field is a plus
Relevant certifications, such as Certified Regulatory Compliance Manager (CRCM) or Certified Anti-Money Laundering Specialist (CAMS), would also be beneficial</t>
  </si>
  <si>
    <t>Partnerships Manager</t>
  </si>
  <si>
    <t>Responsibilities we entrust you with
Develop and execute a comprehensive plan for channel referrals and derive volume/margin business from these partnerships.
Drive all aspects of the partnership, including prioritization, structuring/negotiation of new initiatives, and ongoing partner management by being the CEO of what you do.
Facilitate joint product development, co-marketing, and other opportunities to elevate Pine Labs" influence and positioning.
Participate in Quarterly Business Reviews with senior management, providing insights into strategic partnerships.
Collaborate with product managers in the development of new products and work on business optimizations with issuers to improve performance.
Relevant work experience
Education Qualification: B Tech + MBA preferred.
Experience in building and managing relationships with external senior business leaders and others across a partner organization,</t>
  </si>
  <si>
    <t>Enterprise Account Manager</t>
  </si>
  <si>
    <t>Setu (A Pine Lab Company)</t>
  </si>
  <si>
    <t>Company Description
We suggest you enter details here.
Role Description
This is a full-time role for an Enterprise Account Manager at Setu (A Pine Lab Company). As an Enterprise Account Manager, you will be responsible for managing and expanding relationships with enterprise-level clients in Mumbai. Your day-to-day tasks will include identifying new business opportunities, developing and executing account strategies, managing the sales process, and ensuring client satisfaction. This is an on-site role located in Mumbai.
Qualifications
• Previous experience in enterprise account management or a similar role
• Proven track record of successfully managing and growing client accounts
• Strong communication and interpersonal skills
• Ability to build and maintain long-term relationships with clients
• Excellent negotiation and problem-solving abilities
• Self-motivated and results-oriented
• Bachelor's degree in Business Administration or a related field
• Knowledge of the [industry... specific knowledge or software/tools] is a plus</t>
  </si>
  <si>
    <t>Online Client Relations Manager</t>
  </si>
  <si>
    <t>Job Description:
Pine Labs is seeking an experienced Online Client Relations Manager to join our team in Kolkata, West Bengal. As a Mid-to-Senior Level position, the ideal candidate will have at least 8 years of experience in client relations and customer service. This part-time position requires someone who is reliable, energetic, possesses strong leadership skills, and excels in planning.
Responsibilities:
- Develop and maintain strong relationships with online clients
- Act as the primary point of contact for all client inquiries and concerns
- Provide exceptional customer service and resolve any client issues in a timely manner
- Collaborate with internal teams to ensure client needs are met
- Monitor client satisfaction and implement strategies to improve client retention
- Track and report on key client metrics and performance indicators
- Stay up-to-date on industry trends and best practices in online client relations
Requirements:
- Bachelor's degree in Business... Administration or related field
- 8+ years of experience in client relations or customer service
- Strong leadership and planning skills
- Excellent communication and interpersonal abilities
- Ability to work independently and as part of a team
- Proficient in Microsoft Office Suite and CRM software
- Prior experience in the online retail industry is a plus
Benefits:
- Gym membership
- Employee discounts
- Free food
Working Environment:
At Pine Labs, we strive to align our work with a greater purpose, contributing to a meaningful mission. Our team is dedicated to delivering exceptional service to our clients while fostering a positive and collaborative work environment.
Equal Opportunity Statement:
Pine Labs is an equal opportunity employer. We celebrate diversity and are committed to creating an inclusive environment for all employees. All qualified applicants will receive consideration for employment without regard to race, color, religion, gender, gender identity or expression, sexual orientation, national origin, genetics, disability, age, or veteran status.
How to apply:
Apply on GrabJobs and you will be notified if shortlisted for the job.
Original job Online Client Relations Manager posted on GrabJobs ©. To flag any issues with this job please use the Report Job button on GrabJobs</t>
  </si>
  <si>
    <t>{'posted_at': '14 days ago', 'schedule_type': 'Part-time', 'work_from_home': True}</t>
  </si>
  <si>
    <t>Client Relations Manager</t>
  </si>
  <si>
    <t>Responsibilities we entrust you with
• Define and execute a proactive partnership strategy with payment networks and acquiring banks.
• Build new relationships with partners in issuing and acquiring space for various pay modes, including UPI, Cards, NB, and Digital PPIs.
• Develop and execute a comprehensive plan for channel referrals and derive volume/margin business from these partnerships.
• Drive all aspects of the partnership, including prioritization, structuring/negotiation of new initiatives, and ongoing partner management by being the CEO of what you do.
• Facilitate joint product development, co-marketing, and other opportunities to elevate Pine Labs' influence and positioning.
• Participate in Quarterly Business Reviews with senior management, providing insights into strategic partnerships.
• Collaborate with product managers in the development of new products and work on business optimizations with issuers to improve performance.
Relevant work experience
• 6-8 + years of... related experience in payments industry
• Education Qualification: B Tech + MBA preferred.
• Experience in building and managing relationships with external senior business leaders and others across a partner organization
• Deep understanding of the payments landscape, with critical thinking skills to comprehend and interpret emerging trends to Own Tomorrow</t>
  </si>
  <si>
    <t>Company Description
We suggest you enter details here.
Role Description
This is a full-time role for an Enterprise Account Manager at Setu (A Pine Lab Company). As an Enterprise Account Manager, you will be responsible for managing and expanding relationships with enterprise-level clients in Mumbai. Your day-to-day tasks will include identifying new business opportunities, developing and executing account strategies, managing the sales process, and ensuring client satisfaction. This is an on-site role located in Mumbai.
Qualifications
Previous experience in enterprise account management or a similar role
Proven track record of successfully managing and growing client accounts
Strong communication and interpersonal skills
Ability to build and maintain long-term relationships with clients
Excellent negotiation and problem-solving abilities
Self-motivated and results-oriented
Bachelor's degree in Business Administration or a related field
Knowledge of the [industry. specific... knowledge or software/tools] is a plus</t>
  </si>
  <si>
    <t>Product Lead-Business Banking</t>
  </si>
  <si>
    <t>Role/ Job Title: Product Lead- Business Banking
Function/ Department: Retail Banking
Job Purpose
Manage &amp; own product and policy for Business Banking product. Work with key stakeholders for ensuring timely updation of policy, processes in line with market dynamics and competition benchmarking. Work withing compliance boundaries to create differentiated Product Innovation &amp; Process Re-engineering for customer experience. Work closely with digital team to launch and curate pre-approved base and customer journey.
Roles &amp; Responsibilities
Design, develop and deploy digital-first products for MSME clients.
Manage and own business banking product policy and risk framework for digital products.
Create seamless customer journey for a frictionless lending experience.
Responsible for end-to-end customer experience in the journey.
Ensure that policy is created and updated from time to time in line with competition benchmarking, stake-holder feedback, market dynamics and within. bounds of... regulatory framework/ compliance.
Work on customer campaigns to aid digital acquisition. Drive customer engagement and portfolio management via Relationship managers as well as by way of centralized campaigns.
Work closely with various stake holders such as digital team, compliance, legal, technical, risk, credit to create systemic policy, process for best-in-class customer experience.
Engage periodically with stakeholders for getting continuous feedback on existing as well as new requirements.
Managerial &amp; Leadership Responsibilities
Building collaborative work culture between Credit, Digital team, Operations to enable sales teams to provide customer delight.
Skills Sets
Individuals with passion for product management
Keen analytical ability to derive customer insights.
Ability to leverage technology to deliver superior CX.
PGDM / MBA from Top tier institute
Education Qualification
Graduation: BBA (Bachelor of Business Administration)/BCom (Bachelor in Commerce)/BTech (Bachelor in Technology)/BA (Bachelor of Arts)/BE (Bachelor in Engineering).
Post-graduation: MBA (Master of Business administration)/MCom (Master of Commerce)/PGDM (Post Graduate Diploma in Management).
Experience: Minimum 10-18 years of experience Product management, preferably in Banking/ Fintech</t>
  </si>
  <si>
    <t>Product Lead Business Banking</t>
  </si>
  <si>
    <t>job_result_8_21.txt</t>
  </si>
  <si>
    <t>Analyst-Hindsighting(Business Banking Credit)</t>
  </si>
  <si>
    <t>Role/ Job Title:
Analyst-Hindsighting (Business Banking Credit)
Function/ Department:
Business Banking Group
Job Purpose:
The role entails formulation and implementation of BBG policy and regular monitoring of portfolio from credit risk perspective. Role will closely collaborate with BBG Business team - Product Manager, Operations, Sales, IT, Credit, BIU for same.
Roles &amp; Responsibilities:
Designing new product program with extensive market research and benchmarking.
Adherence to governance and control framework.
Reduction of Risk Related costs.
Identifying portfolio trends and generating portfolio level MIS.
Monitoring of EWS and Portfolio Delinquency.
Mapping impact of external environment on portfolio by involving into Industry research.
Understanding and Implementation of best practices from industry from Risk perspective.
Recommend process changes in order to improve efficiency and quality across the assigned area.
Leverage in-house synergies through collaboration... with internal stakeholders.
Regular Training to Credit and Business Team.
Spearhead initiative to improve efficiency &amp; portfolio health.
Understanding of Digital processes adopted by the bank and pro-actively identify areas to leverage the same to drive efficiency.
Education Qualification:
Graduation: B.E. (Bachelor in Engineering) / B.Tech (Bachelor in Technology) / B.Com (Bachelor in Commerce) / B.A. (Bachelor of Arts) / B.Sc (Bachelor of Science) / BBA (Bachelor of Business Administration) / BCA (Bachelor of Computer Applications).
Post-graduation: MBA (Master of Business Administration) / CA (Chartered Accountant) / CS (Company Secretary) / CFA (Chartered Financial Analyst).
Experience:
2 - 5 years of relevant experience</t>
  </si>
  <si>
    <t>Analyst Hindsighting (Business Banking Credit)</t>
  </si>
  <si>
    <t>job_result_9_40.txt</t>
  </si>
  <si>
    <t>Lead-Business Operational Risk &amp; Compliance</t>
  </si>
  <si>
    <t>Role/ Job Title: Lead Business Operational Risk &amp; Compliance
Function/ Department: Retail Asset Business &amp; Risk
Job Purpose
The role entails managing operational risk and compliance for retail assets. The role will closely collaborate with the Product, Business, Credit, Collections, Policy, Technology, Risk and Operations teams to drive effective implementation of Operational Risk framework and adherence to regulatory requirements.
Roles &amp; Responsibilities
Assist all stakeholders in quarterly performance of Risk control self-assessment, data submission for KRI (Key Risk indicators).
Enhance understanding of operational risk and compliance.
Manage operational risk events, ensuring timely completion of preventive and corrective action.
Review of SOPs/ Policies from Operational Risk and Compliance perspective.
Preparation of Business Operational Risk decks.
Tracking and closure of Operational Risk issues and events.
Liaison/ Collaborate with stakeholders for closure. of RBI... requirements and regulatory compliances.
Recommend process changes in order to mitigate operational and regulatory risk.
End to end management of RBI inspection which entails understanding of regulatory requirement, identifying concerned stakeholder within Retail Assets, co-ordination with IT &amp; BIU for data extraction, validation of data in collaboration with concerned team and final submission to Compliance for onward submission to RBI.
Process enhancements for mitigating risk identified through RCSA, Internal Audit, RBI inspection.
Management and closure of internal audit observations and statutory audit requirements.
Drive Regulatory Projects.
Conduct of Business Operational Risk Committee.
Education Qualification
Graduation: BBA (Bachelor of Business Administration) / B.Com (Bachelor in Commerce) / B.Tech (Bachelor in Technology) / B.A. (Bachelor of Arts) / B.E. (Bachelor in Engineering) / B.Sc (Bachelor of Science).
Post-graduation: MBA (Master of Business Administration) / PGDM (Post Graduate Diploma in Management) / CA (Chartered Accountant).
Experience: 10 to 18 years of experience in Operational Risk, Compliance</t>
  </si>
  <si>
    <t>Lead Business Operational Risk &amp; Compliance</t>
  </si>
  <si>
    <t>Risk Management</t>
  </si>
  <si>
    <t>Credit Manager-Mortgage Rural</t>
  </si>
  <si>
    <t>Role/ Job Title: Credit Manager - Mortgage Rural
Function/ Department: Rural Banking
Job Purpose
The role bearer's responsibilities entail managing the entire credit application process, right from login to disbursement for Mortgage products. The role bearer is involved in development and implementation of credit policy initiatives and managing the quality of the portfolio. The role bearer will be in direct contact with the consumers in order to establish their credit, worthiness, ensuring completion of verifications and adhering to the guidelines set as per the company credit policy. The execution of these tasks must be accomplished in such manner which is both sales supportive and risk averse contributing to the larger organizational objectives of the bank.
Roles &amp; Responsibilities
Responsible for underwriting secured and unsecured proposals for loan customers as per the laid down policies &amp; procedure to honor the agreed SLAs and manage area business volumes.
Supervise a. team... of credit underwriters and provide guidelines.
Conduct personal discussion with customers to establish credit worthiness.
Control and contain front-end delinquencies by calling up customer on first presentation.
Making sure completion of credit/KYC documents and verification- telephonic, field &amp; collateral visits.
Coordinate with sales to achieve targets and ensure SLAs are met.
Ensuring credit policy adherence to the accepted standards.
Collaborate with Collections to drive down the net credit loss and delinquency metrics by ensuring that trends on delinquent customers are identified and communicated to the Collections team in order to take corrective action through new sourcing.
Review and approve credit proposals given the discretionary authority and escalate others to those with the appropriate approval authority while ensuring compliance with the banks credit policy.
Monitor and review the performance of the retail credit portfolio on a regular basis, providing recommendations for adjustment where necessary. Contribute to portfolio management programs i.e. limit increases, loan postponements etc.
Recommend process changes in order to improve service efficiency and quality across the assigned area.
Recommend improvements to processes and policies across the Retail Banking business to drive operational efficiencies and high-quality customer service.
Managerial And Leadership Responsibilities
Monitor key parameters on productivity, hiring quality and attrition rates and make necessary improvements.
Champion IDFC First's customer first culture by driving the team to take up high degree servicing norms to ensure absolute customer delight.
Attract and retain best-in-class talent for key roles in their reporting structure.
Drive co-operation with the credit, technology, analytics and risk teams to ensure smooth functioning of business.
Partner with Policies team to ensure all decisions are taken within the prescribed framework.
Education Qualification
Graduation: Any Graduation (BCA, BBA, BCom, BTech, BA, BE, BSc)
Post-graduation: Any Post-graduation (MA, MCOM, MSC)
Experience: 2 to 5 years of experience in Mortgage credit</t>
  </si>
  <si>
    <t>Credit Manager Mortgage Rural</t>
  </si>
  <si>
    <t>Associate Relationship Manager Vacancy In IDFC Bank</t>
  </si>
  <si>
    <t>IDFC First Bank Recruitment 2024
Job Title – Associate Relationship Manager
Business Unit – Retail Banking-Rural Banking
Function– Rural Sales
Fresher Banking Jobs Near Me
Responsibilities
• Prepare Wish list of customers through cold calling and promotion activities to drive awareness about the bank and products across the catchment area.
• Essure completion of account opening formalities with strict adherence to KYC norms (Field verification Mandatory).
• Promote high-quality sales, supply and customer service processes
• Building and maintaining strong relationships with prospective and existing clients.
• Upselling and cross-selling products/services to clients.
• Meeting sales/revenue targets.
• Ensuring client satisfaction.
Associate Relationship Manager Vacancy In IDFC Bank
Requirements and skills
• Excellent communication skills
• Ability to build and maintain strong client and business relationships.
• Microsoft Office
• Good conflict resolution and problem-solving... skills.
Key Success Metrics:
Customer Acquisition targets, Cross sell targets
Educational Qualifications:
Graduate Full Time : Bachelors in Commerce / Arts / Science / Biology / Business / Computers / Maths/ Engineering / Management / any others.
Experience:
0 – 5 years of relevant branch banking experience.
Click here for Direct Apply</t>
  </si>
  <si>
    <t>Credit Manager-Used Cars</t>
  </si>
  <si>
    <t>Role/ Job Title: Credit Manager Used Cars
Function/ Department: Credit
Job Purpose:
The role bearer has the responsibility to coordinate with sales team to achieve target of the area assigned. The role bearer will be in direct contact with the consumers in order to establish their credit, worthiness, ensuring completion of verifications and adhering to the guidelines set as per the company credit policy. The execution of these tasks must be accomplished in such manner which is both sales supportive and risk averse contributing to the larger organizational objectives of the bank.
Roles &amp; Responsibilities:
Evaluating the financial performance of dealers through analysis of dealers performance vis a vis industry performance and financial statement analysis using financial ratios.
Preparation of Credit Proposal Note and Credit Recommendation of Inventory Funding Limit (IF) for New Dealers as well as existing dealers.
Preparation of proposal of retail surrogate plan and review. of... retail business.
Managing and following up for credit &amp; business commitments to ensure that they are consistent with the banks business needs and objectives.
Determining the key credit risks and mitigating factors while evaluating the proposal.
Monitoring of credit limit by way of Overdue Tracking, Stock Audit monitoring and other related MIS.
Preparation and Maintenance of Master Database and various MIS.
Interaction with dealers, Inventory &amp; Retail Sales Managers and Market Intelligence.
Stock Audit monitoring and initiating the corrective action in case of stock gaps and fund diversion.
Education Qualification:
Any Graduation
Post-graduation: MBA, PGDM
Experience: 2+ years of relevant experience</t>
  </si>
  <si>
    <t>Credit Manager-Inventory Finance</t>
  </si>
  <si>
    <t>Role/ Job Title: Credit Manager-Inventory Finance
Function/ Department: Credit
Job Purpose:
The role bearer has the responsibility to coordinate with sales team to achieve target of the area assigned. The role bearer will be in direct contact with the consumers in order to establish their credit, worthiness, ensuring completion of verifications and adhering to the guidelines set as per the company credit policy. The execution of these tasks must be accomplished in such manner which is both sales supportive and risk averse contributing to the larger organizational objectives of the bank.
Roles &amp; Responsibilities:
Ensuring high quality of underwriting with minimum error and as per policy guideline.
Provide financial assistance to TW/ CD/ Auto / CV / Tractors dealers primarily to fulfil their short-term working capital. Responsible for assessment of cases within stipulated TAT.
Evaluating the financial performance of dealers through analysis of dealers performance.
Regular. dealer... visits to understand the market and business requirements and lesioning with borrower as and when require.
Determining the key credit risks and mitigating factors while evaluating the proposal
Preparation of various MIS's incl. Credit review MIS, proposal tracker, limit tracker, condition/ deferral tracker, extension of limits on account of non-fulfilment of condition/submission of renewal documents.
Processing of day-to-day transactions in the form of deal extensions/Ad hoc/exceptional indents that flow to credit unit in case of deferrals, overdue and other credit stipulations within specified TATs.
Education Qualification:
Graduation: Any.
Post-graduation: MBA, PGDM
Professional Degree: CA Fresher
Experience:
0 - 2 years of experience</t>
  </si>
  <si>
    <t>Credit Manager Inventory Finance</t>
  </si>
  <si>
    <t>job_result_1_21.txt</t>
  </si>
  <si>
    <t>Branch Head (direct Sales Maturity Vertical)</t>
  </si>
  <si>
    <t>HDFC Life</t>
  </si>
  <si>
    <t>:
Implement Plans with specific focus towards Needs based Selling throughMaturity leads and Activity Management.
• Support the business planning and implementation process for the businesswith the Sales Leadership
• Achieve Bench Mark supplier status for the direct Channel
• Ensuring alignment of volume and market share objectives for the directbusiness \xe2\x80\x93 facilitate HDFCSL Products;
• Monitor and evaluate achievement of your sales targets against expectations
• Enable superlative performance standards through alignment of the team withthe targets
• Ensure clear communication of the overall strategies and drive ownership onall tasks expected to be performed by SDM &amp; BDMs
• Ensure clarity and thereby enhance understanding of the new sales process&amp; management system in within team.
• Enhance effectiveness through smooth integration of changes throughout team
• Interact regularly with the existing customers to ensure a committed andpartnership based relationship.
• Ensure... review of their financial arrangements at least once a year.
• Understand the life cycle of the customer
• Ensure servicing client effectively.
• Minimize lapses.
About Company:
HDFC Life, one of India\xe2\x80\x99s leading private life insurance companies, offers a range of individual and group insurance solutions. It is a joint venture between Housing Development Finance Corporation Limited (HDFC), India\xe2\x80\x99s leading housing finance institution and Standard Life plc, the leading provider of financial services in the United Kingdom. HDFC Life\xe2\x80\x99s product portfolio comprises solutions, which meet various customer needs such as Protection, Pension, Savings, Investment and Health. Customers have the added advantage of customizing the plans, by adding optional benefits called riders, at a nominal price. The company currently has 37 retail and 8 group products in its portfolio, along with 9 optional riders catering to the savings, investment, protection and retirement needs of customers. HDFC Life continues to have one of the widest reaches among new insurance companies with about 500 branches in India touching customers in over 900 cities and towns. The company has also established a liaison office in Dubai. HDFC Life has a strong presence in its existing markets with a strong base of Financial Consultants.
HDFC Life</t>
  </si>
  <si>
    <t>Hamirpur, Uttar Pradesh</t>
  </si>
  <si>
    <t>Company Description
HDFC Life is one of India's leading private life insurance companies, offering a range of individual and group insurance solutions. As a joint venture between Housing Development Finance Corporation Limited (HDFC) and abrdn plc, HDFC Life combines expertise in housing finance and financial services to provide comprehensive plans for Protection, Pension, Savings, Investment, and Health.
Role Description
This is a full-time hybrid role for a Financial Consultant at HDFC Life. As a Financial Consultant, you will be responsible for providing financial planning and investment advice to clients. This includes analyzing financial data, creating financial plans, assisting with retirement planning, and offering customized solutions based on client needs. While this role is primarily located in Hamirpur, remote work is also acceptable.
Qualifications
• Financial Planning and Investments
• Analytical Skills
• Finance knowledge
• Retirement Planning
• Strong verbal and... written communication skills
• Ability to build and maintain relationships with clients
• Excellent problem-solving and decision-making abilities
• Attention to detail and accuracy
• Bachelor's degree in Finance, Economics, or related field</t>
  </si>
  <si>
    <t>job_result_3_76.txt</t>
  </si>
  <si>
    <t>Administrative Assistant</t>
  </si>
  <si>
    <t>Company Description
Bajaj Finserv is a financial services company founded in April 2007 and is the financial arm of the Bajaj Group. The company is one of the fastest growing and most diversified NBFCs in India and offers an extensive product portfolio that spans across 3 categories - lending, insurance, and wealth advisory.
Role Description
This is a full-time on-site role for an Administrative Assistant located in Ahmedabad. The Administrative Assistant will be responsible for providing administrative and executive support to management, handling phone calls, and ensuring effective communication within the organization. The Administrative Assistant will also utilize their clerical skills to ensure smooth operations and the timely completion of tasks.
Qualifications
Administrative Assistance and Executive Administrative Assistance skills
Excellent phone etiquette and communication skills
Clerical skills such as record-keeping, data entry, and bookkeeping
Proficiency in. Microsoft... Office Suite
Experience in customer service or as an administrative assistant is preferred
Bachelor's degree in Business Administration, Communication, or related field
A candidate with strong organizational skills, attention to detail, and the ability to work in a fast-paced environment would be beneficial for this role.
salary -20k</t>
  </si>
  <si>
    <t>Company Description
Bajaj Finserv, founded in April 2007, is the financial arm of the Bajaj group. With a simple philosophy of never settling for good and always striving for greatness, Bajaj Finserv offers a wide range of financial products and services across lending, insurance, and wealth advisory. As one of the fastest growing and most diversified NBFCs in India, Bajaj Finserv has a strong presence across the country.
Role Description
This is a full-time on-site role as a Relationship Manager at Bajaj Finserv located in Pune. As a Relationship Manager, you will be responsible for building and maintaining relationships with clients, managing their financial portfolios, and providing them with personalized advice and solutions. You will also be responsible for achieving sales targets, identifying new business opportunities, and ensuring customer satisfaction.
Qualifications
Strong communication and interpersonal skills
Ability to build and maintain relationships
Knowledge. of... financial products and services
Experience in sales or customer relationship management
Excellent problem-solving and decision-making skills
Ability to work effectively in a team
Bachelor's degree in Finance, Business Administration, or related field
Relevant certifications (e.g. NISM, CFP) are a plus</t>
  </si>
  <si>
    <t>job_result_2_76.txt</t>
  </si>
  <si>
    <t>Field Sales Officer</t>
  </si>
  <si>
    <t>Company Description
Bajaj Finserv, the financial arm of the Bajaj group, was founded in April 2007. With a philosophy of never settling for good and always going for great, we offer an extensive product portfolio in lending, insurance, and wealth advisory. As one of the fastest growing and most diversified NBFCs in India, we have 24 products spread across 12 product lines. Our presence spans across the entire country.
Role Description
This is a full-time on-site role for a Sales Executive located in Raipur. The Sales Executive will be responsible for day-to-day tasks related to sales, including prospecting and generating leads, promoting and selling financial products, building and maintaining customer relationships, and achieving sales targets. The Sales Executive will also provide excellent customer service and handle any inquiries or issues that may arise.
Qualifications
• Sales and negotiation skills
• Exceptional communication and interpersonal skills
• Ability to build and... maintain relationships with customers
• Knowledge of financial products and services
• Goal-oriented and self-motivated
• Strong problem-solving skills
• Ability to work well in a team
• Prior experience in sales or customer service is preferred
• Bachelor's degree in Business, Marketing, or a related field
• graduation must
• flexible working hours
• net pay 15k incentive
• 7610514532
• ashish.rana1bajajfinserv.in</t>
  </si>
  <si>
    <t>Piramal</t>
  </si>
  <si>
    <t>via Oracle</t>
  </si>
  <si>
    <t>Monitoring monthly revenues along with Supply chain planning team
Prepare monthly sales flash, ensure reconciliation of amounts and quantities with SAP
Prepare Sales schedules on a monthly / quarterly / annual basis for audit purposes
Prepare Sales variance analysis on quarterly basis for audit submissions
Monitor Spent solvents sales, other income, analysis of rates and volumes
Prepare and update weekly and monthly sales trackers
Assistance in preparing sales budgets
Co-ordinate with plant team for audit evidences - cut off documents, invoices, E-way bills during quarterly / annual audits and Internal Audits
Do internal checks / control procedures in Sales, to ensure there are no internal audit observations
Ensure sales dispatches are as per INCO TERMS
Monthly updating sales data - customer wise, product wise in MIS system
Assistance in Cost Audits finalisation
Monitoring Collections from customers on a weekly basis; liasioning with Shared Services team in banking matters</t>
  </si>
  <si>
    <t>Manager - Finance</t>
  </si>
  <si>
    <t>Piramal Group</t>
  </si>
  <si>
    <t>Business: Piramal Critical Care
Department: Finance
Location: Kurla, Mumbai
Travel: Low
Job Overview
The product Finance Manager role will be responsible for:
1.Arriving at product costs at SKU level.
2. Maintenance of inputs to arrive at product costs in Qliksense and ensuring timely update- of inputs to facilitate effective decision making.
3. Reviewing product cost for new products and new launches to ensure margins are maintained at the organizational/acceptable level
4. Studying the existing product costing and suggesting measures for improvement in product cost
Key Stakeholders: Internal
Finance department, Supply chain, Production teams
Key Stakeholders: External
Contract Manufacturing Organisations
Reporting Structure
Role reports to:Senior Finance Controller
Experience:
- A Chartered accountant or Cost accountant or MBA Finance with an experience of 4 to 7 years post qualification experience in similar sized organizations
- Someone who has played an active role in... managing product costing, margin management and analysis from a manufacturing organization
- Must have effective communication skills with an ability to drive discussions to successful closure
- Pharmaceutical or Life Science Industry a plus
Key Roles/Responsibilities:
- Arriving at product costs at SKU level
- Maintenance of inputs to arrive at product costs in Qliksense and ensuring timely update of inputs to facilitate effective decision making
- Reviewing product cost for new products and new launches to ensure margins are maintained at the organizational/acceptable level
- Studying the existing product costing and suggesting measures for improvement in product cost
- Circulation of detailed margin report on a monthly basis covering observations, analysis and action plan in consultation with different stakeholders
- Circulation of executive summary on margin on a monthly basis highlighting key deviations and corrective actions
- Holding product cost review/margin management meetings with various stakeholders and highlighting major variations in budgeted cost vs actual cost
- Working with various stakeholders to ensure cost optimization and building productivity enhancement pipeline to ensure cost reduction
- Driving cost improvement workshops and margin improvement strategies through productivity workshops
- Tracking progress of actions in the productivity workshops and highlighting major deviations against planned actions
- Working with various stakeholders to arrive at the product cost inputs for budget and LRP
- Validation and verification of cost structures for products in pipeline/new product lines
- Working with the CMO’s to arrive at the most optimum cost structure and validation of costs factored in by CMO’s through effective deliberation and discussions</t>
  </si>
  <si>
    <t>Manager Finance</t>
  </si>
  <si>
    <t>job_result_6_93.txt</t>
  </si>
  <si>
    <t>Federal Bank</t>
  </si>
  <si>
    <t>Marketing Research Analyst</t>
  </si>
  <si>
    <t>via Placement India</t>
  </si>
  <si>
    <t>We are hiring marketing research executive for a prestigious financial institution. Candidates have to reach out customers, ( telephonic) fix appointments and explain them about a wide variety of financial investment products including IPO, Mutual Funds, Shares, Option &amp; Futures, Annuity, Bonds etc..Huge incentives offered guaranteed..!! Earn unlimited..!!Free training provided for Share market and Mutual Funds..NO TARGETNO FIXED CALLSChance to earn unlimited and live your dreams..!!
Experience : 0 - 5 Years
No. of Openings : 10
Education : Higher Secondary, Secondary School, Vocational Course, Diploma, Advanced/Higher Diploma, Professional Degree, Any Bachelor Degree, B.A, B.B.A, B.Com
Role : Marketing Research Analyst
Industry Type : Call Centre / BPO / KPO / ITES / LPO
Gender : Female
Job Country : India</t>
  </si>
  <si>
    <t>Key Account Manager - Federal Bank</t>
  </si>
  <si>
    <t>Tata AIA Life Insurance</t>
  </si>
  <si>
    <t>Ernakulam, Kerala</t>
  </si>
  <si>
    <t>JOBDESCRIPTION
A Position Overview
Position Title
Key Account Manager
Department
Federal Bank
Level / Band
Executive / 209
Role Summary : Providesupport in Sales of Life Insurance business through bank customers at bankbranches across assigned locations
B OrganizationalRelationships
Reports To
Cluster sales Manager
Supervises
C JobDimensions
Geographic Area Covered
Branches / Cluster
Internal Stakeholders
Training
Branch Operations
Distribution Operations
External
Channel Partner
D Key ResultAreas
Organization Process
Key Contributions
Sales
• Achieve pre-set business targets on ANP, case count, active branch, active sales staff and various KPIs for designated branches
• Working jointly with the Branch Manager on Business Implementation plan
• Driving and motivating the branch staff along with Bank RM and providing support for logging in applications sourced
• Tapping the right database of the branch and ensure authentic documentation
• Build relationship with... the Bank Sales / operations team and ensure the business targets and Productivity targets of the allocated branches are met effectively
• Prospect and meet customers within and outside the Branch as when required
• To develop, agree and implement short term and long term plans to achieve sales targets
• To achieve branch RM activation targets
• Work collectively with Bank Sales / operations team and conduct joint sales calls as a team to achieve business nos.
• Seek commitment from the partner towards achievement of business objective
Relationship Management
Managing the relationship between internal team and channel partner so as to
Foster sales for the company and mmaintain utmost levels of responsiveness to requirements from the Channel Partner
• Provide all possible support to the channel partner as a face of parent company
• Effectively execute all Marketing activities as per Partners requirement
• Ensuring timely issuance of policies with resolving all pending etc.
• Adhere to the customer touch-point engagement in order to service his portfolio of customers
• To maintain the desired persistency ratio
• Prompt post-sales service with respect to all domains
• Strategize and interact closely with the RM on business plan execution
Ensure Compliance
• Ensure compliance to internal sales process &amp; other compliance standards
• Should be process &amp; product champion to ensures adherence to policies and procedures to cultivate a compliance culture in the team
• Adhering to the Training Road map.
• Providing timely reports to the Supervisor as per the requirement.
• Adhering to the TALIC code of conduct.
E SkillsRequired
Technical
• Product / Subject matter expertise
• Business perspective &amp; planning
• Finance / Insurance industry awareness
• Self management
• Problem solving skills
• Peer level co-ordination and influencing skills
Behavioral
Essential
Desired
Interpersonal skills
Communication skills</t>
  </si>
  <si>
    <t>Service Delivery Officer-BRANCH BANKING-Branch Banking</t>
  </si>
  <si>
    <t>JOB ROLE :
· Handling personalized service requests of customers.
· Generation of timely business MIS.
· Ensuring strict adherence to compliance, audit and regulatory requirements for customer segment.
· Coordination with CPC/RPC/Investment desks for account opening of customers.
· Managing complaints of customers and ensuring their resolution within TAT.
JOB REQUIREMENT:
· Developing and maintaining banking relationships with a select group of high net worth customers
· Excellent communication skills with customer service orientation
· Courteous and polite.
· Good knowledge of Microsoft excels.
Understanding of banking norms and processes.</t>
  </si>
  <si>
    <t>Service Delivery Officer</t>
  </si>
  <si>
    <t>Fincon Team Member-SUPPORT SERVICES-Accounts and Finance Group</t>
  </si>
  <si>
    <t>KOTAK MAHINDRA BANK
JOB DESCRIPTION –MANAGER – FINANCE
DEPARTMENT -
Finance and Accounts, BKC-Mumbai
MAJOR ACTIVITIES – 
Assist in preparation of monthly, quarterly and annual financial statements as per Indian GAAP/IFRS/IND AS and Companies Act and as required by RBI. 
Preparation of Monthly MIS Reports, variance analysis report, actual vs budgets reports and preparation of forecast statements. 
Monitoring monthly financial performance of the business against budgets and undertake variance analysis to ensure that deviations are highlighted to various business/functions for corrective actions. 
Assist in annual planning and budgeting cycle. 
Ensure that the Books of Accounts are properly maintained and updated on day to day basis and implementation and adherence to internal control policies and standards. 
Liasoning with Internal as well as Statutory Auditors for timely completion of Audits.
RELEVANT EXPERIENCE 
0 – 3 Years of experience in core financial reporting function... under Indian GAAP/ IND AS/ IFRS. Experience in Financial Services Industry will be an advantage. 
Reasonably good understanding of ERP applications like Finacle, Oracle, SAP.
PERSONAL CHARACTERISTICS &amp; BEHAVIOURS 
Good oral and written communication skills 
Strong analytical and creative problem solving skills 
Eye for detail and a quick learner</t>
  </si>
  <si>
    <t>Relationship Manager - Professionals-Kotak Private...</t>
  </si>
  <si>
    <t>tions)
The Kotak Mahindra Group
The entire spectrum of financial needs of individuals and corporates is addressed at the Kotak Mahindra Group. Completing a successful 29 year run, Kotak firmly invests in serving the financial services needs of customers. The Group today offers complete financial solutions including areas like Retail Finance, Equities, Mutual Funds, Life Insurance, Wealth Management (Private Banking), Tax Planning and Investment Banking etc. The Kotak Mahindra Group offers the understanding, the experience, the infrastructure and most importantly the commitment to deliver pragmatic end-to-end solutions that truly work.
Kotak Wealth Management:
The Kotak Mahindra Group (‘Kotak’) has one of the oldest and the most respected Wealth Management teams in India. Kotak offers the widest range of wealth management solutions to High Net-Worth Individuals for over fifteen years, emerging as the largest Wealth Manager by a wide margin.
The Kotak client base ranges from... entrepreneurs to business families, and also includes employed professionals. Kotak provides financial advice and manages wealth for 44% of India’s top 100 families with Wealth Management offices spread across 10 cities in India. The Client Relations team in Kotak Wealth Management works exclusively on portfolios of large advisory and family office clients of the firm. The role requires the Relationship Manager to take full ownership of his/her client portfolios.
Job Role:
Job Role
• Identify customer needs and provide them with right financial planning assistance and asset allocation with the help of our Investment Advisory services.
• Build and deepen relationships with existing HNI Customers to achieve increase in share of wallet.
• Acquire New Clients for the firm and also develop new territories.
• Be able to work with colleagues of other divisions of the bank to Cross Sell products and services to clients.
• Adhere to all company processes and policies, and carry the Kotak brand through developed functional and behavioral skills.
• Deliver Sales Targets
Job Requirements
• Excellent written and oral communication skills
• Strong Organizational Skills
• Strong Communication and Interpersonal Skills
• Experience in investment/financial services
• Team player and Collaboration skills
• Relationship Management Skills</t>
  </si>
  <si>
    <t>IDBI Bank</t>
  </si>
  <si>
    <t>Finance Controller / Account Manager</t>
  </si>
  <si>
    <t>IDBI Intech</t>
  </si>
  <si>
    <t>Job Description:
Daily Activities:
• Review of vendor payments for:
• Checking if invoice is compliant with GST regulations.
• Input credit is available for IDBI Intech.
• TDS implications followed up.
• Financial approval is available as per appropriate DOP.
• Purchase order / Agreement is available and it is valid for the invoice period.
• Checking fund position for processing the payment.
• Review of invoices raised and payments received from customers.
• Review of open purchase orders and follow up with delivery team and customers for milestone sign off for revenue recognition and raising invoice.
Weekly Activities:
• Review of reimbursements to ascertain if the reimbursements are as per policy and verification of cost centers.
• Verification of vehicle reimbursement claims and approval in the system for payment of vehicle reimbursements.
Monthly Activities:
• Review of payroll as per input and MIS provided by HR.
• Preparation of approval note for processing the payroll.
•... Review of upload files before final disbursements.
• Review of pay order file for those employees whose account is not opened.
• Verification of MIS prepared by team along with all supporting schedules.
• Preparation of variance analysis which will be shared with senior management along with MIS and other schedules of MIS.
Quarterly &amp; Yearly Activities:
• Preparation of schedules of financial statements.
• Handling Internal and External audit and resolving the queries if any.
• Preparation of workings required for preparation of board notes.
• Preparation/review of bank’s requirements for consolidation.
• Preparation of related party confirmation and circulating the same with all the related parties.
Other:
• Ascertain the best option in FD’s to invest as and when funds are received from banks.
• Taking approval from all the members of the investment committee for investing the funds in FDs.
• Review of contracts with customers from finance perspective and providing inputs.
• Liaisoning with bank for issuance of bank guarantees for participation in RFP’s.
Skills Required:
• Proven experience in accounts payable and receivable functions.
• Strong knowledge of GST regulations and TDS implications.
• Familiarity with financial approval processes.
• Excellent attention to detail and organizational skills.
• Effective communication and collaboration abilities.
• Proficiency in accounting software and Microsoft Office Suite.
Educational Qualification:
CA
Project Management:
Posted on:
September 15, 2023
Experience Level:
Experienced
Contract Type:
Permanent
Department:
Finance</t>
  </si>
  <si>
    <t>Infibeam</t>
  </si>
  <si>
    <t>Infibeam Avenues - Account Manager/Client Relationship Manager ...</t>
  </si>
  <si>
    <t>Infibeam Avenues Ltd</t>
  </si>
  <si>
    <t>Wanted : Client Relationship Manager(Account Manager)
Role : Account Manager
Are you ready to embark on a thrilling journey through the digital wilderness?
Do you have a knack for deciphering the ever-changing Digital Media landscape?
Are you the trendsetter who'll lead, follow, or dance to the beat of your own algorithm?
- Welcome to ODigMa - where we're not just any team but a group of creative minds shaping how people see and engage with brands.
Who We're Looking For :
- Act as clients' primary point of contact with the ability to assess clients' needs and manage projects on a daily basis.
- Manage campaigns including PPC, organic SEO, Email and Social Media.
- Coordinate with other departments including design and web development teams on a project basis.
- Communicate with clients on a regular basis regarding account status.
- Assist clients in strategy needs for digital marketing efforts.
- This position requires strong organizational and communication skills, as... well as critical thinking, passion, teamwork, and professionalism.
Your Mission :
- In this role, you'll be the trendsetter's trendsetter, working alongside design gurus, publishing prodigies, conquerors of content, SEO experts, SEM strategists, ORM guardians, and senior web strategists to pioneer uncharted territories in digital content experiences. Your mission is to explore new horizons, uncover hidden insights, and keep our digital presence ahead of the curve.
- So, if you're ready to ride the wave of innovation, break the internet (in a good way), and have a blast while doing it, join us at ODigMa and let's redefine the future of Digital media together</t>
  </si>
  <si>
    <t>Account Manager</t>
  </si>
  <si>
    <t>Key Accountabilities &amp; Interactions
· Escalation Management
· SLA &amp; Reverse SLA Management
· KPI Governance
· Managing stakeholders - CFO of respective Clients
· Government Agencies / Banks / Consultants / Internal &amp; External Auditors
Your key responsibilities:
COO is expected to have end-to-end function Knowledge &amp; understanding including (General Lager, Indirect/Direct TAX, Government Incentives, Accounts Payable, and Accounts Receivable). He/ She is expected to guide the team and have result oriented approach keeping customer centricity in mind. Please refer to the below points for a detailed understanding of the role with specific towers &amp; headcount.
General Ledger
· Lead the year-end closing process
· Guide &amp; Monitor asset, liability, capital accounting, and analyzing account information; Summarizes current financial status by guiding team in coting information; preparing balance sheet, profit, and loss statement, and other reports
· Monitor Document financial... transactions for several legal entities;
· Review financial discrepancies by collecting and analyzing account information
· Substantiate financial transactions by auditing documents and ensure that financial statements and records comply with laws and regulations
· Lead external statutory and fiscal audits and ensure 100% compliance report
· Guide &amp; Monitor team to Develop procedures and controls to ensure accuracy and standardize and/or simplify processes;
Accounts Payable
· Lead process delivery for AP &amp; Treasury Functions
· Review GRIR Ageing and take the required action to keep it in control
· Keep strong governance on Advances &amp; Clearance
· Understanding of TDS &amp; applicable TAX to guide team
· Review and put strong control on TDS deduction
· Guide team in resolving exceptions and take lead to close all escalations
· Review and report the performance of the AP &amp; Treasury tower to the respective stakeholders
· Align team performance with shared services operations’ performance objectives
· Lead &amp; Manage systems /automation, process, workflow improvements, and enhancements pertaining to his/ her team
· Responsible for developing and reporting operational metrics, SLA and identifying opportunities for improving operations and services of his/ her team
Accounts Receivable / OTC
· Accountable for entire OTC process and departmental functions such as customer master maintenance, Credit administration, collections, cash application processes, AR-related management reporting, tax compliance &amp; corresponding internal controls,
· Establish and guide the OTC team and operations across all entities in a KPI-driven Shared Service Centre environment,
· Review &amp; Guide team in Implementing and preparing a strategy on day to day basis to achieve monthly collection target, reducing deductions, clearing over dues, if any, and expediting the billing process with minimum disruption
· Implement strategies in the OTC processes to reduce companies’ DSO and past due Invoices,
· Establishing an adequate control environment and optimizing the efficiency of the OTC process with a focus to deliver improvement in the working capital of the company, operational support, assistance to the OTC team to ensure a smooth and timely sub-ledger close,
· Responsible for the overall performance of the team, monitoring their performance, providing timely feedback &amp; assisting them to improve on their identified training needs.
· Understand business /strategies for order management and support automation of business processes across order management,
· Develop and publish weekly / monthly/quarterly key performance indicators (KPIs) to stakeholders and executive management
· Reviewing and analyzing current procedures in order to recommend and implement changes to standardize activities and integrate them into shared services.
· Identify clear objectives for the team, provide coaching, career development, and feedback to team members, provide performance evaluation and reward,
· Influence team to Participate and Lead in cross-functional process and system improvement initiatives
Original job Head of Finance and Accounting posted on GrabJobs ©. To flag any issues with this job please use the Report Job button on GrabJobs</t>
  </si>
  <si>
    <t>{'posted_at': '17 hours ago', 'schedule_type': 'Full–time'}</t>
  </si>
  <si>
    <t>job_result_6_54.txt</t>
  </si>
  <si>
    <t>Accounts Receivable Analyst</t>
  </si>
  <si>
    <t>We are currently seeking a skilled and experienced Accounts Receivable Specialist to join our finance team. As an Accounts Receivable Specialist, you will be responsible for managing the company's accounts receivable process, ensuring timely and accurate invoicing, collections, and reconciliation. Responsibilities: Generate and issue invoices to customers accurately and in a timely manner. Follow up on outstanding receivables and manage collections efforts to ensure timely payment. Reconcile accounts receivable ledger to ensure accuracy and completeness. Investigate and resolve billing discrepancies or disputes with customers. Collaborate with internal teams, including sales and customer service, to address customer inquiries and resolve issues related to invoicing and payments. Maintain accurate records of customer transactions and interactions in the accounting system. Prepare aging reports and provide regular updates on accounts receivable status to management. Assist in month-end... and year-end closing activities, including account reconciliations and financial reporting. Identify process improvements and implement best practices to streamline accounts receivable processes and enhance efficiency. Stay updated on industry regulations and standards related to accounts receivable and billing practices. Qualifications: Bachelor's degree in Accounting, Finance, or related field. 2-6 years of experience in accounts receivable or related finance roles. Proficiency in accounting software and MS Excel. Strong understanding of accounting principles and practices. Excellent communication and interpersonal skills, with the ability to interact effectively with customers and internal stakeholders. Detail-oriented with strong analytical and problem-solving abilities. Ability to prioritize tasks and work independently in a fast-paced environment. Experience with ERP systems (e.g., SAP,) is a plus</t>
  </si>
  <si>
    <t>Letter of Credit</t>
  </si>
  <si>
    <t>Knowledge of UCP Guidelines Good Communication Skills Knowledge of Banking Activity regarding LC LC Draft Vetting Good Knowledge of Excel Knowledge of trade finance Experience of 4-8 years in LC field End to End knowledge from LC draft vetting to receiving &amp; settlement of fund Knowledge Of different field of LC &amp; different MT in LC Knowledge of different incoterms &amp; payment terms in export. Knowledge of understanding of SWIFT related to different MT (Message Type) Checking of discrepancies in Documents &amp; communication with marketing/customer Knowledge of LC amendments Knowledge of LC bill discounting &amp; tracking of payments</t>
  </si>
  <si>
    <t>Letter of Credit Specialist</t>
  </si>
  <si>
    <t>One 97 Paytm</t>
  </si>
  <si>
    <t>Business Development</t>
  </si>
  <si>
    <t>Paytm</t>
  </si>
  <si>
    <t>Indore, Madhya Pradesh</t>
  </si>
  <si>
    <t>Responsibilities
• Developing Paytm Insider’s brand and building increasing awareness in the market place.
• Generating and seeking out potential new opportunities across the genres &amp; entertainment ecosystem.
• Leading in new business contract negotiations and deals.
• Managing proposals, submissions and bids.
• Monitoring competitors and reviewing Insider’s offering in light of competitors developments.
• Creating the annual business development budget in compliance with the company policy and ethical / corporate governance framework and present it to the board for approval.
• Making professional decisions in a fast-paced environment.
Requirements
• 3-8 years of eperience in the event industry
• Analytical mindset, with experience analyzing qualitative and quantitative data to guide strategy
• Excellent verbal and written communication skills
• Comfort in a fast-paced, entrepreneurial, start-up environment.</t>
  </si>
  <si>
    <t>Head of Digital Marketing</t>
  </si>
  <si>
    <t>Company Overview
Reliance Retail is the retail initiative of RIL and the fastest-growing retailer in the world. We are the largest and most profitable retailer in India with a wide reach and over 249 million registered customers. With over 3 million daily transactions, Reliance Retail operates at an unmatched scale in the Indian retail industry. Our mission is to enrich the quality of lives of millions of Indians every day.
Job Overview
We are seeking a highly experienced and talented individual to join our team as the Head of Digital Marketing. As the largest and most profitable retailer in India, Reliance Retail relies heavily on digital marketing to maintain and grow our customer base. The successful candidate will be responsible for developing and executing digital marketing strategies, managing paid media campaigns, and driving online customer acquisition and engagement. This is a senior-level position that requires strong leadership skills and a deep understanding of the... digital landscape.
Qualifications and Skills
Minimum of 14 years of experience in digital marketing
Proven track record of managing successful digital marketing campaigns
Deep understanding of digital marketing channels and platforms
Strong analytical and problem-solving skills
Excellent leadership and team management abilities
Ability to think strategically and drive results
Roles and Responsibilities
Develop and execute high-impact SEM campaigns, optimizing conversion rates and cost-of-acquisition in high volume categories.
Direct the creation and execution of activation campaigns across diverse social channels to enhance engagement and augment brand awareness.
Oversee the daily operations of social media platforms including Facebook, Twitter, YouTube, Instagram, LinkedIn, blogs, Wikipedia, and mobile apps.
Analyze and optimize the social content calendar to maximize audience engagement and interaction.
Deliver comprehensive performance reports showcasing ongoing engagement and campaign effectiveness, utilizing robust analytical tools.
Conceptualize and oversee the development of an immersive website focused on elevating user experience and driving conversions.
Manage and maintain relationships with marketing agencies and vendors to ensure maximum ROI from partnerships.
Drive innovation by implementing cutting-edge ideas to bolster the growth of key product families, leveraging a data-centric approach.
Cultivate a collaborative team environment and demonstrate strong leadership to align marketing strategies with business objectives</t>
  </si>
  <si>
    <t>Global Logistics Procurement Ocean &amp; Air freight Specialist</t>
  </si>
  <si>
    <t>The objective of this role is to co-ordinate procurement activities covering ocean and air portfolios. To lead projects &amp; tenders, lead cross-regional supplier agenda including contracting, contract management and commercial escalation resolutions. The role will involve external market monitoring, complex research, analysis, and interpretation, including ability to make recommendation for business decisions or making decisions in their specific area of work. Accountability (Deliverable Outputs): Responsible for ocean/air tender initiatives for the monthly cycles and/or annual as required Responsible for a number of suppliers relationships Responsible for implementation and execution of Procurement Strategy Deliver Procurement compliance &amp; digital agenda Lead procurement contracting process &amp; contract management for assigned portfolios Create &amp; maintaining a centralized portfolio knowledge database Lead cross regional project/ activity as assigned by manager Lead cost optimization... projects (efficiencies, benchmarking) Lead sustainability initiatives &amp; projects (alternate fuel, energy efficiency operations) Supplier collaboration towards improvement of 3 C s Supplier Business Allocation (proposal &amp; support procurement manager in big spend negotiations) Regional portfolio lead in terms of: responsible sourcing and quality, performance management and continuous improvement, resilience, segmentation, contractual model, 3PL s negotiations and strategy Responsible for a number of suppliers relationships from cluster, supported by manager Competencies: Global Mindset (sees the bigger picture) External Orientation (focuses on the customer) Bias for Action (makes decisions under uncertainty, ensures great execution) Team Alignment (supports and respects others) Build Superior Talent (develops self, helps others to develop) Breakthrough Thinking (thinks out of the box) Holding People Accountable (works successfully with others) Ability to work under time pressure Action not debate (focus on actions) Skills: Excellent interpersonal and communication skills Fluency in spoken and written English, second language preferable Operational computer skills (MS Office) Strong analytical skills required High proficiency in MS Excel SAP (advantage) Tendering platforms knowledge (Coupa preferred) Previous experience in Procurement, Ocean, Transportation or Logistics Experience: Bachelor degree as a minimum Previous experience in Purchasing or Logistics - 3 years minimum, 5 years preferable</t>
  </si>
  <si>
    <t>Global Logistics Procurement Ocean &amp; Air Freight Specialist</t>
  </si>
  <si>
    <t>CMI Lead, Close Up</t>
  </si>
  <si>
    <t>ABOUT UNILEVER: Be part of the world's most successful, purpose-led business. Work with brands that are well-loved around the world, that improve the lives of our consumers and the communities around us. We promote innovation, big and small, to make our business win and grow and we believe in business as a force for good. Unleash your curiosity, challenge ideas and disrupt processes use your energy to make this happen. Every individual here can bring their purpose to life through their work. Join us and you'll be surrounded by inspiring leaders and supportive peers. Among them, you'll channel your purpose, bring fresh ideas to the table, and simply be you. As you work to make a real impact on the business and the world, we'll work to help you become a better you . Business Context and Job Summary CloseUp is the world's No. 1 freshness brand in Oral Care. It pioneered the gel toothpaste format over 50 years ago and has since popularized anti-bacterial efficacy in toothpaste as well as... become known for uniquely fresh and exciting flavors. CloseUp is a challenger brand in many markets, leading market development for the freshness segment and injecting fun into what otherwise would be a low-involvement category. CMI Manager, Global Closeup is a Global role for Strategic Partnership with the Global Close Up Team, the role is based in India. You will play a key role in shaping the key Brand trajectory, showing the Business key growth opportunities, and partnering with a leadership Team comprising of Brand Directors and Category Vice President, a global cross-functional leadership team, and the CMI community. The role requires considerable influence in keeping the core intact, harmonizing the brand across countries and categories, and also looking for how the brand can stretch in the future to new categories and formats. It also requires creating and driving winning future-facing and agile innovation tapping into emergent market trends. Put simply, you will play a key role in helping the Brand and business reach its ambition. To grow big we need to think big. This is a great opportunity for someone who wants to drive an aggressive growth agenda, make a big impact, and leave a positive legacy. To support the aggressive growth agenda, you will have proven leadership skills, strong strategic rigor, be comfortable pushing back and managing senior stakeholders, proven experience in collaboration and knowing when (and who) to pull in different expertise, a strong background in analyzing the market, be able to decipher multiple information sources into a succinct story and point of view, experience in innovation development and have a diverse research background. We are looking for people who are future fit, excel in digital marketing and channels of the future, and have a strong balance of intellectual and emotional quotient. Key Responsibilities The core purpose of this role is to show the business where and how to win by championing and being the voice of the consumer. You need to be able to anticipate business partner needs before they know they need them. Strategic planning both at a category, brand, Global, and Regional level Setting the long &amp; short-term growth agenda, identifying growth spots, future-proofing the portfolio Future facing Innovation &amp; Brand Strategy An intimate understanding of business performance, priorities, and cross-functional needs Proactive knowledge of hot spots and opportunities Offer foresight rather than just insight Gatekeeping Briefing, managing, and landing all strategic understanding projects Project planning, brief creation/ brief ownership/ landing debrief/ research findings - local &amp; regional projects Collaboration within the CMI community Harnessing and being on top of category and brand-related trends Staying abreast with consumer trends Leveraging all the tools and insights at our fingertips/ bringing everything together to land a clear and concise story that ultimately drives business action Driving global synergies - fewer, bigger better Managing CMI budgets Managing relationships across other CMI teams, agency partners, CTI, and cross-functional teams Reporting through to the CMI Director, the successful candidate is: Preferred to have a minimum of 7-10 years of relevant experience Needs to proactive Able to work autonomously Know how to prioritise Have strong communication and storytelling skills</t>
  </si>
  <si>
    <t>CMI Lead</t>
  </si>
  <si>
    <t>Assistant Manager - Consumer Insights</t>
  </si>
  <si>
    <t>About the Opportunity:
Role: Consumer Insights
Level: Assistant Manager
Location: Gurugram
Reporting Manager: Senior Manager - Insights
About the function:
The Consumer Insights team holds a pivotal position within the organization, actively aiding diverse teams across various lines of business in gaining a deeper understanding of consumers. Its central role extends to decision-making processes for both Business and Marketing initiatives. Utilizing insights from primary research, secondary data analysis, and a comprehensive understanding of different consumer cohorts, the team actively communicates its findings to stakeholders, thereby facilitating informed decision-making.
About the role:
As part of the Consumer Insights team, your primary focus will be to drive category and
consumer understanding in the organization. You would be the custodian of the independent
and neutral voice of the consumers. The Consumer Insights function is an
integral part of a larger team of... Insights &amp; Analytics that acts as a central function to the
organization.
What will you be doing:
• Maximize learnings from segmentation and usage studies. These will be required across demographic and behavior cohorts.
• You would be responsible in answering key business questions pertaining to growth and consolidating leadership for the brand across different line of business.
• Leverage different research methodologies which will include usage, attitudes, brand choices and positioning for our core brands. You will be a key SPOC in driving strategic insights in the organization.
• Own and execute end-to-end customer research studies including study design, survey execution, analysis, recommendations, reporting and presentation of results to leaders.
• This is not just a Consumer Insights role but more of internal consulting role where you need to develop understanding of Macro factors – Socia-Economic factors that define consumer behavior and impact on choice. For this you would be required to scan secondary tools like Statista, Euromonitor, Phocuswright and report trends as in when required.
• You would be responsible for identifying key trends that can be leveraged by the business.
Qualification &amp; Experience:
• The candidate must have done MBA/PGDM from a good college.
• 3-5 years of experience in a research role, either within an agency or on the brand side.
• Proficiency in overseeing brand tracking, particularly for digital and E-commerce brands.
• Expertise in quantitative methodologies with a hands-on approach to data management.
• This role will require you to be managing data at scale.
• Basic understanding of qualitative approaches is preferred, and even if you are not an expert, you should be willing to learn on the job.
• Expected to independently conduct most quantitative surveys in-house and possess the ability to create questionnaires.
• Expertise in MS-Excel and PowerPoint is essential, with a willingness to learn internal tools such as Adobe Analytics and SQL as the role evolves.
Key Success factors of the role:
• Story telling using data is a must. Transforming Data to Insight would require answering a lot of WHYs.
• Unbiased approach of reporting Consumer stories to internal stakeholders is a must.
• Facts over opinion is critical to be the real voice of consumers</t>
  </si>
  <si>
    <t>Assistant Manager Consumer Insights</t>
  </si>
  <si>
    <t>CaratLane</t>
  </si>
  <si>
    <t>Shaya by CaratLane - Performance Marketing Manager</t>
  </si>
  <si>
    <t>Shaya</t>
  </si>
  <si>
    <t>Performance Marketing Manager
We are looking for an experienced digital marketer to own paid marketing at Shaya - primary channels being IG and FB, Google. Having said that, we're looking for someone who can expand Shaya's presence across media platforms as we scale our business.
Here's our checklist for an ideal candidate :
- You have planned and executed paid marketing campaigns in a mid to large-scale digital-first omni-channel business for at least 5 years.
- You are extremely customer-centric. You like talking to them and getting actionable insights from hearing what they have to say. Most importantly, you want to make them happy! (always).
- You are result-oriented and restless. You measure the impact of every activity and constantly think of ways to improve performance.
- You connect the dots effectively. You've been using that skill to understand why certain things do well / don't do well, and correlate that to impactful audience/content/ image-led insights.
- You have... a strong sense of ownership. You make things happen!
- Most importantly, you connect with Shaya and what she stands for.
These are the primary goals for a Digital Marketing Manager @Shaya:
Demand Generation:
- Define, drive and optimise traffic/store walk-ins to achieve business goals.
- Define the communication target, and set communication objectives at a medium level.
- Basis consumer insights, constantly identify new segments to target.
- Experiment with new platforms and mediums on an ongoing basis.
- Optimise creative performance through experiments and scaling up winning ideas.
Conversion Optimisation:
- Deliver a strong website engagement and conversion rate.
- Promote relevant designs based on performance, availability, and seasonality.
- Ensure that website communication is relevant, fresh, and effective.
- Make sure that landing and listing pages are optimised at all times.
Growth across Channels:
- Online and Marketplace revenue growth.
- Increasing online influenced orders for Shaya stores.
- Define and ensure that new audience goals are achieved.
- The online marketing manager will also co-own the online revenue targets and p&amp;l along with the category team.
Our Origin:
- It all started with our conversations with hundreds of women all over India, many of whom were into silver jewellery. They couldn't always find what they love. They told us that the designs available in the local market were often too generic. Plus, they were never sure of the authenticity of their purchases. We wanted to change that!'
- On 24th September 2018, our website HeyShaya.com went live with 220 designs across 4 unique themes. The response has been phenomenal.
- Our Muse: At Shaya, we love telling stories that celebrate and inspire women.
- Our Signature Style : We make art wearable. Indian motifs, patterns, and forms inspire us a lot. We like to add our own twist to what's been done before.
Our Team :
- We're a small team. We hustle, negotiate hard, and work within a lot of constraints (particularly wrt budget and time). Most importantly, we strongly relate to Shaya and what she stands for. We are looking for someone equally passionate about building and growing Shaya. Someone for whom this is not just "another job".
(ref:iimjobs.com</t>
  </si>
  <si>
    <t>Performance Marketing Manager</t>
  </si>
  <si>
    <t>Jubilant Foodworks - Senior Brand Manager - Popeye's (8-15 yrs)</t>
  </si>
  <si>
    <t>Jubilant Foodworks Limited</t>
  </si>
  <si>
    <t>Jubilant FoodWorks is amidst transformation &amp; expansion which will fuel the next level of growth and this creates both challenges and opportunities. While JFL is the largest QSR in the sub-continent, it is set to double in scale &amp; size with a vision towards becoming a Multi Business, Multi Product, Multi Country Operations.
- Develop and implement comprehensive brand communication strategies to enhance brand perception and recognition
- Craft compelling brand narratives and messaging that resonate with the target audience.
- Oversee the creation of high-quality content, including copy, visuals, videos, and other multimedia assets, that aligns with the brand's values and voice.
- Manage content calendars and production schedules.
- Manage media inquiries and coordinate brand-related interviews and features
- Develop and execute social media strategies to increase brand awareness, engagement, and community growth.
- Monitor social media trends and insights to optimize content and... campaigns
- Plan and execute public relations campaigns and initiatives to generate positive media coverage and enhance the brand's reputation.
- Handle crisis communication and issues management effectively
- Develop and maintain brand guidelines to ensure consistent branding and messaging across all platforms and materials
- Track and evaluate the effectiveness of brand communication efforts using key performance indicators (KPIs) and metrics.
- Make data-driven recommendations for continuous improvement
- Involved in annual, quarterly and monthly budgeting and media planning
- Constant liaising with publishers, agencies and internal stakeholders to get the work done.
QUALIFICATIONS, EXPERIENCE, &amp; SKILLS:
- 8+ years of experience in managing Brand Communications
- MBA - preferred
- Excellent written and verbal communication skills
- Focused and self-driven
- Team player &amp; Self-starter
- High level of ownership
- Strong presentation skills
- Experience in food industry is not mandatory, however love for food is crucial</t>
  </si>
  <si>
    <t>Senior Brand Manager</t>
  </si>
  <si>
    <t>Asset Management Specialist</t>
  </si>
  <si>
    <t>Jubilant FoodWorks Ltd.</t>
  </si>
  <si>
    <t>Company Description
Jubilant FoodWorks Ltd. is a dynamic and tech-driven company located in Bengaluru. We are a truly global Indian MNC and one of the top 100 companies in India by market cap with presence across India, Bangladesh, Sri Lanka, Nepal, Bhutan, and Domino's Eurasia. We are trusted by global brands such as Domino's Pizza, Dunkin", and Popeyes, and have successfully launched our own homegrown brands. With best-in-class technology and a focus on innovation, we believe in creating a world of "firsts" in the food-tech industry.
Role Description
This is a full-time on-site role for an Assistant Manager/Deputy Manager for Partner Management. This role will be responsible for managing and nurturing partnerships with our Landlords and Mall teams across TN and AP/Telangana, including Domino's Pizza, Dunkin", and Popeyes. This role will involve collaborating with cross-functional teams, conducting partner analyses, implementing strategies, helping accounts reconciliation... property related issues and driving growth and operational excellence. This role will also be responsible for overseeing partner communication and ensuring strong relationships with our partners.
Qualifications
Experience in partner management and relationship building
Strong analytical and problem-solving skills
Excellent communication and interpersonal skills
Ability to collaborate with cross-functional teams
Knowledge of the food and beverage industry
Experience in Real estate industry
Proficiency in data analysis
Bachelor's or Master's degree in Business Administration, Marketing, or related field</t>
  </si>
  <si>
    <t>Consumer Insights Manager</t>
  </si>
  <si>
    <t>This is regarding an opportunity with Jubilant Foodworks Ltd at Noida Location with Marketing team and following are the key skills we are looking for in this role.
Jubilant FoodWorks is amidst transformation &amp; expansion which will fuel the next level of growth and this creates both challenges and opportunities. While JFL is the largest QSR in the sub-continent, it is set to double in scale &amp; size with a vision towards becoming a 2000+ Restaurant with Multi Business, Multi Product, Multi Country Operations.
The incumbent will be a consumer insights expert in the Marketing team at JFL, leading critical projects for solving consumer questions aimed at aiding business growth. The resource will be a consumer insights &amp; brand strategy expert having a deep understanding of Qualitative Research Tools. Should have hands on exposure of working on strategic projects like Brand Equity and / or U&amp;A or Needscope / Demand spaces. Skilled at concept and / or content and / or communication... development projects. Adept at conducting FGDs and DIs. Also demonstrated through projects (educational / extra curricular / professional) interest in either culture / sociology, brand communication or marketing. Basic quantitative skills are a must have , can be demonstrated through post graduate degree. Basic excel skills are a must have , Advanced Excel training to be completed pre – joining if selected.
Good to have: Experience in Neuroscience techniques, Implicit research techniques, Conducting / supporting strategic brand workshops and concept writing.
He/she will be an accomplished research and insights professional having strong qualitative research skills who provides a systematic development of deep, actionable consumer insights and supporting the marketing team to convert them into business-building, growth initiatives across JFL brands.
KEY ACCOUNTABILITIES:
· Be the voice of the consumer and ensures that consumer knowledge is integrated into decision making at every step
· Deep dive into consumer needs &amp; category drivers to unlock more consumption occasions for Domino’s
· decode Domino’s brand equity in India &amp; work on driving brand relevance through deep seeded category drivers
· Deep understanding of our target group and consumer behavior through qualitative researches like Ethnography, FGD’s, IDI’s, Dyiads, Content analysis, Sentiment analysis
· Working with inter and intra team cross-functional stakeholders like Brand, Digital, CRM, Performance Marketing, NPD, Category and Product teams
· seamless project management of ad hoc studies both Qualitative &amp; Quantitative
· Develop processes of routinely gathering and analyzing consumer insights &amp; customer data from different sources both primary and secondary to be able to gain triangulated insights on a continuous basis, and documenting the same
· End to end planning, execution and dissemination of research findings
· Ability to synthesize research data with internal behavioral data
· Linking all research and insight work with business outcomes
· Proactive identification of consumer trends based on consumer insights to drive constant innovation in products
· Identify new opportunities and potential risks based on consumer insights, market analysis and understanding of company business.
· Around 30% of the time will be travel for consumer work &amp; store visits across the country
· Based in/willing to travel to Noida office at least 4 days a week is preferred
QUALIFICATIONS, EXPERIENCE &amp; SKILLS:
· 3-6 years of experience in consumer insights domain
· MBA/PGDM (Marketing) or Masters
· Excellent project management skills: ability to manage multiple projects within deadlines; delivering actionable insights within strict timelines
· Experience breaking down and summarizing research information for verbal and/or written communication across a variety of audiences.
· High energy , enthusiastic, doer attitude
· A keen sense of ownership, speedy execution and resourcefulness
What’s in it for you?
· Chance to work with one of the largest and pioneering QSR brands in the country
· Opportunity to build the India growth story of some of the international food brands
· Be part of a big transformation of a food brand to a food tech business
· Brilliant minds from diverse backgrounds as colleagues
· Best-in-class remuneration</t>
  </si>
  <si>
    <t>Jubilant Foodworks - Channel Manager - CRM - IIM/ISB/FMS/MDI (4-8 yrs)</t>
  </si>
  <si>
    <t>Jubilant Foodworks | Channel Manager| CRM | Noida |
Jubilant FoodWorks is amidst transformation &amp; expansion which will fuel the next level of growth and this creates both challenges and opportunities. While JFL is the largest QSR in the sub-continent, it is set to double in scale &amp; size with Multi Business, Multi Product, Multi Country Operations.
- Build a structured CRM program with focus on customer LTV
- Use scientific segmentation approach and drive key KPI's like frequency, winbacks, churn etc.
- Drive efficiency in marketing spends by optimising/targeting discounts and improving ROI
- Participate in key decision making forums &amp; communicate key insights in an effective and influential manner
- Draw insights from consumer research, sentiment analysis and leverage these findings to drive customer engagement
Business Support &amp; Funnel Management
- Monitor campaign and Own Assets funnels to assess opportunities and build programs to improve conversion and
- Collaborate with... insights team to generate and execute actionable business recommendations (setup A-B
- Expedite root cause analyses/insight generation against a given recurring use case
Loyalty Program:
- Work in partnership with the digital tech/product team to launch the loyalty program and personalisation initiatives
Impact on Innovations &amp; Changes:
- Implementation and continuous improvement of CRM processes and systems
- Regular monitoring of latest trends in CRM strategies/tools/vendors/channels and driving adoption through pilots and consequently scale-up post success
Stakeholder Management - Internal &amp; External:
- Conduct regular planning and reviews key performance metrics and aid in benefitting from change
- Drive precision CRM to support regional, city level, store level business challenges
- Work and setup a vendor ecosystem of creative/copy agencies for execution of Customer Lifecycle communication
- Coordination with the service provider agencies for new feature development or maintenance/execution of campaigns.
QUALIFICATIONS, EXPERIENCE, &amp; SKILLS:
- Post Graduate in Marketing (or related field) from Tier 1 college
- 4 to 6 years of experience in CRM/Digital function
- Excellent understanding of CRM marketing concepts (retention, churn prevention, reactivation &amp; win-back) and best practices in the industry
- Hands-on experience in using new age CRM tools (Moengage, Clevertap etc) and Google Analytics
- Exposure and understanding of service providers across CRM channels
- Hunger to own the product and take it to next level
- Understanding of Loyalty programs and build to scale
What do we expect from you?
- Creative and structured thinking to solve real-world problems
- Strong consumer behaviour understanding &amp; insights
- Fail fast, learn faster approach
- Comfortable in a high-energy, fast-paced environment
- Proficient verbal and written communication skills
- Detail-oriented with the ability to self-direct work in an unstructured environment
- Excellent partnership and collaboration skills with the ability to work cross-functionally
- Good organizational skills including prioritizing, scheduling, time management, and meeting deadlines</t>
  </si>
  <si>
    <t>Channel Manager CRM</t>
  </si>
  <si>
    <t>Lead-Marketing (Zoya)</t>
  </si>
  <si>
    <t>Vacancy Details.
:
Marketing Head ZOYA
Unique Job Role
Function
Marketing
Reporting to
Business Head ZOYA
Business
Corporate
Grade
Date
Dec 2023
Job Details
Defining long-term marketing strategy for ZOYA, establish a sharp point of view / brand purpose, target consumer, competitive space and development growth objectives. Developing and executing annual brand plans across marketing, PR, and Digital. Deliver on specific goals of brand awareness, walk ins, traffic to website, customer acquisition and retention by building brand equity and managing an effective customer journey. The profile will also drive new category insights and possible product expansion by closely tracking consumer needs, preferences and buying behaviour.
External Interfaces
Internal Interfaces
Media agencies
Creative agencies
Digital agencies
PR agency
Other Luxury brands
Media Houses
Design team
Merchandising team
Retail team
Visual Merchandising team
Analytics team
. Customer Experience... team
Finance team
HR team
Job Requirements
Education
MBA from a premier institute preferably in marketing
Relevant Experience
12-15 years of experience in a marketing role, with experience of building a new brand.
Relevant experience in a luxury category or industry, with at least last 2-3 years experience in leading a team and a brand.
Proven experience in designing and implementing successful marketing campaigns ,
Experience in managing digital content , growth marketing and delivering revenue growth
Behavioural Skills
Thinks big
Story Telling
Entrepreneurial drive
Is passionate about categories and products
Influence for impact
Accountability
Believes in people
Knowledge
Domain knowledge
Creative , culturally aware and passionate about the world of Fashion and luxury
Category knowledge is a plus
Consumer Understanding and customer obsession
Aesthetic sense &amp; attention to detail
Media relations and celebrity management
Result oriented and data driven
Process Contributions
Process Contribution
Process Outcome
Performance Measure
Marketing : Brand Marketing Planning and Execution
1. We are all about building a brand with purpose, putting creative storytelling at heart of everything we do and consistently build a strategic brand tone. visual identity and content strategy.
2. Develops and implements annual marketing plans and programs to achieve specific brand objectives, category leading awareness, and business goals
3. Lead impactful Brand campaigns by ideating creative briefs tied to impactful consumer insights, leading to best in class creative work from agency partners.
4. Develops and manages luxury brand partnerships, aligning to core brand mission and with clear ROI measures
5. Drives excellence across all marketing and communication activities, including; brand voice, marketing activation and guidelines, brand messaging, advertising, photography and guidelines, brand integration, public relations, brand experience partnerships, experiential marketing and events, website development, media planning, marketing innovation, and content development.
6. Manages annual marketing budgets. Maintains tracking and reporting of key budget processes.
7. Lead the conduct of periodic market / consumer research to drive continuous analysis of competitive environment , consumer insights, opportunities, and generating idea to stand out
Brand strategy &amp; awareness
Annual operating plan
Roll out of campaigns as per plan
Market research
Improve brand aura and relevance
Marketing calendar to deliver Overall Business plan
Adherence to guidelines
Adherence to timelines
Adherence to budget
Brand scores
No. of customer walk-ins
New customer acquisition
Repeat business
Growth &amp; Content Marketing
1. Developing and executing integrated online strategy to ensure brand consistency ,build engagement , Zoya community , customer acquisition and sales
2. Responsible for all digital marketing channels website , Social media , emails , catalogue , app , virtual store , blog
3. Develop strategic city level plan to drive brand differentiation ,awareness and customer acquisition for new city launches
4. Work closely with product team and oversee the creation and execution of the relevant promotional material of product
5. Conduct complex business analysis , synthesizing cross-channel insights to measure success of a given initiative and reporting the same
6. Stay up-do-date with digital technology developments
Digital calendar
Agency selection and performance evaluation
Content strategy
Brand Placement on other relevant e-commerce sites
Innovation
Digital Community size , website visits &amp; engagement
Digital walk ins
E-commerce sales
Adherence to budget
Adherence to guidelines
Adherence to timelines
Marketing : Public Relations
1. Develop PR strategy, seeking high level placements in print (fashion &amp; business), TV and online media.
2. Win the minds and hearts of customers and consumers with compelling storytelling about the craft and design of our products through PR
3. Develop story angles and edit press releases with the PR agency to secure PR coverage
4. Identify potential opportunities for partnership , collaboration with events of global level
5. Develop a long term plan on celebrity and influencer collaborations at National and City level
6. Manage Annual and Quarterly PR plans to deliver long term brand objectives
7. Manage and negotiate agency , and vendor contracts, as necessary, in collaboration with the companys legal team
Agency Performance evaluation
Global partnerships
Strategic partnerships
Media Houses relationship management
Adherence to guidelines
Performance of agency
PR Coverage Valuation
High level placements
Key Skills</t>
  </si>
  <si>
    <t>Lead Marketing</t>
  </si>
  <si>
    <t>Apollo Hospitals</t>
  </si>
  <si>
    <t>Sourcing Head-Campus &amp; Alternate Channels</t>
  </si>
  <si>
    <t>Apollo Knowledge, A unit of Apollo Hospitals &amp; Health Care Group</t>
  </si>
  <si>
    <t>About Us:
Apollo Knowledge is an emerging SBU within the integrated Apollo Hospitals &amp; Healthcare group, with its interests spread across the entire Healthcare education spectrum. Education, Research and Global Healthcare Workforce Development are also key drivers of Healthcare delivery and its associated services/solutions value chain. This is the focus of Apollo Knowledge as a company. With some well-established, diversified assets that exist today and some promising high-growth businesses in pipeline, Apollo Knowledge is poised to serve the ever-growing demand within key segments of Healthcare both at India and internationally.
As a part of Global Healthcare Workforce Development, Apollo Health Resources Ltd., specialises in offering public and private Healthcare clients throughout UK, US, Canada, Australia, Singapore, Germany &amp; Middle East etc. with trained Healthcare professionals. Our team of experts help in accurately understanding the needs of all Healthcare organisations... and connecting them to Healthcare professionals worldwide across professions like doctors, nurses, radiologists and other allied Healthcare domains in various countries.
Job Purpose:
The role exists to formulate, develop and execute ‘Sourcing-at-Scale’ strategies to attract large pools of qualified Healthcare talent from an array of diverse channels including but not limited to college campuses. This role requires strategic HR supply planning in line with the demand volume, excellent organization, communication cum execution skills, and a deep understanding of both traditional and alternative recruitment methods. The incumbent needs to build, nurture and expand campus relationships, secure preferred slots from top Institutions during placement season. He/she also hunts for supply/sourcing partnerships with Healthcare Professional Associations (Nursing Councils) so as to build pipeline of the different categories of Healthcare talent by experienced level.
Key Duties / Accountabilities:
_ Strategic Supply Planning:_
Ø Develop comprehensive sourcing strategies for both campus and alternate channels aligned with the business goals and clients’ workforce requirements.
Ø Develop and manage the annual budget and plan for Campus and alternate campus channels, ensuring optimal utilization of resources and alignment with strategic priorities.
Campus Engagement &amp; Recruitment:
Ø Identify target universities, colleges, and vocational schools for campus recruitment initiatives.
Ø Plan and execute campus engagement activities, including career fairs, information sessions, workshops, and networking events.
Ø Build and maintain relationships with administrators, career services offices/ placement cell, faculty members, and other stakeholders at target institutions.
Ø Coordinate campus recruitment logistics, including scheduling interviews, arranging travel, and managing on-campus branding and marketing efforts.
Sourcing from alternate channels:
Ø Explore and leverage non-traditional sourcing channels, including industry associations, professional networks, and community organizations.
Ø Utilize social media, referral programs, and other creative methods to identify and engage with prospective and aspiring candidates with diverse backgrounds and skill sets.
Talent Pipeline Development:
Ø Build and maintain a robust talent pipeline (candidate database) for current and future hiring needs.
Ø Continuously evaluate and optimize sourcing channels and methods to ensure a diverse and qualified candidate pool.
Ø Develop talent communities and nurture relationships with passive candidates for potential future opportunities.
Collaboration and Stakeholder Management:
Ø Collaborate closely with internal stakeholders, including hiring managers, HR business partners, and other members of the hospital talent acquisition team, to understand workforce requirements and align sourcing strategies accordingly.
Ø Work closely with regional HR teams and business leaders at hospital to ensure consistency and alignment in seamless onoarding initiatives across all the geographies.
Data Analysis and Reporting:
Ø Utilize data analytics tools and metrics to track sourcing performance, identify trends, and measure the effectiveness of sourcing strategies.
Ø Generate regular reports and insights to inform decision-making and drive continuous improvement in sourcing activities.
Essential Qualifications, Skills &amp; Critical Experiences:
Ø Any Bachelor's/Master degree or equivalent, preferably in Human Resources or Business Administration.
Ø 15+ years of experience in talent acquisition, with a focus on sourcing strategies and techniques, preferably from Healthcare /Hospitality/Retail sector.
Ø Strong understanding of campus recruitment and alternate sourcing methods, tools, and best practices.
Ø Strategic thinking, problem-solving abilities, and attention to detail.
Ø Ability to work effectively in a fast-paced, dynamic environment and manage multiple priorities simultaneously.
Ø Excellent communication, interpersonal, and relationship-building skills.
Ø Proficiency in data analysis and reporting, with the ability to translate data into actionable insights.
Ø Managerial experience, including the ability to motivate and develop a team.
Ø Readiness to travel as needed for campus recruitment events and other sourcing activities.
Job Types: Full-time, Permanent
Salary: ₹3,000,000.00 - ₹4,000,000.00 per year
Schedule:
• Day shift
Work Location: In person
Application Deadline: 10/04/2024</t>
  </si>
  <si>
    <t>Health Care</t>
  </si>
  <si>
    <t>Health Care Equipment and Services</t>
  </si>
  <si>
    <t>Health Care Providers and Services</t>
  </si>
  <si>
    <t>Health Care Facilities</t>
  </si>
  <si>
    <t>Sourcing Head Campus &amp; Alternate Channels</t>
  </si>
  <si>
    <t>Biocon</t>
  </si>
  <si>
    <t>Global Supply Chain Planning Emerging Markets Lead</t>
  </si>
  <si>
    <t>Biocon Biologics</t>
  </si>
  <si>
    <t>About the organization:
Biocon Biologics is a fully-integrated pure play biosimilars organisation globally committed towards transforming patient lives through innovative and inclusive healthcare solutions. It is engaged in developing high-quality, affordable biosimilars aimed at expanding patient access to cutting-edge class of therapies across the world. Biocon Biologics is a subsidiary of Biocon Ltd, an innovation led-global biopharmaceuticals company and India's rst publicly listed biotech enterprise. Biocon Biologics has one of the largest biosimilars portfolios, a wide global footprint, state-of-the-art manufacturing facilities, world-class R&amp;D ecosystem, and high quality &amp; compliance standards, enabling it to fulfil unmet needs of patients across the globe.
With the scientific capabilities, scale of manufacturing, large product pipeline, strong talent pool and expertise in developing and commercializing biologics, the company aims to serve millions of patients through its... biosimilar.
JOB DESCRIPTION
As the Lead of Global Supply Chain Planning Emerging Markets, you will play a critical role in ensuring the efficient and effective coordination of our supply chain operations across multiple geographies. You will lead the development and implementation of comprehensive supply chain strategies, driving optimization, and ensuring uninterrupted supply of our life-saving products. This role requires exceptional leadership skills, strategic thinking, and an understanding of biologics manufacturing processes.
Key Responsibilities:
Develop and execute global supply chain planning strategies aligned with the company's objectives, taking into account market dynamics, business growth plans, and regulatory requirements.
Lead a team of supply chain planning professionals, providing guidance, mentorship, and fostering a culture of continuous improvement.
Oversee the demand forecasting process to ensure accurate and timely demand plans, collaborating closely with regional SCM team, commercial, operations, and finance teams.
Drive end-to-end supply chain optimization initiatives, identifying opportunities to enhance efficiency, reduce lead times, and improve overall supply chain performance.
Collaborate with cross-functional teams, including Manufacturing, Quality Assurance, Regulatory Affairs, and Logistics, to ensure seamless coordination and integration of supply chain activities.
Develop and implement inventory management strategies to balance working capital requirements while meeting customer demand and service level agreements.
Establish and monitor key performance indicators (KPIs) to measure and track supply chain performance, providing regular reports and analysis to senior management.
Identify and mitigate supply chain risks, proactively implementing contingency plans to address potential disruptions or delays.
Drive continuous improvement initiatives, leveraging industry best practices and emerging technologies to optimize supply chain processes.
Stay abreast of industry trends, regulatory changes, and technological advancements impacting the biologics supply chain, ensuring compliance and driving innovation.
Qualifications:
Bachelor's degree in Supply Chain Management, Operations Management, Engineering, or a related field. A Master's degree is highly desirable.
Extensive experience (8+ years) in supply chain planning, preferably in the biologics, pharmaceutical, or healthcare industry.
Proven track record of successfully leading global supply chain planning operations, including demand forecasting, inventory management, and capacity planning.
Strong knowledge of biologics manufacturing processes, including upstream and downstream operations, cold chain logistics, and regulatory requirements.
Demonstrated leadership abilities, with a track record of building and managing high-performing teams.
Excellent analytical and problem-solving skills, with the ability to make data-driven decisions and manage complex supply chain scenarios.
Proficiency in supply chain planning tools and systems (e.g., ERP, MRP, APS), as well as advanced proficiency in SAP IBP, Microsoft Excel and data analysis tools (e.g. MS PowerBI or similar tool).
Strong communication and stakeholder management skills, with the ability to collaborate effectively across functions and influence at all levels of the organization.
Proactive and results-oriented mindset, with a continuous improvement focus and the ability to thrive in a fast-paced, dynamic environment.
Professional certifications such as APICS (e.g., CPIM, CSCP) or SCOR-P are a plus.
BACKGROUND AND EXPERIENCE REQUIRED:
Bachelor's degree in Supply Chain Management, Operations Management, Engineering, or a related field. A Master's degree is highly desirable.
Extensive experience (8+ years) in supply chain planning, preferably in the biologics, pharmaceutical, or healthcare industry.
Strong knowledge of biologics manufacturing processes, including upstream and downstream operations, cold chain logistics, and regulatory requirements</t>
  </si>
  <si>
    <t>Pharmaceuticals, Biotechnology and Life Sciences</t>
  </si>
  <si>
    <t>Biotechnology</t>
  </si>
  <si>
    <t>Alkem Laboratories</t>
  </si>
  <si>
    <t>(VN644) - Lead - Shared Services</t>
  </si>
  <si>
    <t>About Alkem: Alkem Laboratories Limited is an Indian multinational pharmaceutical company headquartered in Mumbai, that manufactures and sells pharmaceutical generics, formulations and nutraceuticals in India and globally over 50 countries. We have consistently been ranked amongst the top five pharmaceutical companies in India. Our portfolio includes illustrious brands like Clavam, Pan, Pan-D, and Taxim-O, which feature amongst the top 50 pharmaceutical brands in India.
Purpose of the role: Lead the overall global competency center being setup for Alkem group of companies. Essential Duties and Responsibilities: Shared Services Strategy and Planning: Develop a comprehensive shared services strategy aligned with the company's business objectives, operational priorities, and growth initiatives. Conduct market research and benchmarking to identify best practices, industry trends, and opportunities for process optimization and standardization.
Collaborate with senior leadership to define... the scope, goals, and success metrics for shared services implementation and performance measurement. Functional Integration and Consolidation: Lead the design and implementation of shared services models for finance, HR, procurement, IT, and other functional areas, ensuring alignment with business requirements and regulatory compliance. Define service level agreements (SLAs), key performance indicators (KPIs), and governance mechanisms to monitor and measure the performance of shared services functions.
Establish cross-functional teams and working groups to facilitate the integration, consolidation, and standardization of business processes, systems, and data across departments and locations. Process Optimization and Automation: Identify opportunities for process optimization, automation, and digitization within shared services operations to enhance efficiency, accuracy, and scalability. Partner with IT and digital transformation teams to evaluate, select, and deploy shared services platforms and tools that support process automation and data-driven decision-making.
Establish a culture of continuous improvement within shared services operations, encouraging feedback, innovation, and collaboration among team members. Monitor and analyze performance metrics, operational data, and customer feedback to identify areas for improvement and implement corrective actions as needed. Regularly report on shared services performance, achievements, and challenges to senior leadership, providing insights and recommendations for optimization and enhancement.
Change Management and Stakeholder Engagement: Drive organizational change management initiatives to promote the adoption of shared services models, methodologies, and tools across the company. Engage with key stakeholders, including senior leadership, department heads, and end-users, to communicate the benefits of shared services and address concerns or resistance to change. Provide training, coaching, and support to employees impacted by shared services implementation, ensuring a smooth transition and alignment with new operating procedures.
Qualification and experience: Bachelor's degree in Pharma/Business Administration, master’s degree or professional certifications preferred Minimum of 12 years of experience in shared services, business process outsourcing (BPO), or related fields, with at least 3 years in a leadership role</t>
  </si>
  <si>
    <t>Pharmaceuticals</t>
  </si>
  <si>
    <t>Lead Shared Services</t>
  </si>
  <si>
    <t>Dr. Reddy's Laboratories</t>
  </si>
  <si>
    <t>Brand manager - Derma</t>
  </si>
  <si>
    <t>Dr. Reddy’s Laboratories Ltd. is a leading multinational pharmaceutical company based across global locations. Each of our 24,000 plus employees comes to work every day for one collective purpose: to accelerate access to affordable and innovative medicines because Good Health Can’t Wait.
We started in 1984 with a modest investment, 20 employees and a bold vision. Today, we have research and development centres, manufacturing facilities or a commercial presence in 66 countries.
For nearly four decades, we have stood for access, affordability and innovation based on the bedrock of deep science, progressive people practices and robust corporate governance. Asthepharmaceutical industry evolves and undergoes disruption, we see an opportunity –tostrengthen our core further (the next steps) and to build the future (the new bets).
Job Summary
We are seeking an experienced and dynamic individual for the position of “Brand Manager / Product Manager" to drive sales &amp; Marketing of... pharmaceutical products in your assigned territory. You will gather market intelligence, conduct prescription audits, and implement sales strategies to achieve sales targets.
Therapy Open to: Dermatology / Derma.
Work location: Hyderabad.
Roles &amp; Responsibilities
Key Responsibilities:
Top line &amp; Bottom line achievement
- To Drive Mega brand Growth and Performance
- Optimize Promo spend for Desired ROI
- Prepare Brand Wise Quarterly Visual Aid:
o Brief ad agency on the product
o Evaluation and selection of draft concept out of 3-4 designs submitted by the agency
o Evaluate a detailed Visual Aid with the agency before finalization
o Send the visual for printing
o Coordinate with printer and logistics vendor for dispatch of Visual aid before 1 week of the planned quarter.
- Quarterly communication of Visual Aid to the field force
o Prepare business plan (quarterly) booklet for field which includes the explanation and detailing talk of the visual aid and inputs.
o Periodical circulars about brand’s achievement, market trends etc to keep the field sales team abreast of the current information and motivate them to go for the call.
o Conduct Quarterly briefing sessions of .5 – 1day in each zone to ASM’s on brand communication/ inputs.
o Monthly planned visit to select areas for review meetings to further reinforce brand communication.
- Promotional Material; i.e. LBL, Inputs etc on a timely basis for effective marketing
o Allocate promotional budget brand wise and promotional mode wise
o Plan for quarterly inputs and mode of inputs
o Vendor selection
o Negotiate with multiple vendors for cost effective input selection
o Coordinate with selected vendor on agreed time, quality and quantity supply of inputs.
o Allocate inputs geography wise.
o Coordinate with vendor and logistics vendor to ensure timely dispatch to the field as per allocation
Continuous monitoring of the planned activities and reorganization of promoted initiatives to improve cost without affecting top line.
New Product Launch ( As and when required )
Identify potential areas of New Product Launch in the assigned therapy through:
ORG CMARC trends
Doctor feedback in joint work/ CME/ conferences
Field manager’s feedback
Analyze market potential for the identified new product through historical ORG-CMARC
Conduct primary research with the help of market research for achieving clarity in the right patient segment, right launch volume and right price.
Work with finance to validate the profitability/ viability of the product
Present the idea post clearance from finance to NPD and get a project manager assigned by the NPD Head
- Coordinate with packaging, FR&amp;D for product features finalization.
- Prepare sales projection, sampling plan for at least 6 months – 1 year from launch.
- Prepare stock allocation and ensure proper distribution in all geographies through SCM.
- Parallel, finalize on promotional activities, input plan, Visual Aid etc. and work towards a launch as per the agreed timelines with NPD Project manager.
- Ensure regional launch meetings for the new product through RSM’s.
- Analyze SMSRC Rx trend and drives leadership position (jump in ranking, growth more than market) for the brand thru field force
Key Skills :
· Strong negotiation and influencing skills
· Networking skills
· Ability to plan multiple products communication and deliver results according to plan
· Ability to run specialised program for top KOL KBL end to end for better impact on marketing activities.
Additional Information
About the Department
Global Generics India
Global Generics India business journey began in 1986. In the last three decades, we have grown as a trusted name in the healthcare industry and rank as one of the top 10 Pharma Companies in the Indian Pharma Market (IPM) as per IQVIA MAT (November 2022). Our commitment to Lead Ahead has helped us move ranks from 16th position to 10th position (IPM) in the last four years. We are a fast-growing organisation with double-digit growth and significant market share in domestic markets. Currently, we rank among the top 5 in oncology, anti-allergy and gastrointestinal diseases and the top 10 in a few other therapy areas. Our focus is on leveraging our digital capabilities, collaborations, innovations and inorganic opportunities to become the top 5 companies in the Indian Pharma Market.
For more details, please visit our career website at https://careers.drreddys.com</t>
  </si>
  <si>
    <t>USV Private Limited</t>
  </si>
  <si>
    <t>GM - Global Market ( API)</t>
  </si>
  <si>
    <t>USV PRIVATE LIMITED</t>
  </si>
  <si>
    <t>USV, a top -15 pharmaceutical company in India, excels in the diabetes and cardio sectors. With a presence in over 65 countries, our dynamic team of over 7,000 spans generations. Our commitment to brand building is evident in our popular products like Glycomet GP, Ecosprin AV, Jalra, Tazloc, Glynase and more.
Our eight state-of-the-art manufacturing plants in India produce a range of products from finished formulations to APIs and biologics. Meanwhile, our Consumer division mirrors a nimble FMCG model, rapidly growing with flagship brands like Sebamed in beauty, baby care, and food &amp; nutrition.
At USV, our culture is our cornerstone. We prioritize customer focus, agility, inclusivity, and a nurturing work environment. Our unique sustainability projects in healthcare, environment, and education reflect our commitment to social responsibility.
Employee development is key at USV. Our comprehensive training programs cater to all levels and functions, fostering growth and innovation... Join us at USV for a career that shapes the future of healthcare while transforming lives
Qualification and experience:
PG in Management/Science
Chemistry and API technical knowledge is a must.
15 years of experience
Responsibilities
Strategic Marketing Leadership Responsibilities:
- Develop &amp; maintain comprehensive market intelligence &amp; competitor knowledge to inform marketing strategies, including staying in touch with customers &amp; networking at industry events.
- Draw upon organization's global strategy to develop market-specific strategies, identifying target markets, products &amp; customers.
- Ensure effective communication and cascading of market/product strategies and targets to the team, following up for execution and resolving escalations.
- Finalize, track, measure top-line activities &amp; goals for various markets to drive success &amp; growth.
Execution Responsibilities:
- Share relevant market updates and information with internal cross-functional teams to create a competitive market advantage.
- Coordinate with all the relevant stakeholders for execution of commercial aspect
- Oversee the new product development and launch process, including validating forecasted product demand and providing market insights to the development team.
- Drive the creation of a healthy customer pipeline by prospecting and onboarding new customers, responding to escalated queries, and ensuring the execution of customer orders.
- Study and analyze recommendations for entry into new markets, validate market potential, and select the route of entry.
Client / Agent Management
Identify, evaluate (form-based) &amp; on-board new client (negotiate terms and get agreement signed)
Visit clients agents (on-site).
Jointly plan travel calendar and customer meetings for such visits
Host client / agents during factory/facility visits
Ensure effective and on-going client / agent management by team
Customer Relationship Management
Oversee and ensure effective customer relationship management by team.
Handle escalated customer queries and complaints (direct and those routed via agent)
Plan customer meetings during travel and host key customers during factory/facility visits
Participate in Cross-Functional calls with customer to resolve complex issues (basis expertise)
Order execution and Billing
Oversee and sign-off (at various check-points) on the order execution and billing process
Communicate with key customers about delivery timelines and any expected delays
Ensure timely order execution and accurate billing and documentation by team
Business (people &amp; budgets) planning, continuity and improvement
Resolve/escalate critical issues in a timely manner to facilitate resolution
Regulatory Compliance and Technical Coordination
Evaluate skill gaps in the team and develop capability through providing functional and technical guidance
Identify training needs of team and nominate them for relevant internal/external trainings and ensure they are attended
Lead timely goal setting and performance appraisal of team and recommend them for promotions
Plan manpower requirement and communicate the same to HR
Review and approve modifications to departmental SOPs and ensure adherence.
Review and approve sales budget and forecasts prepared by the team
Contribute time and ideas to the organization-wide process streamlining initiative by attending the strategic CFT meetings
Review and approve opex budget for department based on trend analysis of previous years and future business requirements
Monitor the usage of budget throughout the year on a regular basis
Suggestion &amp; implementation of new ideas, technologies and approaches in the team
Lead &amp; facilitate knowledge sharing sessions within the team to ensure best practices are shared effectively</t>
  </si>
  <si>
    <t>Global Market Manager</t>
  </si>
  <si>
    <t>job_result_1_75.txt</t>
  </si>
  <si>
    <t>Sr. Manager - Business Development ( Formulation - India Business...</t>
  </si>
  <si>
    <t>USV Private</t>
  </si>
  <si>
    <t>About USV Private Limited: USV, a top-15 pharmaceutical company in India, excels in the diabetes and cardio sectors. With a presence in over 65 countries, our dynamic team of over 7,000 spans generations. Our commitment to brand building is evident in our popular products like Glycomet GP, Ecosprin AV, Jalra, Tazloc, Glynase and more.
Our eight state-of-the-art manufacturing plants in India produce a range of products from finished formulations to APIs and biologics. Meanwhile, our Consumer division mirrors a nimble FMCG model, rapidly growing with flagship brands like Sebamed in beauty, baby care, and food &amp; nutrition. At USV, our culture is our cornerstone.
We prioritize customer focus, agility, inclusivity, and a nurturing work environment. Our unique sustainability projects in healthcare, environment, and education reflect our commitment to social responsibility. Employee development is key at USV.
Our comprehensive training programs cater to all levels and functions, fostering... growth and innovation. Join us at USV for a career that shapes the future of healthcare while transforming lives Join USV and be part of our journey as we continue to innovate, transform lives, and shape the future of healthcare. Job purpose: Support USV India business in driving strategic BD&amp;L; projects in line with the growth aspirations particularly in the area of Portfolio augmentation Ensure all projects/strategic initiatives/deal proposals have full business rationale and financial evaluation supporting them with a clear statement on risk management.
Position USV as partner of choice in the market Major accountability: Drive Therapy / Disease strategy / Gap analysis - Working closely with the Business and Medical / Scientific team in driving workshops. Identification / Landscaping of Opportunities in Pharma &amp; Consumer Business Building next 5 year pipeline across category - Rx / Consumer health / NDDS / New technologies Identify source of launch with a clearly defined strategy i.e either TPM / In house / Licensing Work with all cross functional teams ensuring on time new product launch Identify novel products (in Rx and Consumer) &amp; Innovative packaging and delivery formats that enhance therapy area and overall USV strength.
Work closely with all relevant stakeholders in driving deals, and evaluating opportunities. Develop new partnership engagement (Lead generation) Life cycle management of core brands Work closely with the business, finance team on building Forecast / Business Plans.
Conduct Primary research in relevant areas of consumer business. Required Functional skill sets in: Good understanding of the Indian pharma and Consumer market Project management Financial understanding / Budgeting Analytical Negotiation Problem solving and Decision making skills Networking skills Sound therapy understanding Education: BPharma / MPharma + MBA (prefered) Min. 8 to 10 yrs of relevant exp. required</t>
  </si>
  <si>
    <t>Coal India Limited</t>
  </si>
  <si>
    <t>Director(Business Development)</t>
  </si>
  <si>
    <t>Coal India Limited (CIL)</t>
  </si>
  <si>
    <t>I. COMPANY PROFILE:-
Coal India Limited (CIL) was incorporated on 1st November 1975 with the Government taking over private coal mines. With a modest production of 79 MT at the year of its inception, CIL today is the single largest coal producer in the world.
Coal India Limited is a schedule ‘A’ Maharatna CPSE with the administrative jurisdiction of Ministry of Coal, Government of India with headquarters at Kolkata. It operates through its subsidiaries in Eight States in India namely Jharkhand, West Bengal, Orissa, Chattisgarh, Madhya Pradesh, Uttar Pradesh, Maharashtra and Assam.
As on 1st April' 18. it operates 369 Mines through 82 Areas through 7 Coal Producing subsidiaries namely (ECL, BCCL, CCL, SECL, WCL, NCL, MCL) and 1 Consultancy Company namely CMPDIL. The mines in Assam i.e. NEC is managed directly by CIL. CIL has a foreign subsidiary in Mozambique namely Coal India Africana Limited (CIAL). Mahanadi Coalfields Limited, a subsidiary of Coal India Ltd is having four (4... subsidiaries and one (1) Joint Venture, SECL has two (2) subsidiaries and CCL has one (1) subsidary.
Coal India Limited is headed by Chairman and Managing Director. He is assisted by four Functional Directors, namely, Director(Finance), Director(Technical), Director(Personnel and Industrial Relations), and Director(Marketing). Further, there are Two Government Nominee Directors and 7 Non-official/Independent Directors.
During 2017-18, CIL &amp; its subsidiaries produced 567.37 MT of coal with a growth of 2.4%, achieved an off-take of 580.28 MT with a growth of 6.8% compared to last year same period. During 2017-18, CIL has paid dividend of Rs. 10,242.24 crores @ Rs. 16.50 per share. Out of above, Govt. of India received Rs. 8044.86 crores as Interim Dividend for 2017-18 and Rs. 2085.13 crores as Dividend Distribution Tax (@ 20.358% including subsidiaries).
During 2017-18, CIL gross sales was Rs 1,27,162.17 crores. CIL and its Subsidiaries paid/adjusted Rs. 44070.22 crores towards Royalty, Cess, Sales Tax and other levies.
Its Registered and Corporate offices are at Kolkata, West Bengal.
The shareholding of the Government of India in the company is 66.13% as on 31.03.2021.
The authorized and paid up capital of the Company is Rs. 8,000 Crores and Rs. 6162.73 Crores respectively as on 31st March, 2021.
The company employed 2,59,016 regular employees [Executives 15,234, Non-executives 2,43,782] as on 31st March, 2021.
II. JOB DESCRIPTION AND RESPONSIBILITIES:-
Director (Business Development) is a member of the Board of Director and reports to Chairman- cum-Managing Director. He/She would be overall in-charge to drive the Company’s business, increase its revenue, identify and develop new Business opportunities, organize Research &amp; Development activities, build and expand the presence of the Company both locally as well as in the global market.
III.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Central Public Sector Enterprise (CPSE) (including a full-time functional Director in the Board of a CPSE);
Central Government including the Armed Forces of the Union and All India Services;
State Public Sector Enterprise (SPSE) where the annual turnover is *Rs 10,000 crore or more;
Private Sector in company where the annual turnover is *Rs 10,000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 graduate with full time MBA/ PGDM from a recognized University/ Institute.
4. EXPERIENCE:-
The applicant should have at least 5 years of cumulative experience during the last 10 years in Business Development including Business expansion/ Market Research/ Product Development &amp; Improvement/ Brand Positioning/ Product Distribution/ Commercial Contracts.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application.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Applicants from Private Sector must submit the following documents along with the application form:
Annual Reports of the Company in which currently working for the 3 financial years preceding the calendar year in which the post is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 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https://pesb.gov.in/ and thereafter forward it online, as specified in para V(1);
Or
fill up the Application Form online only against this Job Description on the website of PESB -
https://pesb.gov.in/, take a printout and send it offline, as specified in para V(1).
Last time/date of receipt of complete application duly forwarded to PESB is by 15.00 hours on 31/12/2021.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t>
  </si>
  <si>
    <t>Energy</t>
  </si>
  <si>
    <t>Oil, Gas and Consumable Fuels</t>
  </si>
  <si>
    <t>Coal and Consumable Fuels</t>
  </si>
  <si>
    <t>Director Business Development</t>
  </si>
  <si>
    <t>Gujarat Mineral Development Corporation (GMDC)</t>
  </si>
  <si>
    <t>job_result_1_96.txt</t>
  </si>
  <si>
    <t>Project Officer (Accounts &amp; Admin) Post in GMDC via Direct Recruitment</t>
  </si>
  <si>
    <t>Gujarat Mineral Development Corporation</t>
  </si>
  <si>
    <t>via Exam Path Finder</t>
  </si>
  <si>
    <t>Gujarat Mineral Development Corporation invites applications for the following posts via direct recruitment:
Post Name: Project Officer
Essential Qualification: M.com/ Inter CA or equivalent and having 5 or more years of experience of the Accounting and Administration
For more details related to eligibility criteria, fee, pattern, annexure, place of posting etc. refer to the attachments below.
Recruitment Details
Gujarat Mineral Development Corporation invites application for various posts. The selection process will include an Interview process. After compilation of all the procedures, the candidates will be posted at Ahmedabad, Gujarat, India, 382440.
Apply/Application Details
Candidates can apply through Online mode. The candidates can see further details on the official website https://www.gmdcltd.com/en.
Important Dates
Check out all the important dates below:
• Start Date: 31/08/2023
Post Wise Details
See all the detailed information related to the post given below:
•... Post Name: Project Officer
• Recruitment Type: Direct Recruitment
• Post Type: Contractual
• Educational Qualification: Postgraduation, CA/CMA/CS
• Field/Area/Subject: Administration &amp; Accounts
• Work Experience: Yes
Job History
Project Officer (Accounts &amp; Admin) Post in GMDC via Direct Recruitment</t>
  </si>
  <si>
    <t>{'schedule_type': 'Part-time'}</t>
  </si>
  <si>
    <t>Project Officer</t>
  </si>
  <si>
    <t>CSB Bank</t>
  </si>
  <si>
    <t>Cluster Relationship Manager - Government Business &amp; TASC...</t>
  </si>
  <si>
    <t>Sign In
Register
Cluster Relationship Manager - Governmen.
MFT10168
Retail BankingCity - Mumbai
Posted On
12 Dec 2023
Required Experience
3 - 8 Years
Basic Section
No. Of Openings
5
Grade
NA1
Designation
Others
Closing Date
30 Apr 2024
Organisational
Organisation
CSB Bank
Organization Unit
Retail &amp; SME (Business And Risk), Operations &amp; IT
Sub Org Unit 1
Retail Banking
Sub Org Unit 2
Digital, Marketing &amp; TASC
Sub Org Unit 3
Others
Sub Org Unit 4
Others
Sub Org Unit 5
Others
Sub Org Unit 6
Others
Branch/Department Code
950
Branch/Department Name
Head Office
Country
India
Geographic Zone
West
State
Maharashtra
City
Mumbai City
Worksite
City - Mumbai
Worksite Code
Generic - Mumbai
Skills
Skill
SALES
NEGOTATION SKILLS
Minimum Qualification
GRADUATE
MBA/MMS/MPM/PGD/PGP
CERTIFICATION
No data available
Working Language
No data available
Job Description
Job Purpose: Responsible for managing &amp; maintaining relationships with new ... existing TASC clients. Opening TASC accounts and Deliver an excellent service. Generate leads for other banking products offered by the bank like Assets, insurance, TPP etc.
Managerial Responsibilities: Manage and empower team members for high performance
Functional Responsibilities: Acquisition of HNI TASC accounts specifically accounts of Trust, Associations, Societies, Clubs (TASC) and NGO's
Responsible for managing &amp; maintaining relationships with new &amp; existing TASC clients.
Responsible for acquisition of CASA, Term Deposits and managing relationship value ( RV) of existing TASC
Responsible for managing an Institutional Banking portfolio
Opening TASC accounts and Deliver an excellent service.
Understand TASC KYC / Documentations and Pitch banks USP to TASC stakeholders
Generate leads for other banking products offered by the bank like Assets, insurance, TPP etc.
Leverages the banks relationships with existing institutional accounts by developing and executing with proactive banking solutions</t>
  </si>
  <si>
    <t>Regional Banks</t>
  </si>
  <si>
    <t>Bank of Baroda</t>
  </si>
  <si>
    <t>job_result_1_97.txt</t>
  </si>
  <si>
    <t>Bank of Baroda Recruitment 2018: Apply Online 913 for Specialist...</t>
  </si>
  <si>
    <t>Bank of Baroda Recruitment</t>
  </si>
  <si>
    <t>via GovInfo.me</t>
  </si>
  <si>
    <t>Bank of Baroda Recruitment 2018: 913 Posts For Specialist Officers and Pay Scale: Rs. 31,705 – Rs. 51,490, Apply online at bankofbaroda.com, Online application process will start from December 5, 2018 and will be open till December 26, 2018.
Posts, vacancies, Pay Scale &amp; Eligibility Criteria:
• Post: Legal
• Vacancies: 60
• Pay Scale: Rs. 31,705 – Rs. 51,490
• Eligibility Criteria:
• Educational Qualification: A Bachelor Degree in Law from any recognized Board/University.
• Age Limit: Minimum 25 years and maximum 35 years
• Age relaxation for OBC Candidates: 3 years
• Age relaxation for SC/ST Candidates: 5 years
• Age relaxation for PWD Candidates: 10 years
• Post: Wealth Management Services (Sales/Operations)
• Vacancies: 853
• Pay Scale: Rs. 23,700 – Rs. 51,490
• Eligibility Criteria:
• Educational Qualification: Post Graduation Degree or Diploma with specialization in Marketing / Sales /Retail or Graduation with One year Diploma/ Certification in Banking / Finance recognized ... approved by Govt., Govt. bodies / AICTE)
• Age Limit: Minimum 21 years and maximum 35 years
• Age relaxation for OBC Candidates: 3 years
• Age relaxation for SC/ST Candidates: 5 years
• Age relaxation for PWD Candidates: 10 years
Important Dates:
• Opening Date of Online Application: 5/12/2018
• Last date of Online Application: 26/12/2018
Selection Process: The Selections will be made on the basis of Online Test &amp; Group Discussion (GD)/Personal Interview (PI)/Psychometric Test.
Application Fee:
• Candidates of General/OBC Category: Rs.600
• Candidates of SC/ST/PWDs Category: Rs.100
Important Documents: Proof of Date of Birth (Birth Certificate issued by the Competent Municipal Authority or SSLC/ Std. X Certificate with DOB), Photo Identify Proof, Caste Certificate, Disability certificate.
Examination Centre: Ahmedabad, Bangalore, Bareilly, Baroda, Bhopal, Bhubhaneshwar, Chandigarh, Chennai, Delhi, Dehradun, Goa, Guwahati, Hyderabad, Jaipur, Jalandhar, Ernakulam, Kolkata, Lucknow, Mumbai, Nagpur, Patna, Pune, Raipur &amp; Vishakhapatnam.
More Details: CLICK HERE to download official notifications for more details</t>
  </si>
  <si>
    <t>Bank Specialist Officer</t>
  </si>
  <si>
    <t>India Front Office - Investment Banking - Vice President</t>
  </si>
  <si>
    <t>JPMorgan Chase &amp; Co</t>
  </si>
  <si>
    <t>JOB DESCRIPTION
Within Investment Banking, the firm works with a broad range of issuer clients, including corporations, institutions and governments, to provide comprehensive strategic advice, capital raising and risk management expertise. In-depth, industry-specific expertise and regional market acumen enable our industry coverage teams to serve the evolving needs of clients around the world. Our first-class business in a first-class way approach to serving clients drives everything we do. We strive to build trusted, long-term relationships by taking a holistic and forward-looking view on our relationships, and identifying ways to help clients achieve their most important business objectives.
Job summary:
As a Vice President in the Investment Banking team, you’ll play a key role in developing strong relationships with corporates and financial institution clients and work across different products. You’ll work on deals and transaction across the spectrum of our banking products... including mergers &amp; acquisitions, divestitures, restructurings, loans, and equity capital and debt capital raises.
Job Responsibilities:
• Acting as the primary day-to-day client point of contact and lead banker on deals
• Reviewing and coordinating the analytic work of junior bankers to move marketing/execution process forward
• Experience in training junior bankers
• Refining marketing/execution materials for maximum client impact
• Overseeing the creation of financial projection models
• Identifying and managing all risks in a given deal
• Liaising with other internal and external parties on transactions (eg. lawyers, accountants, counterparties)
• Leading client negotiations, Q&amp;A process and management interviews
Required Qualifications, capabilities and skills:
• Prior work experience in an investment banking front office, or related, role.
• A well-rounded academic background from a top tier educational institution.
• Demonstrable proficiency with industry trends and terms and corporate finance
• Highly driven, detail-oriented, diligent with strong analytical, communication and writing skills
• Strong historical performance reviews
• Well versed in M&amp;A and track record of leading the execution of transactions
• Ability to interact comfortably with business clients and management
• Self-directed, highly motivated, and able to work independently and in team
ABOUT US
JPMorgan Chase &amp; Co., one of the oldest financial institutions, offers innovative financial solutions to millions of consumers, small businesses and many of the world’s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 and employees’ religious practices and beliefs, as well as mental health or physical disability needs. Visit our FAQs for more information about requesting an accommodation.
ABOUT THE TEAM
The Corporate &amp; Investment Bank is a global leader across investment banking, wholesale payments, markets and securities services. The world’s most important corporations, governments and institutions entrust us with their business in more than 100 countries. We provide strategic advice, raise capital, manage risk and extend liquidity in markets around the world.
Investment banking is about more than offering industry-leading advice and financial expertise. Teams serve clients by building long-term, trusted partnerships that put their needs first. The world’s largest corporations, institutions and governments rely on the in-depth industry knowledge and market insights provided, knowing their goals are our top priority</t>
  </si>
  <si>
    <t>Vice President, Investment Banking</t>
  </si>
  <si>
    <t>Branch Process Manager</t>
  </si>
  <si>
    <t>Role/ Job Title: Branch Process Manager
Function/ Department: Retail Liabilities
Job Purpose:
The role entails managing and scaling up the retail banking business for the branch managing operations and resources in the most cost efficient and technology effective manner. The role bearer would lead customer service and branch operations for a designated branch and be responsible for the daily branch upkeep. This role is the central custodian of all Rural Banking documents for the branch and provides operational support for Rural and semi urban Retail products. The role bearer is primarily accountable for ensuring seamless maintaining of customer life cycle, fulfilling customer requests and providing best-in class service.
Roles &amp; Responsibilities:
Responsible for day-to-day operations and administration of the Branch, ensuring strict compliance with Bank's policies and procedures
Oversee the effectiveness of the management and the operational integrity of credit and loans... processing in order to ensure proper delivery of facilities to the branch for day to day functioning
Work as an effective business partner in strategizing and driving the implementation of critical operational and regulatory practices for the branch such as compliance, Lending operations and operational risk
Oversee quality initiatives across operations team for optimization of processes in order to improve TAT and upgradation of SLAs
Employ tools such as automation and digitization to increase process efficiency
Spearhead technological and digital upgradation in processes and systems in co-ordination with the technology team.
Keep abreast with global market trends and competitor strategies in key markets.
Spearhead initiative to reduce operational costs and drive strategies to increase profitability
Education Qualification:
Graduation: BCom (Bachelor in Commerce)/BA (Bachelor of Arts).
Experience: 5 -10years of relevant experience in Branch</t>
  </si>
  <si>
    <t>Lead-Operational Risk</t>
  </si>
  <si>
    <t>Role/Job Title: Lead-Operational Risk
Function/ Department: Enterprise Risk Management
Job Purpose
The role entails leading the operational risk management activities at the enterprise level. It will be responsible for designing/redesigning strategies to ensure effective coverage of operational risk and that the asset portfolio is in line with desired risk level. It includes building up teams, systems, process and culture amenable to the scale and consistency of delivery. The role will closely collaborate with the Business/Product Heads and Heads of Credit, Risk, Operations, Legal, and Collections to drive efficiency in enterprise risk management. The roll is responsible for all regulatory reporting and compliances with regards to its function.
Roles &amp; Responsibilities
Develop, maintain, and continuously improve the operational risk management strategy and frameworks for IDFC First Bank.
Support the risk and operations functions by assessing the quantum of operational risk... providing a view on the level of exposure relative to risk appetite and advising on risk mitigation.
Collaborate with the other teams to oversee review of all processes followed by employees (on roll &amp; off roll) to ensure effective Business Continuity Planning.
Ensure documentation of key risk indicators and controls for any critical process or key product launch.
Lead the review and assessment of the asset portfolio and early warning signal effectiveness to ensure that portfolio risk is minimized.
Ensure that portfolio risk reports and dashboards are generated, disseminated and followed-up appropriately in adherence to defined procedures and quality standards.
Drive adequate portfolio quality reporting to rating agencies and ensure bank credit ratings appropriately received.
Oversee the implementation of enterprise risk management policies, procedures, controls and ensure that all relevant regulatory/ internal compliance requirements are fulfilled.
Perform a periodical review of the banks products and processes and provide risk mitigation controls and training to business to facilitate optimum protection of IDFC's business interests.
Facilitate the establishment of a risk management culture and harmonized enterprise risk management frameworks across the bank.
Lead continuous improvement of enterprise risk systems, processes and practices considering international best practices, evolving regulatory/international standards and the business environment.
Ensure that all operational and portfolio risk reports are prepared timely and accurately.
Define an optimum organization structure for the enterprise risk function so that resources are optimally utilized, and communication can take place in an efficient manner.
Education Qualification
Graduation: Any Graduate
Experience: 10 to 18 years of relevant experience</t>
  </si>
  <si>
    <t>Risk Management Lead</t>
  </si>
  <si>
    <t>Hindustan Petroleum</t>
  </si>
  <si>
    <t>Director(Marketing)</t>
  </si>
  <si>
    <t>Hindustan Petroleum Corporation Limited (HPCL)</t>
  </si>
  <si>
    <t>I. COMPANY PROFILE:-
Hindustan Petroleum Corporation Limited (HPCL) is a schedule 'A' Maharatna Central Public Sector Enterprise (CPSE) under the Administrative control of Ministry of Petroleum and Natural Gas. HPCL came into being in 1974, by virtue of 'Lube India Limited' and ESSO Standard Refining Company of India Limited Amalgamation Order, 1974, Caltex Oil Refining (India) Limited was taken over by Government of india in 1976 and subsequently merged with HPCL in 1978. The main objective of the company is to undertake Refining and Marketing of Petroleum products and provide energy solutions within India &amp; abroad.
The company employed 9224 regular employees (Executives 5869, Non-executives 3355) as on 30.06.2021.
The authorized and paid up capital of the Company was Rs. 2500 crores and Rs.1418.55 crores respectively as on 30.06.2021.
Its Registered and Corporate offices are at Mumbai, Maharashtra. ONGC Limited holds 54.90% shares in HPCL as 30.06.2021.
II. JOB DESCRIPTION AND... RESPONSIBILITIES:-
Director (Marketing) is a member of the Board of Directors and reports to the Chairman and Managing Director. He/She heads the Marketing Division of the Company. He/She is primarly responsible for marketing operations of the company, including formulation and implementation of marketing strategies &amp; policies keeping in view company's profitability and long term business objectives.
III.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Central Public Sector Enterprise (CPSE) (including a full-time functional Director in the Board of a CPSE);
Central Government including the Armed Forces of the Union and All India Services;
State Public Sector Enterprise (SPSE) where the annual turnover is *Rs 10,000 crore or more;
Private Sector in company where the annual turnover is *Rs 10,000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an Engineering Graduate/MBA/PGDM in sales and marketing with good academic record from a recognized University/Institute.
4. EXPERIENCE:-
The applicant should have at least 5 years cumulative experience/exposure in a senior position in marketing during the last 10 years which includes marketing/ sales/ Business Development in an organization of repute.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application.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Applicants from Private Sector must submit the following documents along with the application form:
Annual Reports of the Company in which currently working for the 3 financial years preceding the calendar year in which the post is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 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30/03/2022.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</si>
  <si>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Director Marketing</t>
  </si>
  <si>
    <t>Department Head, Business Compliance</t>
  </si>
  <si>
    <t>Business Function
Legal, Compliance &amp; Secretariat ensures that the bank's interests are protected by zealously guarding and enhancing its reputation and capital. We also work to maintain a good standing with all our regulators, customers, and business partners. Because we believe that at the heart of business banking is to uphold the values of trust and integrity for all our stakeholders.
Job Purpose
To strategize, identify &amp; manage all Regulatory and Business compliance for DBS India. To develop &amp; build an effective Compliance function that partners &amp; supports the overall strategic agenda &amp; growth of DBS India by providing pragmatic and effective compliance advisory to manage Compliance risk across the business and assist in the design and implementation of procedures to effect the reduction of this risk. To control &amp; manage the regulatory compliances, security &amp; fraud control functions
Key Accountabilities
To manage the regulatory reporting &amp; all legal compliances for the... financial operations of DBS India
Ensuring regulatory (internal &amp; external) filings are done in a timely and accurate manner as per the regulatory checklist
Ensure Zero Tolerance in errors &amp; delays through pro-active follow up
Ensure KYC &amp; AML policies &amp; guidelines are communicated &amp; implemented throughout the bank
Monitor MIS and regulatory reports
Interrogate and analyze data extracted and investigate any anomalies
Ensure Monthly Bench Mark submission surveillance
Evaluate, train and motivate the team for the establishment and embedding of the values, behaviours and philosophy of continuous improvement, and implementing best practices. Develop and maintain a close working relationship with all business heads, product &amp; business managers
To act Principal Officer &amp; Compliance Officer for DBS India
Job Duties &amp; Responsibilities
Disseminate timely advice on changing regulations either from RBI, SEBI or IRDA. Submit a monthly Regulatory/Compliance report to relevant stakeholder in DBS India
Help implement effectively the KYC/AML guidelines and the banks Personal Investment Policy (PIP). Also cover training of all personnel in this regard
Assist in the conduct of RBI Audit and the follow up and resolution of issues
Undertake performance reviews, setting performance measures for direct reports and providing coaching and support. Assist with development of team infrastructure both technology and people-wise
Liaise with the Regulators and establish a cordial rapport. Correspond with the regulators
Ensure maintenance of various lists e.g. Blacklist, STR List, Caution List, UN List, European List etc. on DIVAS enabling Customer Service to scan their data base against the entries
Proactively forge relationships with a broad range of business areas and third parties in order to encourage the best quality output and service from the team
Required Experience
18 years plus financial services industry practice
Track record of effective management of staff
Experience of commercial banking procedures and practice
Good academic grounding
Education
A CA/Graduate with direct experience in banking or financial services industry
Core Competencies
Excellent diagnostic skills and rigorous approach to problem solving
Excellent communication and negotiation skills at all levels, especially drafting &amp; writing skills
Excellent comprehension skills to understand and interpret industry data and economic trends
Strong formal presentation skills to gain acceptance to solutions, both internally and externally
Attention to detail &amp; Tenacious
Proven leadership experience in leading &amp; team creation and co-ordination skills to mobilize, manage and review control issues, including speedy resolution
Ability to think creatively and identify innovative solutions; Should have a stable mindset to handle issues &amp; also be able to think through a problem
Should be able to identify and forecast legal &amp; compliance risks / rewards, in line with proposed business growth &amp; find solutions
Technical Competencies
Strong knowledge on BCSBI (Banking Codes &amp; Standards Board of India)
Strong knowledge on all related laws in India especially laws governing RBI, SEBI, FEDAI, IRDA, AMFI, FIMDA, NSE, BSE, NSDL, CDSL, etc
Sound knowledge of the overall banking environment
Must have overview of the applicability of various statutes/ laws applicable
Work Relationship
Close working relationship with all business heads, product owners &amp; internal support functions to sign off &amp; ensure compliance for all products &amp; services offered by DBS India
To act as Principal Officer &amp; Compliance Officer for DBS India
Close interaction with the operations team to ensure compliance &amp; filings for KYC &amp; AML regulations
Interaction with BCSBI (Banking Codes &amp; Standards Board of India)
External interaction with governing bodies such as the RBI, SEBI, FEDAI, IRDA, AMFI, FIMDA, NSE, BSE, NSDL, CDSL, etc
Close working relationship with Legal &amp; Compliance team in Singapore as well as credit teams in Singapore for forex loans
Primary Location
India-Maharashtra-Mumbai
Job
Compliance
Schedule
Regular
Job Type
Full-time
Job Posting
Feb 23, 2024, 8:34:39 PM</t>
  </si>
  <si>
    <t>IndusInd Bank</t>
  </si>
  <si>
    <t>job_result_1_94.txt</t>
  </si>
  <si>
    <t>Bharat Financial Inclusion Limited (100% subsidiary of IndusInd Bank Ltd.)</t>
  </si>
  <si>
    <t>Company Description
Bharat Financial Inclusion Limited is a 100% subsidiary of IndusInd Bank Limited and operates across 21 states, covering 1,20,000 villages. We are committed to providing financial services to the unbanked and underprivileged sections of society.
Role Description
This is a full-time on-site role for a Regional Manager located in Nagpur. The Regional Manager will be responsible for overseeing the operations and performance of multiple branches within the region. This includes managing branch staff, driving business growth, ensuring compliance with regulations, and building strong relationships with stakeholders.
Qualifications
Experience in banking or financial services industry
Strong leadership and people management skills
Excellent communication and interpersonal skills
Ability to analyze data and make data-driven decisions
Result-oriented and target-driven mindset
Knowledge of financial products and services
Ability to work under pressure and. meet... deadlines
Bachelor's degree in Business Administration, Finance, or related field</t>
  </si>
  <si>
    <t>job_result_5_95.txt</t>
  </si>
  <si>
    <t>Business: Piramal Consumer Products Division
Location: Kurla, Mumbai
Travel: High
Shift: General
Job Overview:
The incumbent in this role is responsible for developing and implementing marketing plans to address
brand requirements, leading and generating consumer insights, managing the communication strategy, monitoring the key brand parameters to ensure better planning and driving media campaigns/activations for the brand, collaborating with the sales team to gather actionable market insights. The role also includes generating consumer insights, claims for new product development and timely launch and execution of new products for the category
Key Stakeholders: Internal
Sales team, Cross Functional team (Supply Chain, R&amp;D, Regulatory, Packaging, Business Development,
etc.), Analytics team, Media team, Consumer Insights team, External agencies/vendors
Key Stakeholders: External
External agencies/vendors
Reporting Structure:
Will report to Category Manager... Marketing
Experience:
2 to 4 years of total work experience in marketing from OTC/ FMCG sector
Experience in FMCG, with hands on exposure to NPD, Consumer Research, Communication
Development, Traditional/Digital campaign planning and Brand Activations.
• Analytical skills
• Leadership and planning ability
• Communication and presentation skill
At least 1 year of Brand/Product Management experience is desirable.
Experience in the female intimate wellness space like Menstruation, Maternity care, Intimate hygiene
is desirable
In the three decades of its existence, Piramal Group has pursued a twin strategy of both organic and inorganic growth.
Driven by its core values, Piramal Group steadfastly pursues inclusive growth, while adhering to ethical and values-driven practices.
Equal employment opportunity
Piramal Group is proud to be an Equal Employment Opportunity and Affirmative Action employer. We do not discriminate based upon race, ethnicity, religion, color, national origin, gender (including pregnancy, childbirth, or related medical conditions), sexual orientation, gender identity, gender expression, age, status as a protected veteran, status as an individual with a disability, genetics, or other applicable legally protected characteristics.
We base our employment decisions on merit considering qualifications, skills, performance, and achievements. We endeavor to ensure that all applicants and employees receive equal opportunity in personnel matters, including recruitment, selection, training, placement, promotion, demotion, compensation and benefits, transfers, terminations, and working conditions, including reasonable accommodation for qualified individuals with disabilities as well as individuals with needs related to their religious observance or practice.
Piramal Consumer Products Division is a leading consumer care business division for Piramal Pharma Limited. Piramal CPD has strived for customer-centricity and solving routine disrupting problems. since 2009. As part of the over 38-year-old Piramal Group, we are proud to have a rich legacy founded on the values of Knowledge, Action, Care, and Impact, which are evident in how we operate as an organization. We live by our mission statement of "Doing Well and Doing Good." Piramal Consumer Products Division has touched the lives of over 7 crore Indians. Piramal CPD meets the needs of consumers in a variety of sectors, including Skin Care, Digestives, Women's Intimate Range, Kids Wellbeing &amp; Baby Care, Pain Management, Oral Care, Gut Health, Respiratory Solutions, Multivitamins, and Food Supplements. We now have one of the largest distribution networks in the consumer healthcare industry, with 1500+ towns, 2.8 lac+ outlets, 12000+ organized retail outlets, E-commerce, and a 1200+ strong field force. Piramal CPD is one of the fastest growing businesses of Piramal Group. Our most popular brands are ranked first or second in their respective market segments. The company has consistently grown at a CAGR of 20%+ and ended FY 2021 with a top-line value of Rs.690 Cr. Our goal is to be the market leader in the Indian OTC market. Our talented team is at the heart of it all. We take great pride in creating a workplace that caters to each and every individual's career needs. We go to great lengths to ensure that everyone on our teams is valued and recognized</t>
  </si>
  <si>
    <t>Relationship Manager-ALAP-CFD OTHERS-Sales</t>
  </si>
  <si>
    <t>Aurangabad, Maharashtra</t>
  </si>
  <si>
    <t>Job Role:
Manage sales and distribution through the cross channel and open market channels
Ensure unilateral growth by adding new DSAs / Branches
Manage and grow the Direct Sales team and focus on increased Productivity
Marketing and encashing catchment areas
Meeting HNI clients and explaining various products related to Loan against property/HF
Responsible for Builder relations and Builder Tie Ups to focus on Primary Markets
Responsible for Project approvals of Builders
Ensure additional revenue generation through cross – sell &amp; Multi selling of Insurance, CASA , Credit Cards etc.
Training &amp; Development of the DST Team and DSAs
• Liasoning with Internal teams for business like Credit, Legal, Technical, RCU &amp; Operations
Responsible for end to end processing of the case and updating the status of the same to the customers.
Ensuring Top Class service for Customers for better NPS Scores.
Job Requirements:
Qualification - Graduate / MBA</t>
  </si>
  <si>
    <t>Reliance Entertainment</t>
  </si>
  <si>
    <t>Manager -Growth Marketing at Reliance Games in Pune, Maharashtra...</t>
  </si>
  <si>
    <t>Reliance Games</t>
  </si>
  <si>
    <t>via Outscal</t>
  </si>
  <si>
    <t>Who We AreReliance Games is a leading Games developer and publisher with over 500 + million worldwide downloads. We are the biggest IP developer in India and Studio leads the conceptualization, development, and P&amp;L for the new games. We have produced some of the biggest and best IP-based Games in the world collaborating with Hollywood studios like Dreamworks, Warner, Paramount, Sony, etc. Some of our most popular games are WWE Mayhem, Drone Shadow Strike, Real Steel World Robot Boxing, The Hunger Games, Pacific Rim, Total Recall, American Dad Apocalypse Soon and Rapala. We are also the number 1 kids-based Studio in India with association with Cartoon Network, Discovery Kids, Sony, and Rohit Shetty Pictures. Some of the games are Little Singham and Little Krishna. Key Duties and ResponsibilitiesDesign brand positioning and messaging strategy across channels to drive market awareness, customer acquisition, and loyalty. Creation, development, and implementation of end-to-end digital... acquisition strategies using social media and mobile app marketing principles.Work with brand marketing, and develop compelling offers, to get traction via downloads, retention, and engagement of new users. Identify value proposition, product positioning, and key messages, and write creative briefs to ensure we produce best-in-class creative, which is consistent across all channels and resonates with consumers. Work cross-functionally across the business and agencies to deliver integrated programs driving customer acquisition and Brand outreach;Partner with cross-functional marketing and game teams to develop and deploy effective marketing campaigns in a timely manner while setting measurable campaign goals.Increase the engagement and success of Reliance Games’ messaging channels.Leverage data to develop new messaging strategies and continually optimize campaign performance.Provide business requirements to technical teams to construct more compelling and dynamic messaging.Share program insights and recommendations throughout the organization and key stakeholders.Manage PR and communications with the media and Reliance Games Community. Minimum Qualification and Requirements5+ years of full-stack marketing and senior leadership experience with business-to-consumer marketing, ideally in gaming and/or technology products, and strong consumer brand sensibilities. Strong analytic skills and experience with metrics-driven decision makingExperience in digital and multi-channel customer acquisition in an e-commerce environment.You have excellent verbal and written communication skills, allowing you to deliver complex information clearly to your colleagues and through marketing materials.Proven digital marketing track record in a fast-growing businessOpen for feedback and enjoys working in a fast-paced, constantly iterating environmentCollaborative and consensus-driven approach; strong team playerDemonstrated effective leadership – people management experience is important. Graduate in business, marketing, Engineering, or related field. MBA preferred. What we offer you: Work in a studio that has complete P&amp;L ownership of games.Competitive salary and Performance Link Incentives.Full medical, accident as well as life insurance benefits.Generous Paid Maternity/Paternity leave.Employee Assistance Programs.Active Employee Resource Groups – Women at Zapak.Frequent employee events.Work with cool people and impact millions of daily players!Consumers can find high-quality entertainment created exclusively for their mobile devices wherever they see the ‘RG’ character logo or at www.reliancegames.com</t>
  </si>
  <si>
    <t>Entertainment</t>
  </si>
  <si>
    <t>Movies and Entertainment</t>
  </si>
  <si>
    <t>Manager Growth Marketing</t>
  </si>
  <si>
    <t>Tata Communications</t>
  </si>
  <si>
    <t>Sr Manager - Global Network Services</t>
  </si>
  <si>
    <t>Key Responsibilities:
Define and execute the product strategy and roadmap for our cloud networking product.
Understand market trends, competition, and user requirements in depth. Conduct market research and competitor analysis.
Create and manage comprehensive product requirements and collaborate with Engineering to ensure clarity and alignment.
Work cross-functionally with sales, marketing, customer success, and other teams to launch products and ensure their success in the market.
Prioritize features and tasks for the product using internal tools, tracking and reviewing the product direction and current work frequently.
Build strong relationships with stakeholders and other teams to meet their needs effectively.
Oversee product development stages, from conceptualization to launch.
Lead and collaborate with a team of product managers and analysts.
Required Qualifications:
A Bachelors degree in Computer Science, Information Technology, Business, or related field. An. MBA or other... relevant graduate degree is preferred.
At least 7 years of experience in product management, preferably in the networking or cloud space.
Proven experience in managing all aspects of a successful product throughout its lifecycle.
Understanding of cloud networking technologies and the broader industry landscape.
Proven ability to develop product and marketing strategies and effectively communicate recommendations to executive management.
Strong problem-solving skills and willingness to think outside the box and roll up ones sleeves to get the job done.
Excellent written and verbal communication skills, with the ability to present complex technical information in a clear and concise manner to a variety of audiences.
Strong team player with excellent collaboration skills to build relationships across the company with both engineering and non-engineering stakeholders.
Desirable Skills:
Prior experience working with global and distributed teams.
Experience with agile development methodologies like Scrum or Kanban.
Technical background with experience in cloud technologies and network architecture.
Operating Network - Key External
Operating Network - Key Internal
Size and Scope of Role - Financial
Size and Scope of Role - No. of direct reports
Size and Scope of Role - Total team size
Size and Scope of Role - Other size parameters
Minimum qualification &amp; experience
Technical/ Engineering degree with 7-12 years of relevant experience
Technical Competencies
Knowledge / Skills</t>
  </si>
  <si>
    <t>Diversified Telecommunication Services</t>
  </si>
  <si>
    <t>Integrated Telecommunication Services</t>
  </si>
  <si>
    <t>Digital Marketer</t>
  </si>
  <si>
    <t>Zeta marketing &amp; solutions</t>
  </si>
  <si>
    <t>The ideal candidate will be responsible for developing, implementing, and managing marketing campaigns that promote our company and its products/services across various digital platforms. This role requires a deep understanding of digital marketing strategies, excellent analytical skills, and a passion for staying updated with the latest trends in the digital landscape.
Job Type: Full-time
Salary: Up to ₹30,000.00 per month
Benefits:
• Paid sick time
Schedule:
• Day shift
Work Location: In person
Application Deadline: 29/04/2024</t>
  </si>
  <si>
    <t>Manager - People Partnering &amp; Engagement</t>
  </si>
  <si>
    <t>What is the job like?
• People Partnering for Corporate Functions:
• Act as the People contact for Real Estate and Workplace (REW), Procurement, Legal, IT, Finance, People Success (PS) and Talent Acquisition (TA) teams.
• Guide leaders and managers within these functions by coaching and advising them on all people matters.
• Serve as the point of contact for the timely execution of all People programs.
• * Engagement:
• Site level engagement
• Lead site-level engagement initiatives, driving the overall engagement charter for Zeta and organising engagement activities across all locations.
• Collaborate with stakeholders in the PS, REW and other teams to curate and execute the engagement calendar for Zeta.
• Employee Satisfaction:
• Take ownership of Infeedo (current tool) and improve its effectiveness
• Formulate action plans to work on the feedback coming in via Infeedo Explore new platforms and methodologies to bring an independent perspective on measuring and improving employee... satisfaction.
Who should apply for this role?
• Bachelor's degree in Human Resources Management or related field (Master's preferred).
• 7+ years of experience in HR roles with demonstrated proficiency in people partnering and employee engagement.
• Adeptness and ability to cope with a fast-paced work environment by being hands-on
• Excellent communication and articulation skills
• Strong stakeholder management skills.
• Strong knowledge of HR programs, processes, and best practices.
• Excellent communication, coaching, and interpersonal skills.
• Ability to multitask, prioritise, and manage time efficiently.
• Proven experience in collaborating with cross-functional teams</t>
  </si>
  <si>
    <t>Manager People Partnering &amp; Engagement</t>
  </si>
  <si>
    <t>Vedanta Limited</t>
  </si>
  <si>
    <t>Finance Leadership Positions</t>
  </si>
  <si>
    <t>Vedanta Sesa Goa</t>
  </si>
  <si>
    <t>LEADERSHIP POSITIONS IN FINANCE SESA GOA BUSINESS
Transformational leadership opportunities in Finance
Location: Multiple locations Goa, Karnataka &amp; Odisha
Vedanta is a $30bn revenue and $10bn in profit organization and further plans to invest $20bn in 4-5 years time in the expansion of their brown field and some green field capacity of Oil &amp; Gas, Renewable energy, display glass, semiconductor, mining and smelting.
Vedantas Sesa Goa Business caters to the requirements of the Iron &amp; Steel supply chain. We produce Iron Ore, Pig Iron and Coke. It comprises of IOG, IOK, IOO, VAB, Sesa Cement, Sesa Coke - Gujarat &amp; Maharashtra and WCL Liberia.
The Sector has a unique competitive advantage of having operations in 5 States and 2 Countries. This is an exciting opportunity for aspiring talents and young women leaders with the intent to grow with the Organization are encouraged to apply
The Opportunity
As a finance leader, you would be responsible for business delivery in. lines with key... priorities. You will drive superior business outcomes, creating synergies and value unlocking through sharper focus on volume, cost, governance, regulatory affairs, business partnership, stakeholder management and people practices. Sharp focus on Technology, Digitalization &amp; Innovation, Benchmarking with Global best practices, compliance and leveraging analytics will be key success factor.
The Successful Candidate:
A leader with transformational outlook, strong business acumen and proven capabilities in Delivering Outcomes, Acting Decisively and Inspiring People.
Technologically driven professionals having rich experience of Global Best Practices.
Women leaders are encouraged to apply.
What we are looking for:
The finance leaders will be responsible for monitoring and managing Cash Flows and funds, monitor financial plan and budget, develop capital allocation plan, ensure operations compliance among other responsibilities.
They would be responsible to partner with the growth vision and be a key driver in achieving the cost reduction and NSR maximisation, generate cash flows, working capital excellence, treasury management, to bring best in class finance practices, ensure monthly financial report &amp; integrity of financial statements and proper tax management and advisory.
What well offer you:
Outstanding remuneration and best-in-class rewards
As an equal opportunity employer, Vedanta offers a truly global work culture. The company is proud of its diverse workforce and global best-in-class people practices.
Everything we do is shaped by the Vedanta Values of Trust, Entrepreneurship, Innovation, Excellence, Integrity, Care and Respect.
If this sounds like you and the opportunity you are looking for, apply now and be a part of our exciting growth journey</t>
  </si>
  <si>
    <t>Materials</t>
  </si>
  <si>
    <t>Metals and Mining</t>
  </si>
  <si>
    <t>Diversified Metals and Mining</t>
  </si>
  <si>
    <t>Sr. Executive/AM - F&amp;A (AR &amp; AP)</t>
  </si>
  <si>
    <t>via Jobaaj</t>
  </si>
  <si>
    <t>kathua-jammu-amp-kashmir-india-division-plant-finance-job</t>
  </si>
  <si>
    <t>Raheja Developers</t>
  </si>
  <si>
    <t>job_result_3_96.txt</t>
  </si>
  <si>
    <t>Deputy General Manager - Sales</t>
  </si>
  <si>
    <t>Sales lead for a residential project with a team size of 4-5 persons to achieve the top line business numbers of the project.
Product and Market understanding
- Product evangelist
- Market mapping for the project
- Market survey to understand the pricing in the market
- Finalization of price based on business plan, competition
- Understand customer behaviour
- Understand key issues of customers
Sales
- Creation of sales plan and execution strategy
- Empanelment of Channel Partners and monitoring channel performance
- Creation and evaluation of sales and trade promotion schemes
- Monitoring inventory keeping in view the targets and sales velocity
- Working in coordination with marketing to monitor the marketing campaign to achieve targets
- Institutionalize Sales SOP and enforce it
Team Management
- Ensure RERA trainings
- Regular product knowledge to the team
- Bring efficiency in team performance.
- Assess team performance
KEY DELIVERABLES / KEY RESULT... AREAS
Successful launch of the project
Achievement of sales targets of the project.
Efficiency in Team performance
MBA
Minimum Experience with 8 years with reputed real estate developers.
Flexibility to travel across the city
Willingness to work in weekends</t>
  </si>
  <si>
    <t>Deputy General Manager Sales</t>
  </si>
  <si>
    <t>Assistant Manager and 19 other posts in Mecon Limited</t>
  </si>
  <si>
    <t>Mecon Limited invites applications for the following posts via direct recruitment:
Assistant Manager (Cost Estimation)
Assistant Manager (Market Research)
Assistant Manager (Rajbhasha)
Deputy Manager (Mineral)
Deputy Manager (Legal)
Medical Officer (Radiology)
Deputy Manager (Rajbhasha)
Deputy Manager (CC)
Manager (Mechanical)
Manager (Civil)
Manager (Legal)
Senior Manager (Civil/Mech.)
Specialist (Medicine)
AGM (Civil / Mech.)
AGM (HR)
AGM (Finance)
DGM (Mining)
DGM (Civil / Mech.)
DGM (Finance)
For more details related to eligibility criteria, fee, pattern, annexures, place of posting etc. refer to the attachments below.
Recruitment Details
MECON Limited invites application for various posts. Total 26 number of vacancy/vacancies have been announced in the notification. Applications are invited with reference to advertisement number 11.73.4.3/2021/Reg/01. The minimum age limit is 18 and maximum age limit is 47 as on date. Age relaxation will be given to the... following categories: SC/ST Categories, Jammu and Kashmir Domicile, Ex-Servicemen and Other Backward Classes will be as per the government rules. Quota/Reservation will be provided to the following categories: Unreserved, Scheduled Castes, Scheduled Tribes, Economically Weaker Sections and Other Backward Classes . The selection process will include an Interview process. After compilation of all the procedures, the candidates will be posted at Ranchi, Jharkhand, India, 834002.
Apply/Application Details
Candidates can apply through Online mode. Applicants need to submit an Application Fee. The candidates can see further details on the official website http://www.meconlimited.co.in.
Important Dates
Check out all the important dates below:
• Start Date: 17/05/2021
Post Wise Details
See all the detailed information related to the post given below:
• Post Name: Assistant Manager, Deputy Manager, Medical Officer, Manager, Senior Manager, Specialist, Assistant General Manager, Deputy General Manager
• Recruitment Type: Direct Recruitment
• Educational Qualification: Graduation, Postgraduation, CA/CMA/CS
• Field/Area/Subject: Cost Estimation, Market Research, Rajbhasha, Mineral, Legal, Radiology, Commercial Clerk, Mechanical, Civil, Medicine, Mining, Human Resource (HR), Finance
• Salary: 46500, 50500, 58000, 62000, 66000, 73000
• Work Experience: Yes
Job History
Assistant Manager and 19 other posts in Mecon Limited</t>
  </si>
  <si>
    <t>Assistant Manager - Group Business</t>
  </si>
  <si>
    <t>Madurai, Tamil Nadu</t>
  </si>
  <si>
    <t>Principal Accountabilities How they are achieved/measured Manage the Group business with the Bank employees Liaison with different departments for closure of the cases Champion product and process to drive top line sales through business sales team and maintaining penetration levels of group insurance products with channel partner. Coordinate and train key officials (ASSL, DSA, other bank officials) to enhance their understanding of the business to increase seller activisation Provide market feedback on competition and other products in the market. Manage and strengthen relationship through engagement with Partner's Zonal Leadership team, Ops &amp; Credit Team, DSAs, SMs, Field Sales Staff at all levels and across functions. Values add in key initiatives to enhance attachment ration &amp; business volume through training and service. Tracking penetration performance and publishing dashboards, along with Group Operations. To measure &amp; monitor the various metrics (Files and sum assured... Penetration rates, seller activation, Claim denial rates/ pending rates, rejection ratios , medical TATs etc) , to minimize the same and adhere to TATs and contribute to product improvement. Monitoring and control process of Post Sales. Managing complete claims operation &amp; end to end process. Principal Accountabilities How they are achieved/measured Manage the Group business with the Bank employees Liaison with different departments for closure of the cases Champion product and process to drive top line sales through business sales team and maintaining penetration levels of group insurance products with channel partner. Coordinate and train key officials (ASSL, DSA, other bank officials) to enhance their understanding of the business to increase seller activisation Provide market feedback on competition and other products in the market. Manage and strengthen relationship through engagement with Partner's Zonal Leadership team, Ops &amp; Credit Team, DSAs, SMs, Field Sales Staff at all levels and across functions. Values add in key initiatives to enhance attachment ration &amp; business volume through training and service. Tracking penetration performance and publishing dashboards, along with Group Operations. To measure &amp; monitor the various metrics (Files and sum assured Penetration rates, seller activation, Claim denial rates/ pending rates, rejection ratios , medical TATs etc) , to minimize the same and adhere to TATs and contribute to product improvement. Monitoring and control process of Post Sales. Managing complete claims operation &amp; end to end process</t>
  </si>
  <si>
    <t>Assistant Manager Group Business</t>
  </si>
  <si>
    <t>job_result_2_60.txt</t>
  </si>
  <si>
    <t>Purpose of the Job (overall high level summary of the job)
Managing the Group credit life business, across locations and to achieve business volume (premium) and desired penetration.
Regularly engage and provide market update, training &amp; drive the ASCs (Loan Centre) to implement the set processes and ensuring seamless functioning of Grp Cr Life product within ASCs .
He / she will be closely working with the Retail Asset Teams of the Bank to sell Group credit life Scheme along with the bank's primary product.
He / she would plan, monitor, coach, communicate and execute sales strategies and gain mind share of the bank officials (at all levels) and then provide feedback.
He / she will also in turn work with the Group Operations to follow up on issuance and clearing of pendency, if any.
How they are achieved / measured
• Champion product and process to drive top line sales through business sales team and maintaining penetration levels of group insurance products with channel... partner.
• Coordinate and train key officials (ASSL, DSA, other bank officials) to enhance their understanding of the business to increase seller activisation
• Provide market feedback on competition and other products in the market.
• Manage and strengthen relationship through engagement with Partner's Zonal Leadership team, Ops &amp; Credit Team, DSAs, SMs, Field Sales Staff at all levels and across functions.
Values add in key initiatives to enhance attachment ration &amp; business volume through training and service.
• Tracking penetration performance and publishing dashboards, along with Group Operations.
• To measure &amp; monitor the various metrics (Files and sum assured Penetration rates, seller activation, Claim denial rates / pending rates, rejection ratios , medical TATs etc) , to minimize the same and adhere to TATs and contribute to product improvement.
• Monitoring and control process of Post Sales.
• Managing complete claims operation &amp; end to end process</t>
  </si>
  <si>
    <t>Sales &amp; Merchandising - Mumbai</t>
  </si>
  <si>
    <t>Roles and Responsibilities Revenue Business Plan 1. Achieving Sales Number as per Business Plan. 2. Ensure New developments to be done correctly as per customer requirement &amp; timelines i.e timely sample submissions with correct tagging. 3. Ensure UVR is on track. 4. Accurate &amp; timely submissions of Costing in correct format. Inventory 1. Inactive Stock generation: Minimum Inactive stock generation by regularly offering stock to customers. 2. Inventory Holding / FF &amp; Greige - Sales + Operations / Rest - Operations: Minimum Inventory (FF &amp; Greige) holding by avoiding error in order creation. 3. Chargebacks: Minimum Chargebacks 4. Quality and Delivery related- Operations: Customer expectations are clearly communicated, followed and delivered. Dispatch Plan 1. Ensure timely and accurate order creation and DP updating at regular intervals. 2. 100% Production Capacity utilization in alignment with Business Plan / Sales. 3. Facilitate timely projections to PPC teams from SCM. 4. Monitor ... Review / control 100% OTIF with CPPC/Plant PPC and facilitate any pending clarities. Product / Business Development 1. Align and facilitate consumer Research / insights / reports &amp; initiate PD 2. Explore new program opportunities and expand business in new categories. 3. Push for innovations, improve margins. SCM / Design / Sourcing Liasoning 1. Ensuring timely inputs to the departments concerned. 2. Keeping the concerned departments informed of the developments / feedback. 3. Day to Day visioning with Assigned Client/ buyers; 4. Acknowledgement and timely response to customer; 5. Monitoring and executing all approvals related to Program under progress; 6. Addressing all buyers complaints; 7. Acting as a link between Plant and Buyer; 8. Coordinating for Buyers visit Market Intelligence 1. Consolidation of market and competition intel &amp; regular Business MIS. 2. Ensure meeting notes are updated and available. 3. Ensure all customer account related information / details are timely uploaded in customer shared folders. Client Coordination 1. Day to Day liasioning with Assigned Client/ buyers; 2. Acknowledgement and timely response to customer; 3. Monitoring and executing all approvals related to Program under progress; 4. Addressing all buyers complaints; 5. Acting as a link between Plant and Buyer; 6. Coordinating for Buyers visit Shipments 1. Followup with respective departments for Timely Shipments and Tracking of Shipments; 2. Keeping Track of shipments Informing Buyer about the Status of shipments . 3. Review weekly SCM reports, highlight issues or concerns with the buyer Product Development 1. Initiate product development activity with the customer 2. Communicating the requirements of Buyers to the PD Team for Sample/ Product Developments; 3. Ensuring Timely Dispatches of Samples; 4. Market week / Heimtex / Exhibition Execution 5. Work on costing as per the specific requirement and format of customer Payments 1. Follow up of payment as per the payment terms; 2. Negotiation of claims, settlements required wavers &amp; discounts from the clients in coordination with Finance Department; MIS 1. Preparing and monitoring various MIS related to Order Status, Actual vs projects, Status of Shipments. 2. Meeting notes follow up 3. Opportunity grid update biweekly, dispatch plan update and PBT sheet review Business Development support to sales manager 1. Provide complete support to Sales Manager for any activity related to assigned clients / buyers. 2. Preparation for customer meetings Kindly share CV [Confidential Information</t>
  </si>
  <si>
    <t>Sales and Merchandising</t>
  </si>
  <si>
    <t>Export Documentation &amp; Logistics</t>
  </si>
  <si>
    <t>Job Description Department - Export Documentation &amp; Logistics Location - VAPI ( GUJARAT) Work Place type - On-site Total Experience required - 3-10 Years No of Position- 2 Pre-Shipment &amp; Post shipment documentation of export consignment: Export Invoice/packing-List, Annexure-A, VGM, Shipping bill, B/L instruction, Online VGM submission, Container Load Plan. Handle entire export documentation and logistics independently. Preparing Bank documents as per LC Norms, or Buyer Requirement. Post Shipment Document submission to buyer and Bank. Following with Forwarders for Container Booking, Ensuring timely stuffing, clearance, Rail out and On board vessels. Keep track of all logistics activities for timely delivery &amp; cost effectiveness Monitoring shipment custom clearance, Bank Documents submission. Checking shipping bill checklist for shipping BILL filling. Creating and Checking FCR, Bill of Lading DRAFT for final Submission. Negotiation with forwards, Shipping Lines for CNF, CIF Freight... shipments. Arranging GSP, COO, CEPA Certificates country wise. Online Shipment Booking, Planning and Coordination with Forwarders and CHA, buying house. Handling complete processing startup bookings to vessel sailing. Co-ordination with internal team for work to achieve company's goals. Documentations for custom clearance and also arranging documents as per CHA requirement. Online Working with forwarders on their E-portals for Shipment Booking, Shipment Load Plan, E-invoicing, Container Load Plan, VGM, ISF, etc. Online Working for largest Customers and forwarders Like Damco, Yusen logistics, DHL Supply Chain, OMB Expeditors Having Good Documentation and Shipment Planning experience for leading Customers (Itochu Corporation, Walmart, Big Lots, Costco, IKEA, JC Penny and many more. Working Experience on ERP System, SAP system. Excellent Excel skills</t>
  </si>
  <si>
    <t>Export Documentation &amp; Logistics Specialist</t>
  </si>
  <si>
    <t>PROBATIONARY OFFICER</t>
  </si>
  <si>
    <t>Vijayawada, Andhra Pradesh</t>
  </si>
  <si>
    <t>Job Description : JOB DESCRIPTION: Canvasing &amp; Sourcing of new customers to increase gold loan business. Gold Appraisal. Revenue generations through cross selling products &amp; interest collection. Maintain good releationship with clients, so that the business can maximize the value of those relationship. Customer relationship &amp; followup. Maintenance of imporatant registers &amp; daily reports. Cash management &amp; Accounting.</t>
  </si>
  <si>
    <t>Probationary Officer</t>
  </si>
  <si>
    <t>REGIONAL MARCOM</t>
  </si>
  <si>
    <t>Job Description : Job Description Responsible for Branch Acquisition ATL / BTL Branding Vendor Management Good In Excel Ensure Marketing activities at Regional Executing and effective usage of advertising collateral and merchentdising materials at branches. Locations: Chennai Central, Chennai North, Chennai South, Pondy, Kanyakumari, Erode</t>
  </si>
  <si>
    <t>Kalaburagi, Karnataka</t>
  </si>
  <si>
    <t>Job Description : The candidate should have: MBA from Reputed Collegewith MBA in marketing and finance Good communication skill Understanding of local language, fluency of English will be added advantage Good Analytical skills Ability to probe customers business model Good interpersonal skills should effectively manage the peers and customers</t>
  </si>
  <si>
    <t>Adilabad, Telangana</t>
  </si>
  <si>
    <t>Job Description : Good communication skill, Understanding of local language fluency of english will be added advantge, Good analytical skills, Ability to prove customers business model, Good interpersonal skills,should effectively manage the customers Direct marketing of cross selling products at branches for insurance/ mutual fund / personal loan/ home loan and other all products candidate should have: MBA / M. com form reputed college (passed out 2018 /2019) RECENT 2020 PASSOUT IF ANY, Send resumes to [Confidential Information] Contact:08462297766</t>
  </si>
  <si>
    <t>BUSINESS DEVELOPMENT MANAGER - TELANGANA</t>
  </si>
  <si>
    <t>Job Description :
• Knowledge of unsecured lending process specifically personal loan.
• Experience on excuting local campaings and marketing activity.
• Display strong understanding of the local market.
• Channel partner management with all stakeholders.</t>
  </si>
  <si>
    <t>Job Description : Job Description: Canvasing and sourcing of New Customers to increase Gold loan Business, Revenue generations through Cross Selling products &amp; Interest Collection, Maintain good relationships with clients so that the business can maximize the value of those relationships. Customer Relationship and Follow-up, Maintenance of important registers and daily reports, Cash Management and accounting Direct Marketing of Cross selling products at branches for insurance/mutual fund/Personal Loan/Home Loan and other allied products. The candidate should have: MBA from Reputed Collegewith MBA in marketing and finance Good communication skill Understanding of local language, fluency of English will be added advantage Good Analytical skills Ability to probe customers business model Good interpersonal skills: should effectively manage the peers and customers</t>
  </si>
  <si>
    <t>PROBATIONARY</t>
  </si>
  <si>
    <t>Job Description : Dear candidates Greetings from Muthoot group....The muthoot group is recruiting MBA freshers in Pondicherry and tamilnadu. Designation: Probationary officer. Skills and Requirements .Entrepreneurial skills .Elementary Knowledge of computers .Selling and convincing skills .Good written and verbal communications .Local candidates shall be preferred .</t>
  </si>
  <si>
    <t>PROBATIONARY OFFICE</t>
  </si>
  <si>
    <t>Job Description : JOB DESCRIPTION: Canvassing and sourcing of New Customers to increase Gold Loan Business Revenue generations through Cross selling of products and interest collection Customer Relationship &amp; Follow up Cash Management and Accounting Marketing and cross selling of our insurance products,Mutual funds, Personal loan and Home loan products and other allied products. Desired Qualification : MBA/M.com graduates from reputed colleges with specialisation im Marketing/ Finance( Passed out 2019-2021 graduates eligible) Good Comunication skills,Good Analytical skills &amp; Good interpersonal skills. Fluency in local language is compulsory &amp; fair knowledge in computer skills. The job is a transferrable , hence male candidates are preferred. The successful selected candidates shall be given training for one year Training. On sucessful completion of training preiod, candidate will be confirmed as Assistant Manager - Grade l. The Salary range will be from 2.30 Lakhs CTC to 2.90 Lakhs... CTC based on location</t>
  </si>
  <si>
    <t>PROBITIONARY OFFICER</t>
  </si>
  <si>
    <t>Job Description : The Good communication skill, Understanding of local language fluency of english will be added advantge, Good analytical skills, Abilityto prove customers business model, Good interpersonal skills,should effectively manage the customers Direct marketingof cross selling products at branches for insurance/ mutual fund / personal loan/ home loan and other all products candidate should have: MBA / M. com form reputed college (passed out 2018 /2019)</t>
  </si>
  <si>
    <t>Konkan Railway Corporation</t>
  </si>
  <si>
    <t>Konkan Railway Recruitment 2017 - DGM, Sr. Accounts Officer Posts</t>
  </si>
  <si>
    <t>Manjuraminfoblog</t>
  </si>
  <si>
    <t>Konkan Railway Recruitment 2017 : Konkan Railway Corporation Limited, a Public Sector Undertaking under Ministry ofRailways invites applications for the posts of FA &amp; CAO/ Projects, Dy. General Manager (Finance), Sr. Accounts Officer, Law Officer and Dy. Chief Engineer/ USBR/J&amp;K .The last date for online registration is 10th October 2017 .
Total Posts: 10 posts
1. FA &amp; CAO/ Projects: 01 Post
3. Sr. Accounts Officer: 02 Posts
4. Law Officer: 01 Posts
Academic Qualification: CA/ ICWAI/ MBA (Finance), LLB/ LLM, Degree in Civil Engineering with experience.
Upper Age limitas on 01.01.2018:
1. FA &amp; CAO/ Projects: 55 yrs 2. Dy. General Manager (Finance): 50 yrs 3. Sr. Accounts Officer:45 yrs 4. Law Officer: 50 yrs 5. Dy. Chief Engineer/ USBRL/ J&amp;K:50 yrs
Procedure of Selection : Based on Eligibility, Qualifications and Job Description.
Examination Fee : Bank draft of Rs. 500/- in favour of FA&amp;CAO/KRCLpayble at Navi Mumbai. The examination fee is non-refundable.
How to Apply for... konkan railway jobs latest : Eligible candidates apply online through official website.
Last date for online registration: 10/10/2017
About Unknown
Manjuram Info Blog for Giving Information about Govt Jobs, Bank Jobs,Computer Tips &amp; Tricks,Tech news and more.
#J-18808-Ljbffr</t>
  </si>
  <si>
    <t>Ground Transportation</t>
  </si>
  <si>
    <t>Rail Transportation</t>
  </si>
  <si>
    <t>Ador Group</t>
  </si>
  <si>
    <t>Finance &amp; Accounts</t>
  </si>
  <si>
    <t>Ador Welding</t>
  </si>
  <si>
    <t>Why work with us
At Ador Welding, we truly care for our employees and provide ample opportunities for their professional development. Join our team! We look forward to meet outstanding people with a great attitude, passion &amp; hunger to learn.
Browse through Current Opportunities below or send your resume to hr@adorians.com
Finance &amp; Accounts
Location : Fort, Mumbai
Years of experience : minimum 8 yrs
Qualification : M.Com/ MBA (Finance) or equivalent/semi qualified CA/CMA
Job profile requirements :
• Desired Skills
• Competent in use of Advanced Excel
• Experience with Accounting software such as Tally ERP/Navision or similar
• Team handling of 2-4 team members
• Working knowledge of GST/Income tax/TDS etc.
Kindly note this position will be on-roll of Ador Welding Limited., reporting to the CFO. However, most part of the role involves handling below tasks for Flash Aligners (group company)
• Role&amp; Responsibilities:
• Financial reports and statutory audits quarterly and annually... Quarterly results, support in annual reports, auditors query resolution etc.
• Statutory compliances such as TDS,GST,PT,PF,ESIC and other statutory working, payment and returns filling. GST reports reconciliations and annual reports. SFT filing annually.
• Getting routine Accounting done and monitoring it. Accounting entries such as Purchase, Sale, Journal and payments.
• Monthly Inventory reconciliation.
• Cash flow management , vendors payment and collection from customers. Monthly cash budget preparation and monitoring it weekly – for the customers collection with sales team and vendors payment with operations team.
• Checking Payroll/ Employees related calculations, Salary, PF ,ESIC and TDS working for employees salary and disbursement. Sales incentive calculation , reimbursement checking and payment.
• Other important tasks such as Managing banks documentation and compliance and managing CUG. Payment portals management like HDFC CC Avenue, HDFC UPI
• Preparation of financial statements which includes-Cash flow, Balance Sheet, P&amp;L statement, Changes in equity and notes to statements</t>
  </si>
  <si>
    <t>Senior Associate</t>
  </si>
  <si>
    <t>Firstsource Solutions Ltd is looking for Senior Associateto join our dynamic team and embark on a rewarding career journey Assisting with the preparation of operating budgets, financial statements, and reports. Processing requisition and other business forms, checking account balances, and approving purchases. Advising other departments on best practices related to fiscal procedures. Managing account records, issuing invoices, and handling payments. Collaborating with internal departments to reconcile any accounting discrepancies. Analyzing financial data and assisting with audits, reviews, and tax preparations. Updating financial spreadsheets and reports with the latest available data. Reviewing existing financial policies and procedures to ensure regulatory compliance. Providing assistance with payroll administration.</t>
  </si>
  <si>
    <t>Firstsource Solutions Ltd is looking for Senior Associate to join our dynamic team and embark on a rewarding career journey. Assisting with the preparation of operating budgets, financial statements, and reports. Processing requisition and other business forms, checking account balances, and approving purchases. Advising other departments on best practices related to fiscal procedures. Managing account records, issuing invoices, and handling payments. Collaborating with internal departments to reconcile any accounting discrepancies. Analyzing financial data and assisting with audits, reviews, and tax preparations. Updating financial spreadsheets and reports with the latest available data. Reviewing existing financial policies and procedures to ensure regulatory compliance. Providing assistance with payroll administration.</t>
  </si>
  <si>
    <t>job_result_5_83.txt</t>
  </si>
  <si>
    <t>Colending - Supply Chain Finance Banks/FIs Partnerships</t>
  </si>
  <si>
    <t>Key Responsibilities / Accountabilities
Managing relationships with Banks and NBFCs for Supply Chain Finance Business.
Day-to-day liaising with lending partners(Banks, NBFCs &amp; FI's) ensuring smooth flow of operations.
Driving integration on all aspects of the strategic partnership across Credit, Operations, Risk Management, Technology and Product.
Required Behavioral Competencies
Experience of on-boarding Corporates / Anchors on Supply Chain Finance Digital Platform in a seamless manner will be an added advantage.
Regular interaction with other internal stakeholders including Credit, Legal, operations, etc. is part of the role.
Interpersonal Skills
Time Management
Excellent teamwork to effectively collaborate with multi-functional and multi-disciplined teams.,</t>
  </si>
  <si>
    <t>Supply Chain Finance Partnership Manager</t>
  </si>
  <si>
    <t>Praj</t>
  </si>
  <si>
    <t>Finance Controller RSAT</t>
  </si>
  <si>
    <t>Praj Industries</t>
  </si>
  <si>
    <t>Department
RSAT
Job posted on
Nov 21, 2023
Employee Type
Regular
Experience range (Years)
8 years - 10 years
Group Company: Praj Industries Limited
Designation: Finance Controller_RSAT (1000_RESC_RSAT_FIN_FINCTRL)
Office Location:
Position description: Provide proactive and pragmatic advice to businesses on aacounting, commercial and legal matters. Oversee provision of legally correct, umbiguious contract drafts to all of BUs Legal and Commercial clauses. Partnering with the BU Head in giving inputs on fincial matters related to BU.
Primary Responsibilities
Alyzing monthly accounts Balance Sheet and P&amp;L Account, Cash Flow of BU against the budgets and suggest corrective actios to BU Head in consultation with CFO
Assisting BU Head in achieving the monthlyquarterlyAnnual budget.
Assisting BU Head in understanding variances in monthly budgets and actual numbers achieved
Continuously monitoring various bank guarantees including EMDs issued and their timely release.
... Controlling the working capital: Receivables magement, controlling DSO, recovery of sticky receivables, coorditing with legal department for filing legal cases for recovery. Monitoring and controlling BU inventory.
Helping the proposal team in costing of various jobs for bidding.
Monitoring and alyzing projects from the stage of bid profitability, post engineering profitability, actual profitability and realized profitability.
Monitoring and assisting BU head in controlling the overheads.
Monitoring the cash flow cycle for the projects.
Preparation of Annual Budget for the BU.
Additional Responsibilities
Working closely with accounts team for timely closure of accounts by following up with projects for submission relevant details contractors billsregularly submitting the cost to completion statements for all projects
Working with fince team in issuance of letter of credits and bank guarantees for the projects
Working with insurance team for ensuring that all projects are properly insured and all the insurance claim related papers are organized on timely manner for settlement of claims.
Working with interl audit teams in coorditing with projects for audits, arranging for closure of interl auditors queries and post interl audit, following up for taking the necessary actions against the points raised by the interl audits.
Working with Legal &amp; Commercial team for early closure of contracts filization after winning the contractsbids.
Reporting Team
Reporting Designation:
Reporting Department:
Educational Qualifications Preferred
Category:
Field specialization:
Degree:
Academic score:
Institution tier:
Required Certification/s
Required Training/s:
Required Work Experience
Industry:
Role:
Years of experience: to
Key Performance Indicators
Required Competencies:
Required Knowledge
Required Skills:
Required Abilities
Physical:
Other:
Work Environment Details
Specific requirements
Travel:
Vehicle:
Work Permit:
Other Details
Contract Types:
Time Constraints:
Compliance Related:
Union Affiliation</t>
  </si>
  <si>
    <t>Finance Controller</t>
  </si>
  <si>
    <t>Social Media Sales Specialist</t>
  </si>
  <si>
    <t>Job Title: Social Media Sales Specialist
Job Description: We are seeking a dynamic and results-driven Social Media Sales Specialist to join our team. The ideal candidate is passionate about leveraging the power of Instagram and other social media platforms to drive sales and achieve business objectives. As a Social Media Sales Specialist, you will be responsible for creating and implementing effective social media sales strategies, engaging with potential customers, and fostering relationships to enhance brand visibility and revenue.
Education and Experience: Bachelor's degree in marketing, Business, or a related field.
Previous experience (5+ YR) in social media sales or a similar role is preferred.
Location: Bandra- BKC(Mumbai)
Key Responsibilities: Social Media Strategy: Develop and execute social media sales strategies to meet sales targets.
Identify and leverage trends and insights to optimize sales performance.
Content Creation and Management:Create compelling and engaging... content tailored for social media platforms.
Manage and curate product/service content to attract and retain customers.
Customer Engagement:Engage with potential customers on Instagram and other social media channels.
Respond promptly to customer inquiries and feedback to build positive relationships.
Lead Generation:Implement effective lead generation techniques to expand the customer base.
Utilize social media advertising and promotional tools to drive sales leads.
Analytics and Reporting:Monitor and analyze social media metrics to measure the success of sales campaigns.
Provide regular reports on key performance indicators and recommend improvements.
Collaboration:Collaborate with cross-functional teams, including marketing and sales, to align strategies and goals.
Stay informed about industry trends and competitor activities.
Qualifications:Proven experience in social media sales, with a focus on Instagram.
Strong understanding of social media platforms, algorithms, and best practices.
Excellent communication and interpersonal skills.
Familiarity with social media advertising tools and analytics.
Ability to work independently and as part of a team.
Results-oriented mindset with a track record of meeting or exceeding sales targets.
If you are a motivated individual with a passion for social media sales and a knack for driving results, we invite you to apply for this exciting opportunity. Join our team and play a key role in shaping the success of our brand in the digital landscape.
Job Type: Full-time
Salary: 10,332.41 - 35,301.55 per month
Schedule:
Day shift
Experience:
Social media marketing: 1 year (Preferred)
total work: 1 year (Preferred)
License/Certification:
Digital marketing (Preferred)
Ability to Commute:
Mumbai Suburban, Maharashtra (Required)
Work Location: In person</t>
  </si>
  <si>
    <t>UPL</t>
  </si>
  <si>
    <t>Africa Supply Chain and Inventory Planner</t>
  </si>
  <si>
    <t>UPL NA Inc.</t>
  </si>
  <si>
    <t>Job Id: 8842
City: Mumbai, Maharashtra, India
Department: Planning &amp; Control
Function: SCM
Employee Type: Permanent Full Time
Seniority Level: Not Applicable
Description:
Job Title Regional Supply Chain and Inventory Planner, Africa
Function Supply Chain
GJL
Location Please feel free to apply from any location
ABOUT UPL:
UPL is focused on emerging as a premier global provider of total crop solutions designed to secure the world’s long-term food supply. Winning farmer's hearts across the globe, while leading the way with innovative products and services that make agriculture sustainable, UPL is the fastest-growing company in the industry. Our successes in the field add up to powerful financials. UPL delivers results from protecting crops that translate into attractive investor value. Based on the recognition that humankind is one community, UPL’s overarching commitment is to improve areas of its presence, workplace, and customer engagement.
Our purpose is ‘OpenAg’. An... agriculture network that feeds sustainable growth for all. No limits, no borders.
We are one team, for maximum impact. One team with shared goals. We have a laser-like focus on what our customers need and want, on anticipating their future needs, and on how we can create innovative solutions and experiences for them. We think outside the box and go beyond our comfort zone. We believe in agility, we mix the power of speed, with structure from process. And wherever we can, we always believe in having fun
Role Summary
Head both the supply and inventory work streams in the region, with a hands-on aggregation and disaggregation of supply, inventory and purchase planning data.as appropriate to ensure planning is accurate, reflects the business plan and that the associated inventory is optimal to minimize NWC. Ensuring common process is aligned inside the region and outside globally including building competence and capacity to deal with fast moving changes
Accountable to provide the needed budgeted and LE estimates as required for different forums
Lead discussions and decisions for the placement of new products or more efficient placement of current products in UPL network plants, contracted manufacturers and other third parties.
Ensure all planning master data is clean and supply solutions proposed is compliant to regulatory requirements.
Manage and approve Capex for supply related changes to dossiers and work closely with regulatory teams to ensure all supply is complaint.
Lead, prepare and present Inventory actions as required in the monthly regional inventory review plus driving solutions hands-on for excesses liquidation, Non-conforming inventories and Ageing inventories. Monitor and review inventory handling process at all storage locations
Planning tool master user in regard to improve planning accuracy and super users for new tools to be evaluated and implemented. Lead implementation from this perspective
Review demand and supply shortfalls, and propose/flag solutions to expected gaps, collect and drive weekly Sales risk and opportunity process and communication of last estimate landing for the month/quarter as required. Propose possible solutions for approval
Data collection and preparation of working data files for collaboration during the S&amp;OP process, lead inventory and supply planning sections regional S&amp;OP. Responsible for the tools that help local country planners to prepare information consistently either in SAP or Excel to have linked and consistent planning information from forecast to production, purchase planning and shipment planning. Driving implementation of standard way of working across sub-regions for each applicable legal entity to supply validated information in local S&amp;OP process. Control Supply planning to support Sub-regional supply chain managers effectively to identify risks and opportunities. Control budgets and tracking against to ensure optimal use of manufacturing resources and increase overhead recovery efforts into Costs as a result of increased volumes vs plan
Role Responsibilities
Financial
• Impacts of supply and inventory plan on financial performance - Supply risks and opportunities managed
• Impacts of inventory levels being managed on Net working capital targets - process in place to manage inventory levels efficiently and reduce excesses in time
• Work closely with the SC finance manager to create visibility of actions/changes needed to maintain portfolio profitability for cost reduction and avoidance activities
• Oversight of cross regional MD updates to ensure alignment in supply planning - SAP ECC and SNP, impacting the costing of products
Inventory
• Align regional inventory process with that of global ensuring regular reviews of set safety stocks, forward covers and status of expired stocks. Pro-actively manage the phase out of products as required in combination with procurement and supply planning departments.
• Lead Africa inventory review forum and detail activities that contribute to actions for reducing inventory, excesses, aged stocks and block for sales stocks.
• Assist and drive the implementation of technology to improve accuracy and control - e.g. WMS, Bar coding etc.
• Ensure replenishment processes are present and working in distribution networks
• Ensure cycle counting processes are implemented and lead audited counts and resolution of variances as required. Level 1 approver for variances
• Drive solutions to remove slow moving and dead stocks pro-actively with commercial and Supply Chain Heads, subsequent tracking actions agreed until completion. Report back in monthly MBR and RSOP forums as to progress and blocks. Take approvals as needed to get actions done.
• Drive S&amp;OP supply planning reviews and derive aggregate inventory plans, purchase plans and productions plans and then coordinate with SC finance to make inventory projections as compared to the budgeted projection.
• Communication of aggregate plans to UPL network and global planning or to mainline vendors as required
• Key KPI accountable for:$Value NCM inventory, $Value Ageing &gt;12months, $Absolute inventory value, $Value 12 month rolling excesses, $Value write-off/losses
Regulatory &amp; Quality
• Ensure the creation and maintenance of procurement database to contain information that drives quality control and regulatory compliance regarding Specifications, MSDS and SDS in the correct formats as required by law at the same time information is readily available for use for those that qualify to have access
• Assist regulatory team in update and renewal of registrations as it pertains to sources of materials and production
• Drive full compliance to only engage registered sources as it relates to purchasing decisions
• Develop new sources based in changes of business required and/or risk management
• Manage supplier SPM and ensure transparent procurement best practice is followed in sourcing decisions
• Onboarding of new vendors in full legal compliance with UPL operational values as listed company. Active managing of vendor master to ensure clean data is available in planning and finance
Rapid investigation and resolution of vendor related claims from third parties. Assist where vendor is through an affiliate or an affiliate
Supply Planning
• SNP super user trainer and support for Africa
• Collect and aggregate supply plan for Africa - analyse against demand and highlight supply constraints
• Accountable for the full Supply planning process and metrics by site, measure, engage, standardize and improve as needed.
• Coordinate Supply reviews for all production sites and attend those for affiliates to consolidate information related to supply
• Facilitate and manage the budget collection process of supply plans against budgeted demand, ensuring that planning closely mimic actual execution (e.g. campaign plans)
• Business processes owner for Africa region for SAP PTS and APO-SNP
• Highlight supply constraints and find solutions internally and externally and then take approval for implementation based on the level of business impact and costs.
• Single point of contact for new product placement in Africa plants and management of current products placements in the same way.
• Ensure robust process into final production and the live tracking of performance to plan, gaps and changes to plan on a daily basis. First point of escalation for any planning related issues.
• Drive customer OTIF with flexible and agile planning methodologies to ensure inventory is available based on service level agreement with customers at the point of sale.
• Ensure process for ATP is implemented and that DCRs can be captured, analysed and reviewed quickly and accurately with fast response time to customers
• Develop and analyse vendor performance to commitments for both internal and external supply (Vendor OTIF)
Individual/Team
• Implement and Monitor execution of agreed objectives of team as aligned with sub-regional and functional expectations in areas of responsibility
• Drive implementation of key assigned projects, as either project leader or significant contributor
• Align regional Supply planning processes to global standard and contribute to the common process evolution and standardization
• Lead/Significantly contribute to the implementation of new digital tools in the region
• Review and build competence and trust in people and tools as it relates to execution in a timely and visible manner
Knowledge, Skills and Experience Required
Technical Requirements:
• Certification or Super USER status will be advantageous for APO-DP, APO-SNP and SAP Hana or any appropriate tools
• Advanced Supply chain systems understanding and capability, including APO-DP, APO-SNP, working knowledge of SAP (R/3) or similar ERP platform
• Solid background in leading edge manufacturing and materials management processes, including an understanding of MRP logic
• Strategic thinking and problem-solving methodologies, Management of Change, and the ability to understand the practical implications of changes in data
• Practical experience using Supply Chain Planning systems (Logility, JDA, Manugistics or similar).
• Communication and collaboration at multiple levels in the organization and departments. Strong English communication and presentation skills needed, French or Portuguese will be an advantage
• Strong working knowledge of best practices in planning and inventory management systems.
• Advanced Excel and data management experience essential - Ability to convert outputs of data into sensible management information
• Variance analysis to explain and understand how changes in the supply environment impacts business KPI
• Strong French speaking person will be a major advantage to manage the WECA inputs/justifications and discussion forums for inventory and supply
Behavioural Requirements
• Attention to detail and capable to grasp context and impact of demand/supply/finance information
• Conscientious and diligent
• Ability to deal with adversity (Resilience), Agility to define new solutions
• Low/No tolerance for mediocrity drive delivery of results &amp; process optimization in continuous improvement mindset.
• Persuasion and good listening skills.
• Customer centric focus, completing tasks under pressure accurately
• Ability to come up with solutions to resolve supply constraints using wide collaboration in the global UPL community
UPL Competencies
• Adaptability &amp; Resilience
Recognizes and is open to changing circumstances and alters behavior and scales up as necessary; increases personal awareness and appreciation of individual and cultural differences to create an open, inclusive, and accepting workplace
• Entrepreneurial Mindset
Has a creative mindset and ability to think holistically, takes calculated risks and maximizes opportunities
• Results Orientations
Acts, pursues goals with persistence and achieves results; communicates goals and vision to the team to drive enthusiasm and ambition
• Execution Excellence
Enhances the speed of execution and builds efficiency in processes, systems, and people; has sharp focus on quality-orientation
• Strategic Orientation
Demonstrates knowledge of the social, economic, and environmental factors and how they impact the business. Identifies key issues that could impact the business and develops strategy through an analytical lens / design thinking
• Building Teams and Talent
Empowers colleagues through knowledge sharing and delegation, quickly establishing rapport; provides recognition for achievements and accomplishments
• Customer Centricity
Understands the customer needs and pain points, fulfills the needs and expectations by focusing on creating value for customers</t>
  </si>
  <si>
    <t>Chemicals</t>
  </si>
  <si>
    <t>Fertilizers and Agricultural Chemicals</t>
  </si>
  <si>
    <t>Supply Chain Manager</t>
  </si>
  <si>
    <t>Specialist - Consolidation</t>
  </si>
  <si>
    <t>UPL ltd</t>
  </si>
  <si>
    <t>Specialist - Consolidation
Job Id: 8654
City:
Maharashtra, India
Department:
Function: Finance
Employee Type: Permanent Full Time
Seniority Level: Mid-Senior level
Description:
UPL Limited (NSE: UPL &amp; BSE: 512070, LSE: UPLL) is a global provider of sustainable agriculture products and solutions, with annual revenue exceeding $6bn. We are a purpose-led company. Through OpenAg®, UPL is focused on accelerating progress for the food system. We are building a network that is reimagining sustainability, redefining the way an entire industry thinks and works – open to fresh ideas, innovation, and new answers as we strive towards our mission to make every single food product more sustainable. As one of the largest agriculture solutions companies worldwide, our robust portfolio consists of biologicals and traditional crop protection solutions with more than 14,000 registrations. We are present in more than 130 countries, represented by more than 10,000 colleagues globally. For more... information about our integrated portfolio of solutions across the food value chain including seeds, post-harvest, as well as physical and digital services, please visit upl-ltd.com and follow us on LinkedIn, Twitter, Instagram and Facebook.
Job Title: Analyst/ Sr. Analyst – Consolidation.
Reporting: Global Lead - Consolidation
Job Location: Mumbai, India
Major responsibilities:
This role will support the consolidation of UPL India with its subsidiaries. it will undertake the accounting of associates and joint ventures, profitability analysis, variance analysis, intercompany eliminations, and handle audits for consolidated financials.
Roles and Responsibilities:
AREAS OF RESPONSIBILITY
LEVEL
MEASUREMENT CRITERIA
Header
% of time
Definition
Spent
Quantitative
IN ORDER TO, what results
Qualitative
1
Consolidation
Monthly/Quarterly/Annual Consolidation of UPL India with its subsidiaries. Accounting of Associates and Joint ventures,
40
deadlines
2
Audit
Audit/Limited review of Consolidated UPL Accounts for Quarterly/Annually
30
deadlines
3
Analysis
Profitability analysis, Variance analysis, Intercompany eliminations,
20
deadlines
4
System automation and process adherence
Improving the system processes and SAP/BW/BPC workflow
10
deadlines/time-saving
UPL competencies applicable:
• Entrepreneurial mindset
• Adaptability and resilience
• Customer centricity
• Execution excellence
Expected Qualification and Experience:
• CA with 3-5+ years of experience.
• Experience working SAP, BW, and BPC (Business Planning &amp; Consolidation Module in SAP).
• Good understanding of IFRS standards and audit of Consolidated accounts.
We are one team, for maximum impact. One team with shared goals. We all play for the team and no one plays against the team. We have a laser-like focus on what our customers need and want, on anticipating their future needs and on how we can create innovative solutions and experiences for them.
#UPLJobs</t>
  </si>
  <si>
    <t>Tata Chemicals</t>
  </si>
  <si>
    <t>Head - International BD (Nutrition Solutions)</t>
  </si>
  <si>
    <t>Tata Chemicals Ltd.</t>
  </si>
  <si>
    <t>Head - International BD (Nutrition Solutions) "Job Details"
Job Identification
996
Job Category
Locations
Posting Date
09/14/2023, 09:43 AM
Job Schedule
Full time
Job Description
Key responsibilities:
• Understand the business landscape and industry dynamics to develop strategy for prioritizing regional segments, countries, products, countries, and customers with an aim to penetrate the market and focus on profitability.
• Drive sales development in markets outside India for products in our Nutritional Solutions portfolio and deliver against business plans.
• Establish relationships with key accounts, develop a deep understanding of their business and establish how our products can add value to the customer.
• To achieve targeted growth in global distribution presence and drive Channel Partner engagement.
• Network at tradeshows and other technical venues to build knowledge and identify new prospects.
• Engage with senior leadership and provide periodic updates regarding... business plans and progress.
• Engage with the customers constantly, resolve issues and achieve targeted Customer Satisfaction Index score.
• Engage with the production teams to provide accurate demand forecasts.
• Engage with supply chain team to manage distribution agreements and pricing.
• Work with marketing team to develop and adapt sales tools and marketing materials.
• Work with our R&amp;D team to provide customer insights and co-create any applications basis market feedback.
• Forecasting &amp; Demand Management
• Product Expertise (Applications, Analytical, Regulatory)
• Business Acumen
• Strategic Thinking
Desired Attributes:
• People Management
• SCM expertise
Qualifications:
• Engineering Degree or an MBA in Marketing from a reputed institute.
Work Experience:
• 12+ years of experience in B2B sales, business development in international sales preferably from Food and Nutrition sectors
About Us
The story of the company is about harnessing the fruits of science for goals that go beyond business. We operate through two verticals - Basic Chemistry and Specialty Chemistry. The company’s Basic Chemistry product range provides key ingredients to many of the world's leading brands for glass, detergents, pharma, biscuit manufacturing, bakeries and other industries.
We have the largest saltworks in Asia, and are the 3rd largest soda ash manufacturer and the 6th largest sodium bicarbonate manufacturer in the world.
Our innovations in Specialty Chemistry have led to establishing Tata NQ -- India’s first and only nutritional science business. We have pioneered the production of Fossence and Gossence, a range of healthy prebiotic products which is marketed to B2B customers across India, North America, Europe, Middle East and Asia. The company has a strong position in the crop protection business through its subsidiary company Rallis India Ltd.
Our green patented technology for manufacturing Highly Dispersible Silica is focused on delivering value addition to a number of industries, including high performance tyres, oral care, paints and additives, etc. In Energy Sciences, we are creating a platform to provide cutting-edge solutions around Lithium Ion cell technology.
Our strength lies in science and our Innovation Centre at Pune is home to world-class R&amp;D capabilities in nanotechnology and biotechnology. Our other innovation centres are located at Mithapur and Bengaluru.
Sustainability as a practice is at the core of all of Tata Chemicals' activities, including our corporate social responsibility initiatives, and is intricately woven into all our business functions. In 2018, we set up the Centre of Excellence for Coastal and Marine Conservation, and the Centre for Sustainable Agriculture and Farm Excellence. Our vision is to be a leading sustainable chemicals solutions company serving customers through innovation and science.
Page Head - International BD (Nutrition Solutions) - Tata Chemicals Careers loaded
#J-18808-Ljbffr</t>
  </si>
  <si>
    <t>Commodity Chemicals</t>
  </si>
  <si>
    <t>Head International Business Development</t>
  </si>
  <si>
    <t>OFFICER</t>
  </si>
  <si>
    <t>Location
BANGALORE
Business/Function
Not Specified
Band
Not Specified
Job Reference
• JR00000254
Job Summary
• Job Summary not provided
Job Purpose
PROVIDE SUPPORT FOR SMOOTH DAILY OPERATIONS WITH DEPOTS. OVERSEE THE LOGISTICS DEPARTMENT TO ENSURE TRANSPORTATION COSTS ARE WITHIN BUDGET.
Job Duties &amp; Key Responsibilities
• Duties and Responsibilities - PROVIDE LOGISTICS (TRANSPORTATION) SUPPORT TO THE SALES TEAM TO ENSURE AVAILABILITY OF PRODUCTS AS PER REQUIREMENT TO IDENTIFY, EVALUATE AND APPOINT TRANSPORTERS AND TO LIAISE WITH LEGAL TEAM FOR THE CONTRACT CREATION. ENSURE THAT TRANSPORTATION COSTS ARE WITHIN THE BUDGET/TRY TO REDUCING THE FREIGHT COST THROUGH NEGOTIATIONS WITH VENDORS OVERSEEING DAY TO DAY OPRATIONS WORK SUCH AS VEHHICLE PLACEMENT/TRACKING/ETC MAKING THE MIS FOR DAY TO DAY TRANSPORTATION SUPPORTING AND SOLVIING THE DEPOT/TRANSPORTER QUERY IDENTIFYING NON-MOVING STOCK AND LIAISING WITH MARKETING AND SALES TEAMS TO DISPATCH THE SAME IN A TIME EFFICIENT MANNER... TIMELY FOLLOW-UP FOR OVER DUE PAYMENT, CHEQUE DEPOSITION TRACKING AND REDUCING THE TRANSPORTER SHORTAGE/DAMAGE RESPONSIBLE FOR GETTING TIME TO TIME POD COPIES FROM TRANSPORTERS CONDUCTING QUARTELY STOCK AUDIT - RECONCILING PHYSICAL INVENTORY WITH SAP DATA AND ENSURING MAINTENANCE OF ALL SALES AND PURCHASE RECORDS</t>
  </si>
  <si>
    <t>Logistics Officer</t>
  </si>
  <si>
    <t>Location
BANGALORE
Business/Function
Not Specified
Band
Not Specified
Job Reference
• JR00000254
Job Summary
• Job Summary not provided
Job Purpose
PROVIDE SUPPORT FOR SMOOTH DAILY OPERATIONS WITH DEPOTS. OVERSEE THE LOGISTICS DEPARTMENT TO ENSURE TRANSPORTATION COSTS ARE WITHIN BUDGET.
Job Duties &amp; Key Responsibilities
• Duties and Responsibilities - PROVIDE LOGISTICS (TRANSPORTATION) SUPPORT TO THE SALES TEAM TO ENSURE AVAILABILITY OF PRODUCTS AS PER REQUIREMENT TO IDENTIFY, EVALUATE AND APPOINT TRANSPORTERS AND TO LIAISE WITH LEGAL TEAM FOR THE CONTRACT CREATION. ENSURE THAT TRANSPORTATION COSTS ARE WITHIN THE BUDGET/TRY TO REDUCING THE FREIGHT COST THROUGH NEGOTIATIONS WITH VENDORS OVERSEEING DAY TO DAY OPRATIONS WORK SUCH AS VEHHICLE PLACEMENT/TRACKING/ETC MAKING THE MIS FOR DAY TO DAY TRANSPORTATION SUPPORTING AND SOLVIING THE DEPOT/TRANSPORTER QUERY IDENTIFYING NON-MOVING STOCK AND LIAISING WITH MARKETING AND SALES TEAMS TO DISPATCH THE SAME IN A TIME EFFICIENT MANNER... TIMELY FOLLOW-UP FOR OVER DUE PAYMENT, CHEQUE DEPOSITION TRACKING AND REDUCING THE TRANSPORTER SHORTAGE/DAMAGE RESPONSIBLE FOR GETTING TIME TO TIME POD COPIES FROM TRANSPORTERS CONDUCTING QUARTELY STOCK AUDIT - RECONCILING PHYSICAL INVENTORY WITH SAP DATA AND ENSURING MAINTENANCE OF ALL SALES AND PURCHASE RECORDS</t>
  </si>
  <si>
    <t>India Optel</t>
  </si>
  <si>
    <t>job_result_6_92.txt</t>
  </si>
  <si>
    <t>Junior Project Manager Finance Accounts</t>
  </si>
  <si>
    <t>India Optel Limited</t>
  </si>
  <si>
    <t>Note:- Interested candidates may download the prescribed format of application available at India Optel limited under Careers section and submit the same in Hard copy through speed post/courier service to Works Manager (HR), India Optel Limited, Corporate Headquarters, OFILDD Campus, Raipur, Dehradun (UK)-248008. The last date of receipt of Applications at IOL HQ is 15 days from the opening date of publication of advertisement in Employment News/ Rozgar Samachar /Newspapers i.e. 27/01/2024. The publication date of advertisement is 13/01/2024. Application through any other mode other than as specified in detailed advertisement shall not be entertained. Application received after due date will not be entertained nor any correspondence in this regard shall be entertained. Important Notice:- APPLICANTS ARE INFORMED THAT ADVANCE SCANNED COPY OF APPLICATION ALONG WITH ENCLOSURES (PDF) AGAINST ADVERTISEMENT IN THE PRESCRIBED FORMAT SHALL BE ACCEPTED SPECIFICALLY AND ONLY THROUGH THE... DESIGNATED E-MAIL ID . SCANNED APPLICATIONS RECEIVED THROUGH ANY OTHER E-MAIL ID OF THE COMPANY WILL NOT BE ACCEPTED. Job Description :-The main responsibilities would include, but not be limited to the following :- -Accounting of financial transactions including sales, purchases, personal claims, receipts, payments and statutory dues in Tally Software. -Verify the accuracy of data and ensures all entries are up to date. -Assist to the management in making correct and timely deductions of Income Tax- TDS &amp; GST TDS _Reconcile the accounts &amp; resolve discrepancies in a timely manner. -Maintaining the various registers i.e. Contractor register, Vendor register &amp; Cash book etc., with supporting documents. -Maintaining proper file of vouchers pertaining to the entries recorded in Tally. -Assist with audits and tax preparations</t>
  </si>
  <si>
    <t>Diversified Support Services</t>
  </si>
  <si>
    <t>Kalyani Group</t>
  </si>
  <si>
    <t>job_result_1_92.txt</t>
  </si>
  <si>
    <t>Business Development and Key Account Management (Components Business)</t>
  </si>
  <si>
    <t>Bharat Forge Ltd</t>
  </si>
  <si>
    <t>Job Purpose &amp; Role:
Ensure achievement of monthly and annual sales targets through continuous planning and monitoring relationships with the external and internal customers.
Experience: 4 to 8 Years in Auto Components, Auto Ancillaries, OEM Sales
Key Activities &amp; Expectations:
New Business Development:
• Focused Business Development
• Focused in growing business in existing accounts irrespective of product family
• Maintaining a healthy Pipeline of RFQs
• Conversion of RFQs into business at an acceptable conversion rate
• Market Research
• Close understanding for Technology change with reference to Environmental Norms , Regulation &amp; Work with OEM Engineering for taking decision to enter into different technology to align with future requirements.
• Technical Know how for Vehicle application with product understanding as Business Development Manager is preferred
Business Finalization:
• Contract Negotiation, Formulation and Finalization
• Pricing Mechanism (Including RM and Other... Cost Escalation Recovery)
Sales:
a. Overall Responsibility of Account regards to below functions:
• First Point of Contact for any queries irrespective of functional area
• Supply Chain
• Demand as per SOB
• Finance – Ensuring Healthy Cash Flow
• Quality Performance Score: PPM, Delivery Performance
b. Quality Issues Liaison
c. Central Management Activities
Program Management – NPD:
• Ensuring a smooth TR, PPAP right till Series establishment
• Ensure PPAP and Development Timeline adherence</t>
  </si>
  <si>
    <t>Lead - TA, PMS, Promotions &amp; Engagement</t>
  </si>
  <si>
    <t>Group Company
ACG Corporate
Job Objective
• Strengthen the organizational capabilities through finding and hiring the right people as per the business plan that directly affects the company's future success.
• Foster a performance driven culture for Corporate Functions
• Fortify engagement across Corporate Functions to encourage discretionary efforts and drive business performance
Primary Responsibilities
Talent Acquisition
• Input into overall hiring strategy of the organization to ensure our teams consist of a diverse set of qualified individuals
• Ensure the staffing needs of the company are being met, with a long-term talent strategy in mind
• Devise and implement sourcing strategies to build pipelines of potential applicants, such as employer branding initiatives
• Create and implement end-to-end candidate hiring processes to ensure a positive experience
• Form close relationships with hiring managers to ensure clear candidate/interviewer expectations and to identify staffing... needs in different areas and departments
• Source applicants through online channels, such as LinkedIn and other professional networks
• Create job descriptions and interview questions that reflect the requirements for each position. create and update organizational structure for all corporate functions
• Leading Onboarding for new joiners and group company inductions at corporate.
Promotion Cycles
• Drive Promotion cycle for corporate functions in alignment with corporate talent team
• Evaluate list of associates eligible and understand their future role, complexity etc in discussion with respective managers/ Hods.
• Support managers/ Hods to fill the promotion form on the internal company portal.
• Coordinate Mock Assessment Centers of associates undergoing the promotion cycle
• Communicate promotion to associates and ensure database updation after the results.
Culture &amp; Engagement
• Conduct Care Pulse (engagement) survey quarterly, cascade and ensure effective execution on the action step
• Designing and drive engagement calendar for all three locations of Corporate Functions
• Strengthen the R&amp;R elements at Corporate Functions
• Support group level change management initiatives
Performance Management
• Monitor Performance Management to enable employees and teams understanding of the goals setting process
• Work in liaison with key stakeholders in driving Goal settings, Mid-terms &amp; Appraisals as per the timelines
• Ensure targeted communication and capacity building programs in the performance management process to enable managers to effectively evaluate and measure individual and team performance and to optimize performance and productivity.
• Ensure Audit is completed on the performance management parameters and align all parameter as per the PMS norms within the specified timelines with defined actionable.
Any other additional responsibility could be assigned to the role holder from time to time as a standalone project or regular work. The same would be suitably represented in the Primary responsibilities and agreed between the incumbent, reporting officer and HR.
Key Result Areas
• CSAT Scores
• Speakup Survey
• TAI Score
• Performance Audit
• Engagement Calendar Implementation
Key Interfaces
• CXOs &amp; HODs (Inputs for planning &amp; implementation)
• CEO Team
• All Corporate Associates
• Other Unit HR Heads &amp; Leads
• Vendor
• Search Partners
• Online Engagement partners
Educational And Experience Requirements
Level of Education
Minimum
• MBA in HR Desired
• MBA in HR
Experience
Minimum
• 4 - 6 Years in Talent Acquisition, Employee Engagement &amp; PMS Desired
• Exposure to Pharma and Manufacturing Sector
• Exclusive hiring done for support functions at corporate level for HR, Digital, Marketing, Finance, IT, Commercial, Sales, Etc
Technical Competencies &amp; Personas
BEI
Induction &amp; Onboarding
Employee Engagement
Performance Management
Project Implementation Support
Persona-Builder
Persona-Entrepreneur
Persona-Integrator
Persona-Nurturer
Knowledge of Talent Acquisition, Performance Management, C&amp;B in detail
Talent Acquisition</t>
  </si>
  <si>
    <t>Lead TA, PMS, Promotions &amp; Engagement</t>
  </si>
  <si>
    <t>Lead</t>
  </si>
  <si>
    <t>Date: Apr 3, 2024
Location: Mumbai, India
Company: ACG
Group Company
ACG Corporate
Job Objective
• Strengthen the organizational capabilities through finding and hiring the right people as per the business plan that directly affects the company's future success.
• Foster a performance driven culture for Corporate Functions
• Fortify engagement across Corporate Functions to encourage discretionary efforts and drive business performance
Primary Responsibilities
Talent Acquisition
• Input into overall hiring strategy of the organization to ensure our teams consist of a diverse set of qualified individuals
• Ensure the staffing needs of the company are being met, with a long-term talent strategy in mind
• Devise and implement sourcing strategies to build pipelines of potential applicants, such as employer branding initiatives
• Create and implement end-to-end candidate hiring processes to ensure a positive experience
• Form close relationships with hiring managers to ensure clear... candidate/interviewer expectations and to identify staffing needs in different areas and departments
• Source applicants through online channels, such as LinkedIn and other professional networks
• Create job descriptions and interview questions that reflect the requirements for each position. create and update organizational structure for all corporate functions
• Leading Onboarding for new joiners and group company inductions at corporate.
Promotion Cycles:
• Drive Promotion cycle for corporate functions in alignment with corporate talent team
• Evaluate list of associates eligible and understand their future role, complexity etc in discussion with respective managers/ Hods.
• Support managers/ Hods to fill the promotion form on the internal company portal.
• Coordinate Mock Assessment Centers of associates undergoing the promotion cycle
• Communicate promotion to associates and ensure database updation after the results.
Culture &amp; Engagement
• Conduct Care Pulse (engagement) survey quarterly, cascade and ensure effective execution on the action step
• Designing and drive engagement calendar for all three locations of Corporate Functions
• Strengthen the R&amp;R elements at Corporate Functions
• Support group level change management initiatives
Performance Management
• Monitor Performance Management to enable employees and teams understanding of the goals setting process
• Work in liaison with key stakeholders in driving Goal settings, Mid-terms &amp; Appraisals as per the timelines
• Ensure targeted communication and capacity building programs in the performance management process to enable managers to effectively evaluate and measure individual and team performance and to optimize performance and productivity.
• Ensure Audit is completed on the performance management parameters and align all parameter as per the PMS norms within the specified timelines with defined actionable.
Any other additional responsibility could be assigned to the role holder from time to time as a standalone project or regular work. The same would be suitably represented in the Primary responsibilities and agreed between the incumbent, reporting officer and HR.
Key Result Areas
• CSAT Scores
• Speakup Survey
• TAI Score
• Performance Audit
• Engagement Calendar Implementation
Key Interfaces
• CXOs &amp; HODs (Inputs for planning &amp; implementation)
• CEO Team
• All Corporate Associates
• Other Unit HR Heads &amp; Leads
• Vendor
• Search Partners
• Online Engagement partners
Educational and Experience Requirements
Level of Education
Minimum • MBA in HR
Desired • MBA in HR
Experience
Minimum • 4 - 6 Years in Talent Acquisition, Employee Engagement &amp; PMS
Desired • Exposure to Pharma and Manufacturing Sector
• Exclusive hiring done for support functions at corporate level for HR, Digital, Marketing, Finance, IT, Commercial, Sales, Etc
Technical Competencies &amp; Personas
BEI
Induction &amp; Onboarding
Employee Engagement
Performance Management
Project Implementation Support
Persona-Builder
Persona-Entrepreneur
Persona-Integrator
Persona-Nurturer
Knowledge of Talent Acquisition, Performance Management, C&amp;B in detail
Talent Acquisition</t>
  </si>
  <si>
    <t>ACG</t>
  </si>
  <si>
    <t>via Careers - ACG</t>
  </si>
  <si>
    <t>Group Company
ACG Corporate
Job Objective
• Strengthen the organizational capabilities through finding and hiring the right people as per the business plan that directly affects the company's future success.
• Foster a performance driven culture for Corporate Functions
• Fortify engagement across Corporate Functions to encourage discretionary efforts and drive business performance
Primary Responsibilities
Talent Acquisition
• Input into overall hiring strategy of the organization to ensure our teams consist of a diverse set of qualified individuals
• Ensure the staffing needs of the company are being met, with a long-term talent strategy in mind
• Devise and implement sourcing strategies to build pipelines of potential applicants, such as employer branding initiatives
• Create and implement end-to-end candidate hiring processes to ensure a positive experience
• Form close relationships with hiring managers to ensure clear candidate/interviewer expectations and to identify... staffing needs in different areas and departments
• Source applicants through online channels, such as LinkedIn and other professional networks
• Create job descriptions and interview questions that reflect the requirements for each position. create and update organizational structure for all corporate functions
• Leading Onboarding for new joiners and group company inductions at corporate.
Promotion Cycles:
• Drive Promotion cycle for corporate functions in alignment with corporate talent team
• Evaluate list of associates eligible and understand their future role, complexity etc in discussion with respective managers/ Hods.
• Support managers/ Hods to fill the promotion form on the internal company portal.
• Coordinate Mock Assessment Centers of associates undergoing the promotion cycle
• Communicate promotion to associates and ensure database updation after the results.
Culture &amp; Engagement
• Conduct Care Pulse (engagement) survey quarterly, cascade and ensure effective execution on the action step
• Designing and drive engagement calendar for all three locations of Corporate Functions
• Strengthen the R&amp;R elements at Corporate Functions
• Support group level change management initiatives
Performance Management
• Monitor Performance Management to enable employees and teams understanding of the goals setting process
• Work in liaison with key stakeholders in driving Goal settings, Mid-terms &amp; Appraisals as per the timelines
• Ensure targeted communication and capacity building programs in the performance management process to enable managers to effectively evaluate and measure individual and team performance and to optimize performance and productivity.
• Ensure Audit is completed on the performance management parameters and align all parameter as per the PMS norms within the specified timelines with defined actionable.
Any other additional responsibility could be assigned to the role holder from time to time as a standalone project or regular work. The same would be suitably represented in the Primary responsibilities and agreed between the incumbent, reporting officer and HR.
Key Result Areas
• CSAT Scores
• Speakup Survey
• TAI Score
• Performance Audit
• Engagement Calendar Implementation
Key Interfaces
• CXOs &amp; HODs (Inputs for planning &amp; implementation)
• CEO Team
• All Corporate Associates
• Other Unit HR Heads &amp; Leads
• Vendor
• Search Partners
• Online Engagement partners
Educational and Experience Requirements
Level of Education
Minimum • MBA in HR
Desired • MBA in HR
Experience
Minimum • 4 - 6 Years in Talent Acquisition, Employee Engagement &amp; PMS
Desired • Exposure to Pharma and Manufacturing Sector
• Exclusive hiring done for support functions at corporate level for HR, Digital, Marketing, Finance, IT, Commercial, Sales, Etc
Technical Competencies &amp; Personas
BEI
Induction &amp; Onboarding
Employee Engagement
Performance Management
Project Implementation Support
Persona-Builder
Persona-Entrepreneur
Persona-Integrator
Persona-Nurturer
Knowledge of Talent Acquisition, Performance Management, C&amp;B in detail
Talent Acquisition</t>
  </si>
  <si>
    <t>Lead Talent Acquisition, PMS, Promotions &amp; Engagement</t>
  </si>
  <si>
    <t>job_result_8_61.txt</t>
  </si>
  <si>
    <t>Assistant Manager- SCM</t>
  </si>
  <si>
    <t>Dhar, Madhya Pradesh</t>
  </si>
  <si>
    <t>Group Company
ACG Capsules
Primary Responsibilities
Strategic and planning
Support the Operations &amp; Sales in planning &amp; scheduling monthly dispatches in order to meet business sales target, as well as keeping the logistics costs in control.
Functional
Core
• Co-ordinates with sales and manufacturing for preparation of daily, weekly and monthly dispatch plan and monitors execution of the plan
• Monitor &amp; Review Dispatch Plan Vs Dipping schedule on weekly basis in order to achieve monthly Dispatch Targets.
• To Ensure dispatch plan of next two day is circulated to Shopfloor &amp; QA team for further readiness.
• Daily meeting &amp; review with team &amp; Shopfloor supervisor for order status planned for Dispatch.
• Review resources planning to ensure Dispatch continuity.
• Any new requirement regarding dispatch to be informed to team so that it is implemented correctly to ensure customer satisfaction.
• To ensure AC Vans &amp; Container are provided with necessary documents before they are... released from factory premises in order to avoid detention in transit.
• To ensure proper &amp; necessary information regarding dispatch orders is given to concern CSR /Sales.
• Monitor and review CAPA implementation in order to avoid repeat customer complaint in coordination with Quality
Internal process
• Ensures SOPs are followed for dispatch activities.
• Order execution compliances and commercial clearances for Dispatch with back office.
• Manages and updates daily, weekly and monthly MIS on dispatch status.
• Monitoring all Documents so that there is no wrong declaration.
• Comply with all legal, documentation requirements
• To support implementation of digital transformation and advanced SCM technologies
Key Result Areas
D. Key Result Areas
• On Time Delivery in Full.
• Dispatch Cost Optimization
• Volume despatch as per Budget
• Adherence of all Laid down Systems
Key Interfaces
Internal Interfaces
• Sales, Manufacturing, PFD, Stores, Quality, Finance,
External Interfaces
• Service providers, vendors
Competencies
Has the candidate displayed any of the Values (Caring/Collaborative/Progressive) during the discussions?
Persona-Partner
Persona-Nurturer
Persona-Innovator
Persona-Entrepreneur
Proficient in communication and interpersonal skills
Experience in Warehouse Management
In depth knowledge of capsule manufacturing process, logistics of warehousing and transportation
Knowledge of Transportation</t>
  </si>
  <si>
    <t>Assistant Manager Supply Chain Management</t>
  </si>
  <si>
    <t>Lead L &amp; D And Tm</t>
  </si>
  <si>
    <t>Shirwal, Maharashtra</t>
  </si>
  <si>
    <t>Group Company
ACG Pharma Technologies Pvt Ltd
Primary Responsibilities
Strategic and planning
• Plan Talent development strategy, period review, identifying critical roles, Key Talent, Succession planning.
• Planning of annual training calendar, engagement calendar, talent reviews with HOD’s.
Core:
• Assess training needs through IDPs, consultation with managers
• Design, plan, organize, training programs for associates.
• Arrange specific training programs as per requirement of functions
• Obtain, organize, course materials, such as handouts, online courses on Edx portal
• Monitor, evaluate, record training activities in order to measure program effectiveness.
• Evaluate facilitators in order to deliver effective training
• Prepare &amp; monitor training budget
• Preparing training MIS
• Compliance with ISO standards.
• Working with the business to identify Key talent and Critical talent positions.
• Facilitate pool of high performers and potential associates by coordinating PAC process... for Group level and company level talent.
• Developing, maintaining Key talent IDPs
Use SF (Success factor) tool for hiring to onboarding process
• Plan &amp; execute employee engagement calendar
• Knowledge of OD initiatives and interventions
• Supporting corporate in conducting various surveys and action planning
• Conducting various activities like Townhall, Sports, Events etc.
• Participate &amp; arrange forums like Let’s connect, Samvaad, Coffee with Operation Head.
• Publishing bulletins, flyer etc on various occasion
• Cascading various initiatives, events of Corporate to plant
Internal process
• Overseas the capability development &amp; execution of L&amp;D cycle with using online tools.
• Overseas the development of talent pool &amp; critical talent through talent Management cycle.
• Overseas the execution of organization drives as per the plan
• Ensures timely execution of MAPS (PMS)cycle
• Submitting HR reports monthly
Key Result Areas
L&amp;D Index
• TMI Index
• Internal HR Audit &amp; CES Score
• MIS &amp; Dashboard submissions
• Internal surveys on Engagement
Key Interfaces
Internal:
Procurement • PPC/ Project • Operations • QC/EHS • Commercials/Logistic • AE/NPD • Finance
External:
Consultants
• SAP Success factors
• Vantage Circle
Educational and Experience Requirements
Education: MBA HR / MPm
Exp : 6 to 8 yrs
Knowledge of Learning and development process
Advance
Technical Competencies &amp; Personas
Learning &amp; Development
Organization Development &amp; Effectiveness
Knowledge of Talent management
Partner WL 1
Persona-Builder
Persona-Integrator</t>
  </si>
  <si>
    <t>Lead L&amp;D and TM</t>
  </si>
  <si>
    <t>Date: Apr 3, 2024
Location: Jogeshwari, India
Company: ACG
Group Company
ACG Corporate
Primary Responsibilities
• Managing CRM activities of the group at the Corporate level
• Conduct hands-on implementation, configuration, and development of various components of CRM, like KAM, ABM, and training of new joiners
• Working on preparing a CRM governance model and implementing/monitoring the same
• Adapt to different end-user learning styles
• Assist Internal Sales Team resources in managing their inquiries in CRM
• Giving monthly MIS report to CSO for discussion with Board
• Upgrading CRM on a continuous basis by implementing new features
• Monitor CRM usage across the group
• Complete coordination with Sales Force
Key Result Areas
Key Interfaces
Technical Skill Set : Having an understanding of Sales Force CRM is essential. Various phases of design, development, and integrated testing, web and Salesforce applications. Experience in Salesforce consulting and implementations,
Min... Yrs of Expr: 7-10 yrs
Industry Preference: Can be from any Pharma company that has experienced building CRM and understanding CRM Tech
Education Qualification: MPhar, BPharma, MBA Preferred</t>
  </si>
  <si>
    <t>Senior Manager Tech Procurement</t>
  </si>
  <si>
    <t>Job Summary
• Location
• Job Title
Senior Manager Tech Procurement
• Qualification
B.E/B.Tech
• Years of Experience
12 - 15 years
Job Description
Develop and execute Procuremnet strategy for aircraft. Lead negotation on all procurement and commercial contract. Ensure continious avalibilty / supply of tech parts.
Eligibility - Minimum 10 years of experience in Procuremnet or supplier Management with engineering background (prefebably in airline)
Location - Gurugram</t>
  </si>
  <si>
    <t>job_result_8_50.txt</t>
  </si>
  <si>
    <t>Assistant Manager Direct Taxation</t>
  </si>
  <si>
    <t>Job Summary
• Location
• Job Title
Assistant Manager Direct Taxation
• Qualification
Bachelors Degree, CA
• Years of Experience
7 - 10 years
Job Description
Tax compliance - TDS return/Income tax returns, Tax audit, etc. Well versed in SAP accounting, Assisting and providing details for Income tax assessments. Review of Agreement and providing tax views. Obtaining for FORM 15CA/CB for FOREX payments. Liasioning with Tax auditors and Tax consultant.
Eligibility - 7+ years of relevant experience (in direct Tax compliances). Well-versed with SAP accounting. Bachelors degree in Commerce / CA.
Location - Gurugram</t>
  </si>
  <si>
    <t>Assistant Manager - Talent Acquisition</t>
  </si>
  <si>
    <t>SUMINTER INDIA ORGANICS PVT. LTD</t>
  </si>
  <si>
    <t>Designation
Sr Executive/ Assistant Manager - Assistant Manager - Talent Acquisition
Job Description
Designation Sr Executive / Executive – Human Resources (Talent Acquisition) Job Description Recruitment
• Manage end to end recruitment process including understanding the requirements and accordingly execute a search plan for identifying potential candidates, initial assessments, interviews, salary negotiation, salary preparation and offer rollout.
• Use Social media, Job Portals, Employee Referral, Campus, Newspapers, Networking and other technical means to source candidates for open positions.
• Assess applicants' relevant knowledge, skills, soft skills, experience and aptitudes in the initial telephonic interaction/ interview.
• Competency Based Interview.
• Manage scheduling and coordination related activities in the entire recruitment process.
• Get required documents from the candidate and complete the document checking and verification.
• Conduct Background verification... check in a timely manner.
• Negotiate with candidates on job offers.
• Prepare salary structure of new candidates as per the company policy and Seek necessary approvals for the selection of the candidate. Joining Formalities
• Issue offer letter to the candidates. Resolve the queries of the candidates and ensure timely joining through continuous follow-up.
• Complete Joining formalities. Get necessary joining documents completed.
• Coordinate with concerned person for Timely Induction &amp; Onboarding new employees in order to make them fully integrated. MIS &amp; HR Analytics
• Prepare Recruitment MIS, and build Inhouse Data base
• Maintain Data Analytics to ensure TAT &amp; Quality Desired Profile
• Experience and understanding of different roles in the industry.
• Able to assess the candidates beyond their work profiles and engage them throughout the process. • Good interpersonal and communication skills
• Accountable and quick learner
Experience 5+ Years Education Graduate /MBA – HR Industry Food Processing / Export
Experience
· 5 to 8 years
Functional Area
HR
Qualification - Graduate/ MBA
Location
Corporate Office – Mumbai (Andheri West)
Contact Person
Shraddha
Job Type: Full-time
Pay: ₹30,000.00 - ₹58,000.00 per month
Schedule:
• Morning shift
Ability to commute/relocate:
• Mumbai, Maharashtra: Reliably commute or planning to relocate before starting work (Required)
Experience:
• total work: 1 year (Preferred)
Speak with the employer
+91 7262838895</t>
  </si>
  <si>
    <t>Assistant Manager Talent Acquisition</t>
  </si>
  <si>
    <t>Suminter India Organics - Business Head (15-20 yrs)</t>
  </si>
  <si>
    <t>The Business Head is a key position which is directly responsible for the implementation of the regional business road map. The incumbent will play a critical and extremely tangible role in delivering results. You will be controlling the execution of all processes, including managing the supply chain from producer to exports.
Strategic Effectiveness:
- Contribute to the design and implementation of the business road map, as well as managing the procurement and supply chain strategy for commodities
- Developing and implementing business plans for the region, conducting reviews and briefing the team on organizational goals.
- Building the brand and its awareness and resolving customer problems as needed
Operational Effectiveness:
- As the country head, you are responsible for the optimal utilization of country resources
- Drive top-line, bottom-line with a clear focus on gaining market share
- You will be required to support the implementation of required infrastructure as per... the business plan and derive maximum capacity efficiencies by eliminating controllable losses
- Coordinate with appropriate regulatory bodies for obtaining permissions, and approvals
- Complying with all applicable laws and regulations for the industry within your region
- Assessing market conditions and identifying opportunities
- Adhering to high ethical and professional standards
Organizational Effectiveness:
- Ability to build teams - hiring, training, and developing team members
- Your market information and analysis would be critical in supporting the CEO in trading and positional decisions
- Collaborate with key stakeholders involving formal business reviews and ongoing continuous improvement initiatives
- Managing team members and evaluating employee performance and providing feedback and guidance as needed
- Recognising employee achievements and encouraging excellence in the work environment</t>
  </si>
  <si>
    <t>Analyst - Market Research &amp; Analysis</t>
  </si>
  <si>
    <t>Posted Date
11 Mar, 2024
Business
Agri Trading
Family
Research &amp; Development
Functional Business Area
Planning &amp; Analytics
Location
Navi Mumbai
Job Responsibilities
Market trends, Price movements, Technical indicators, Hedging, RSI, MACD, Back testing, Historical analysis, Stakeholder management, MIS reporting,
Education Requirements
Graduate
Experience Requirements
5 - 10 yrs
Skills &amp; Competencies
Industry knowledge, Derivatives knowledge, Strategic &amp; critical thinking, Adaptability, Tech proficiency, Decision making, Networking, Communication skills, Data analytics, AI/ML, Stakeholder mgt, Collaboaration skills, Innovation, Ethical conduct, Time mgt, Finance acumen,</t>
  </si>
  <si>
    <t>Market Research Analyst</t>
  </si>
  <si>
    <t>Bank</t>
  </si>
  <si>
    <t>Banking and Finance HINDUSTAN UNILEVER COMPANY HIRING</t>
  </si>
  <si>
    <t>via Talents Jobs</t>
  </si>
  <si>
    <t>A Relationship Manager at a bank is responsible for developing and maintaining strong relationships with individual and business clients. They serve as the primary point of contact for clients, helping them with their financial needs and promoting various banking products and services.1. Client Relationship Management:? ?- Build and maintain long-term relationships with clients.? ?- Understand clients' financial goals and needs.? ?- Act as a trusted advisor and provide personalized financial solutions.2. Portfolio Management:? ?- Manage a portfolio of clients and their accounts.? ?- Monitor account activity, balances, and financial transactions.? ?- Identify opportunities for cross-selling banking products and services.3. Financial Analysis:? ?- Analyze clients' financial situations to offer tailored solutions.? ?- Assess creditworthiness and risk associated with lending or investment opportunities.? ?- Prepare financial reports and proposals for clients.4. Sales and Product... Promotion:? ?- Promote and sell a range of banking products and services, such as loans, investment options, insurance, and credit cards.? ?- Stay up-to-date on the bank's products and educate clients on their benefits.5. Networking and Business Development:? ?- Actively seek new clients through referrals and networking.? ?- Attend industry events and seminars to expand the client base.? ?- Collaborate with other bank departments to generate leads.6. Compliance and Documentation:? ?- Ensure all client accounts and transactions comply with banking regulations.? ?- Maintain accurate records of client interactions and transactions.7. Client Education:? ?- Educate clients about financial planning, risk management, and investment strategies.? ?- Provide information on market trends and economic developments.Qualifications:-? bachelor's degree in finance, business, or a related field (Master's degree or relevant certifications may be preferred).- Previous experience in banking, financial services, or relationship management is often required.- Strong communication, interpersonal, and negotiation skills.- Knowledge of banking products and financial markets.- Ability to analyze financial data and assess risk.- Sales and customer-oriented mindset.Responsibilities[Be specific when describing each of the responsibilities. Use gender-neutral, inclusive language.]Example: Determine and develop user requirements for systems in production, to ensure maximum usability</t>
  </si>
  <si>
    <t>Area Manager - Logistics</t>
  </si>
  <si>
    <t>ITC Limited</t>
  </si>
  <si>
    <t>Position Details
Position Code
IITG/J/1801
Organisation / Company
ITC Limited
Position/Designation
Area Manager - Logistics
No. of Positions
1
Level
Assistant Manager
Experience range
2-4 Yrs.
Age range
25-30 yrs.
Key Skills
• Store/Warehouse
• Logistics/Material
• Secondary transportation • WSP/CFA operations and performance monitoring. • Inventory Norms at WDs and ITD Warehouses. • Ensuring high service levels to WDs. • Logistics Spend Management and benchmarking. • Statutory compliance in Transportation and Warehousing • EHS compliance in ITD Warehouses. • Training of WSP
Specialisations
Department
Supply Chain Management
Reporting To
Manager
Reportees/Team Size and Level
CTC Upper Limit
12.0 Lacs PA
Candidates Preferred From
Basic Qualifcation
Professional Qualifcation
• MBA / PGDM / MMS
Job Description:
Effective and efficient management of the Logistics and supply chain operations at the Distt resulting in enhanced service levels and optimum spend... To coordinate implementation of logistics and SCM initiatives in liaison with HO
Responsibilities:
Transport Management
 Monitor and evaluate transporter performance in secondary logistics to drive improvements in the following areas to achieve reduced cost per unit
o Time in Transit through benchmarking &amp; negotiation
o Truck utilization through monitoring &amp; analysis of performance, adoption of best practices
o Risk analysis for minimization of accident, theft &amp; hijack 
Build capability of transportation through usage of alternative means including rail and ships.
 Analyze arrival conditions at WSP / WD’s and develop operating procedures &amp; ensure training to WSP / Transporters to ensure improved delivered quality.
 Drive the freight negotiation / vendor selection in secondary logistics in conjunction with BM’s to optimize spend.
 Continuously evaluate the warehousing &amp; transportation network design to optimize costs
 Executing yearly agreements with transporters in coordination with HO negotiations.
 Implementing initiatives in Logistics in coordination with Logistics Manager, HO.
WSP Management
 Storage space management for the Distt: making recommendations for enhancing/optimizing storage space wrt forecasted volumes resulting in reduction in truck demurrage charges, improvements in Truck turn around time during loading and unloading.
 Explore and leverage synergies in Warehousing with other divisions (FBD) in the same region.
 Monitoring WSP performance in terms of Truck Turnaround time, Storage space utilization, Material Handling, Safety and Hygiene etc benchmarking to the best in the Industry.
 Developing existing WSPs capability (training) in the light of increased throughputs and complexity of operations. Develop alternative vendors to meet gaps.
 Infrastructure development and new godown selection, Service provider evaluation for the same.
 Yearly contracts execution and spend management in WSP operations for the Distt.
 Process improvement initiatives in coordination with Logistics Manager, HO.
 Drive WSPs audit (Material Handling, Infrastructure, hygiene, Safety, Systems) feedback and corrective actions.
 Gear up and facilitate process for direct deliveries to modern trade.
Inventory Management
 Monitoring pipelines of various categories at the Warehouse stage, raise alarms for violation of inventory norms
 Monitoring monthly OTIF; Analyzing the reasons for violation and taking up with interfacing functions (SBUs, Transporters, LAAs for ordering)
 Analyze Warehouse/ WDs OOS performance and drive improvements 
Monitoring safety stocks wrt to changing dynamics of TIT / supply lead-time and demand variations and highlighting areas for improvement.
Statutory Compliance 
With inputs from FM- to monitor and provide feedback on transport and WSP operations within the purview of the state and central government guidelines and regulations</t>
  </si>
  <si>
    <t>Marico</t>
  </si>
  <si>
    <t>job_result_5_94.txt</t>
  </si>
  <si>
    <t>Marico Limited</t>
  </si>
  <si>
    <t>Job Overview:
We are seeking a dynamic and innovative Digital Marketing Manager to lead our through-the-funnel digital activation initiatives for our brand. The ideal candidate will possess a high level of drive, creativity, and strategic thinking to develop and execute digital marketing campaigns that drive brand awareness, engage our target audience, and ultimately drive business on the brand. This role will play a crucial part in shaping our digital presence and ensuring a seamless customer journey across various touchpoints.
Qualification &amp; Experience:
Bachelors degree in marketing, Business, or a related field. MBA is a plus.
Proven experience (6+ years) in digital marketing with a focus on through-the-funnel activation.
Demonstrated success in developing and executing innovative digital marketing campaigns.
Strong understanding of digital marketing channels, technologies, and trends.
Proficiency in analytics tools and data-driven decision-making.
Excellent... communication, collaboration, and leadership skills.
Key Responsibilities:
1. Strategy and Planning:
Develop and implement comprehensive digital marketing strategies aligned with overall business objectives.
Collaborate with cross-functional teams to understand product offerings, target audience, and key value propositions to inform digital strategies.
Stay abreast of industry trends and emerging technologies to incorporate innovative approaches into the marketing plans.
2. Through-the-Funnel Activation:
Lead the development and execution of end-to-end digital marketing campaigns across various channels such as SEO, SEM, social media, content marketing and video/ display advertising.
Drive brand activation initiatives with a focus on synergizing brand building and performance at every stage of the marketing funnel.
Implement A/B testing and other optimization techniques to improve campaign performance and conversion rates.
3. Content Development and Management:
Collaborate with content creators to develop engaging and impactful digital content that resonates with the target audience.
Oversee the creation and optimization of a content framework led model to activate multiple digital touch points for the brand.
4. Analytics and Performance Measurement:
Utilize analytics tools to track, analyse, and report on the performance of digital marketing campaigns.
Provide regular insights and recommendations for optimization to enhance campaign effectiveness and ROI.
5. Cross-Functional Collaboration:
Collaborate with the design and creative teams, brand team, media and performance marketing teams to ensure brand consistency and high-quality visuals across all digital platforms.
6. Innovation and Envelope-Pushing:
Proactively explore and implement cutting-edge digital marketing tactics and technologies
Experiment with unconventional and creative approaches to engage the target audience and differentiate the brand in the market</t>
  </si>
  <si>
    <t>Maruti Suzuki</t>
  </si>
  <si>
    <t>Sales Trainer (Maruti Suzuki ) Automobile Sales</t>
  </si>
  <si>
    <t>My Placement Management Consultants</t>
  </si>
  <si>
    <t>Hosur, Tamil Nadu</t>
  </si>
  <si>
    <t>Job Title: Automotive Sales Trainer
Location: Salem
Job Description
As an Automotive Sales Trainer, you will be responsible for enhancing the sales skills and knowledge of our dealership's sales team. You will design and deliver training programs focused on improving sales techniques, product knowledge, customer service, and overall sales performance.
Key Responsibilities
• Training Program Development:
• Develop comprehensive training programs and materials tailored to the needs of automotive sales professionals.
• Create engaging training content, including presentations, manuals, and multimedia resources.
• Collaborate with sales managers and department heads to identify training needs and objectives.
• Training Delivery:
• Conduct interactive training sessions for sales personnel, both in group settings and one-on-one coaching sessions.
• Deliver training modules on sales processes, negotiation skills, customer relationship management, and product features.
• Utilize... role-playing exercises, simulations, and real-life scenarios to reinforce learning and skill development.
• New Hire Onboarding:
• Facilitate the onboarding process for new sales hires, providing them with the necessary training and resources to succeed.
• Introduce new hires to dealership policies, procedures, and CRM systems.
• Mentor new sales representatives and provide ongoing support during their transition period.
• Performance Evaluation and Coaching:
• Assess the performance of sales team members through observation, role-plays, and performance metrics analysis.
• Provide constructive feedback and coaching to help sales professionals improve their sales techniques and achieve targets.
• Develop action plans for underperforming sales representatives and provide personalized coaching to address areas for improvement.
• Product Knowledge Management:
• Stay updated on the latest automotive products, features, and industry trends.
• Develop and maintain a thorough understanding of our dealership's vehicle inventory, including specifications, options, and pricing.
• Train sales team members on product knowledge, highlighting key features, benefits, and competitive advantages.
• Customer Experience Enhancement:
• Emphasize the importance of delivering exceptional customer service throughout the sales process.
• Train sales staff on effective communication, active listening, and building rapport with customers.
• Foster a customer-centric culture within the sales team to enhance customer satisfaction and loyalty.
Requirements
• Bachelor's degree in Business Administration, Marketing, or a related field.
• years of experience in automotive sales, with a proven track record of success.
• Previous experience in sales training, coaching, or development preferred.
• Strong communication and presentation skills, with the ability to engage and motivate audiences.
• Excellent interpersonal skills and the ability to build rapport with diverse individuals.
• Proficiency in Microsoft Office suite and training software/tools.
• Willingness to travel to dealership locations for training sessions as needed.
• Passion for the automotive industry and a commitment to continuous learning and improvement.
Benefits
• Competitive salary package
• Health insurance
• Retirement savings plan
• Professional development opportunities
• Employee discounts on dealership products and services</t>
  </si>
  <si>
    <t>Automobiles and Components</t>
  </si>
  <si>
    <t>Automobiles</t>
  </si>
  <si>
    <t>Automobile Manufacturers</t>
  </si>
  <si>
    <t>Sales Trainer</t>
  </si>
  <si>
    <t>Field Sales Executive</t>
  </si>
  <si>
    <t>Company Description
TradeIndia.com - Infocom Network Private Limited is India's largest B2B marketplace connecting buyers and sellers globally. With over 10 million registered users, TradeIndia is a reliable platform for businesses to identify trustworthy partners, promote their products and services, and connect with customers.
Role Description
We are looking for a Field Sales Executive to join our team in Ahmedabad. In this full-time, on-site role, you will be responsible for generating new business opportunities, developing relationships with customers, and promoting TradeIndia's services.
Qualifications
Bachelor's degree or higher in Business Administration, Sales, Marketing, or related fields
2+ years of experience in B2B sales or related field is required
Excellent communication, negotiation, and interpersonal skills
Ability to develop strong relationships with customers
Strong problem-solving and analytical skills
Ability to work independently and as part of a... team
Proficient in Microsoft Office and sales software/tools
If you meet the qualifications and have a passion for sales and customer service, we encourage you to apply for this opportunity</t>
  </si>
  <si>
    <t>Sales Representative</t>
  </si>
  <si>
    <t>Hero MotoCorp</t>
  </si>
  <si>
    <t>Position Name : Cluster Manager LATAM
Location : Cali, Columbia
Experience - 6- 9 YRS
Sales exposure is a prerequisite.
Comfortable with Spanish at a conversational level
The purpose of your role will be to accomplish the sales volumes, network expansion, channel
management, ensuring marketing activities for the country delivering business volumes and
profitability in the assigned market(s) by expanding market reach through channel partners and
generating brand trust via marketing and branding activities.
Sales forecasting and planning strategies for accomplishment of sales volumes
Network expansion and channel management for maximizing market reach
Sales Operation Activities: Order Punching &amp; Execution, Arrange for PIs and LCs, Ensure Timely Dispatch, Stock Analysis/ODRC
Developing and restructuring processes to create effective sales organization (HMC and Distributor), identifying the market changes and modifying strategies to maintain or expand market share,</t>
  </si>
  <si>
    <t>Motorcycle Manufacturers</t>
  </si>
  <si>
    <t>Social Media Manager</t>
  </si>
  <si>
    <t>Company Description
Hero MotoCorp Ltd. is the world's largest manufacturer of two-wheelers, based in India. The company achieved the position of being the largest two-wheeler manufacturing company in India and the "World No.1" two-wheeler company in terms of unit volume sales. Hero MotoCorp is committed to creating a truly inclusive workplace that values and respects diversity.
Role Description
This is a full-time on-site role for a Social Media Manager, Marketing located in Gurugram. The role exists to be involved with "internal and external" social media accounts, including client engagements involving Facebook, Twitter, mobile and other emerging/social mediums. The role incumbent will act both publicly and internally as a key representative and thought leader of Hero social media practices.
Areas of Responsibilities
The ideal candidate will be responsible for developing and implementing comprehensive social media strategies across various platforms, managing all social media... accounts, analyzing social media metrics regularly, working alongside the brand manager and PR team to define and manage social strategy, being part of multiple corporate events/launches, and demonstrating success in developing and executing social media strategies that have driven engagement and increased brand awareness.
Be a campaign manager, such as ensuring timely delivery and high standards, communicating with social influencers and agencies, as well as internal teams. The manager needs to analyze campaign performance, compare it to objectives and goals, and identify areas for improvement. A data-driven mindset is required to analyze metrics and optimize campaigns.
Analysis of competitor strategies and industry trends to enhance the approach. Effective budget management for social media campaigns and influencer collaborations, with the aim of maximizing impact and ensuring efficient resource allocation.
Qualifications:
8-10 years of experience in handling social media tools
MBA in Marketing
Passionate about networking
Relationship building and working with different disciplines across the agency
Strong digital presence and expertise in emerging channels, as well as several of the following kinds of social spaces: Facebook, Twitter, YouTube, Blogs, Virtual Worlds, Mobile Platforms
Project management experience
Proficient strategic and analytical thinking skills</t>
  </si>
  <si>
    <t>Company Description
Hero MotoCorp Ltd. is the world's largest manufacturer of two-wheelers, based in India. The company achieved the position of being the largest two-wheeler manufacturing company in India and the 'World No.1' two-wheeler company in terms of unit volume sales. Hero MotoCorp is committed to creating a truly inclusive workplace that values and respects diversity.
Role Description
This is a full-time on-site role for a Social Media Manager, Marketing located in Gurugram. The role exists to be involved with 'internal and external' social media accounts, including client engagements involving Facebook, Twitter, mobile and other emerging/social mediums. The role incumbent will act both publicly and internally as a key representative and thought leader of Hero’ social media practices.
Areas of Responsibilities
• The ideal candidate will be responsible for developing and implementing comprehensive social media strategies across various platforms, managing all social media... accounts, analyzing social media metrics regularly, working alongside the brand manager and PR team to define and manage social strategy, being part of multiple corporate events/launches, and demonstrating success in developing and executing social media strategies that have driven engagement and increased brand awareness.
• Be a campaign manager, such as ensuring timely delivery and high standards, communicating with social influencers and agencies, as well as internal teams. The manager needs to analyze campaign performance, compare it to objectives and goals, and identify areas for improvement. A data-driven mindset is required to analyze metrics and optimize campaigns.
• Analysis of competitor strategies and industry trends to enhance the approach. Effective budget management for social media campaigns and influencer collaborations, with the aim of maximizing impact and ensuring efficient resource allocation.
Qualifications:
• 8-10 years of experience in handling social media tools
• MBA in Marketing
• Passionate about networking
• Relationship building and working with different disciplines across the agency
• Strong digital presence and expertise in emerging channels, as well as several of the following kinds of social spaces: Facebook, Twitter, YouTube, Blogs, Virtual Worlds, Mobile Platforms
• Project management experience
• Proficient strategic and analytical thinking skills</t>
  </si>
  <si>
    <t>Operation Manager Supply Chain</t>
  </si>
  <si>
    <t>Nagpur, Maharashtra</t>
  </si>
  <si>
    <t>Roles and Responsibilities Ware housing
• Overseeing overall Procurement activities, implementing effective techniques to bring efficiency in operations, improve quality standards &amp; achieve maximum cost savings.
• Handling stores operations ensuring optimum inventory levels to achieve maximum cost savings without hampering the production &amp; distribution process.
Warehouse Management using SAP Supply Chain Management
• Sustaining the existing network &amp; managing the supply chain for items, ensuring timely distribution of the merchandise to the stores.
• Monitoring availability of stock, making appropriate arrangements to ensure on time deliveries;
Managing logistics operations, involving and coordinating with various &amp; other external agencies to achieve seamless &amp; cost- effective transport solutions.
Quality Assurance
• Monitoring adherence to quality systems and comply with ISO quality standards and maintaining requisite documents.
Implementing quality systems / procedures like Six... Sigma, Lean Sigma in the organisation to reduce rejections and ensure zero defect products.
Operations &amp; Management
• Managing preventive and predictive maintenance schedules of equipment to minimize stoppages in critical production areas; ensuring condition monitoring of various equipment.
• Identifying areas of obstruction/breakdowns and taking steps to rectify the equipments through application of trouble shooting tools.
• Executing cost saving techniques/ measures and modifications to achieve substantial reduction in Operation expenditures and work within the budget.
• Coordinating and planning the logistic need for the region and other regional commissaries.
• Ensuring optimum utilization of manpower and machinery towards the output.
• Ensuring good manufacturing practices are being followed and ensuring strict adherence to quality standards laid down by Dominos
Pizza International Limited.
Desired Candidate Profile
• Experience 3 - 7 years experience specialized in field of retail / services industry with exposure to supply chain operations (Preferably cold chain exposure)
• Must have Strong SAP knowledge and working experience
Team management, Creativity, good communication skills and inter personal relationship skills.
For More details please contact Mr. Vijay t 8956301320
Key Skills
supply chain operationsSAP
Education UG:B.Tech/B.E. in Production/Industrial PG:M.Tech in Production/Industrial,MBA/PGDM in Operations
Company Profile
Jubilant Foodworks
About Jubilant FoodWorks Limited Jubilant FoodWorks Limited (JFL/Company) is part of Jubilant Bhartia group and India™s largest food service company, with a network of 576 Domino€™s Pizza stores (as of 31 March, 2013) across 123 cities. JFL &amp; its subsidiary operate Domino€™s Pizza brand with the exclusive rights for India, Sri Lanka, Bangladesh and Nepal. The Company is the market leader in the organized pizza market with a 67% market share in India (as per Euro monitor report 2013). The Company also has exclusive rights for developing and operating Dunkin€™ Donuts restaurants for India and has launched 14 Dunkin€™ Donuts restaurants in India (as of 30th June 2013).
Contact Company:Jubilant Foodworks Address:Jubilant Woodworks Ltd. Mr. Vijay T. B-211/2 ,Opp. Sharda Ispat, Butibori MIDC, Nagpur- 441122
Salary: Not Disclosed by Recruiter
Industry: Food Processing
Functional Area: Production, Manufacturing &amp; Engineering
Role Category: Management
Role: Manufacturing Operations Manager
Employment Type: Full Time, Permanent</t>
  </si>
  <si>
    <t>Operations Manager Supply Chain</t>
  </si>
  <si>
    <t>Manager-Brand Management</t>
  </si>
  <si>
    <t>Brand Manager- Zoya
Unique Job Role Brand Manager - Zoya Function Marketing Reporting to Head- Marketing, Zoya
Business Corporate Level L6 Date
Job Details
Lead the Consumer understanding, Brand positioning, Collection Concepts, &amp; Campaign management for Zoya
Establishing Zoya as the leading aspirational brand in the fine jewellery category. Thereby grow the consumer community
for the same through social media, PR Content ideation, creation and execution ,IP ideation, creation and execution for
brand, Brand Custodian - Brand roll out at touch points – creating guidelines, ensuring ,Retail collateral creation and support
Direct Marketing / Performance marketing creatives support, Identifying relevant platforms and channels for brand and
growing these platforms and channels, Identifying new agencies, partners maintaining relationships and negotiating costs
Customer insighting to bring in relevant inputs for business, Managing Brand Budgets
External Interfaces Internal... Interfaces
• Customers
• Advertising agencies
• Brand Ambassadors
• Partners • Merchandising team • Retail team • Sales team • Design team • Visual merchandising team • Marketing services team • Ecommerce Team • BTL Team • Encircle team
Job Requirements
Education • MBA from a premiere college
Relevant Experience • 5-6 years of marketing or retail experience
Behavioural Skills • Thinks big • Business savvy • Entrepreneurial drive • Nurture relationship • Influence for impact • Ability to lead diverse team • Accountability • Believes in people • Curious • Is passionate about categories and products
Knowledge • Category knowledge will be an added advantage • Brand and communications knowledge • Latest trends in marketing and communications • Aptitude for numbers and data
Process Contributions
Process Contribution Process Outcome Performance Measure
Marketing : Brand Management : Market research &amp; Operating Plan
1. Develop a robust Consumer / Category / Competition understanding
to craft a differentiated proposition for Zoya across diversified
consumer segments
2. Work closely with the agencies on the business plan for the year to
co-develop the marketing plans for the category aligned to the
business goals · Inputs for short to mid-term strategy · Marketing plan and calendar execution · Adherence to timelines · Adherence to guidelines · OTIF implementation of the marketing plans
3. Execute the plans for the year along with the agencies and find innovative ways to deliver on the brand task 4. Implement the marketing calendar with rigour and finesse on the approved budget
Marketing : Brand management : Campaign plan and execution
1. Create the branding brief for each campaign developed by the team
and execute with a network of partners (Creative, Digital, CRM,
Media, Research, Retail, VM and BTL teams internally and agencies
externally) on the brand plan based on the annual operating
calendar
2. Evaluate the creative plan and media plan developed by the
agencies and provide recommendations to ensure its alignment with
the brand and business requirements
· Marketing brief · Plan for the campaign · Achievement on business goals · Adherence to budget · Adherence to guidelines
Social Media Marketing Plan and execution
1. Working closely with the agencies to implement brand marketing
objectives in the online space .Evaluating the role of the digital medium
in every campaign &amp; working with the brand team to arrive at best
possible solution.
2. Social Media : Find an expression of Zoya in all the networking sites
which will result in a big fan following , build a community of Zoya
women, drive engagement and customer acquisition Managing the
brand conversations and content on social communities like Face book,
Instagram , Pinterest , Linkedin etc.
3. Manage digital calendar and budgets for the same. Coordinating with
the relevant agencies, freelancers, people to ensure timely shoot of
content needed - manage post production of shoots and asset release
on time. · Marketing brief · Plan for the campaign · Achievement on business goals · Adherence to budget · Adherence to guidelines
Marketing : Brand Management : Performance Monitoring
1. Monitor the performance of the branding initiatives / campaigns
regularly and recommend necessary course corrections if mandated
2. Review the evaluation of the vendors / agencies basis their
performance and recommend appropriate actions · Performance evaluation of initiatives and vendors · Course correction · Performance against the statement of work · Achievement of targets
Marketing : Agency/Vendor management
1. Periodically evaluate the agencies/vendors on the performance
against the agreed statement of work
2. Work with the agencies and co-ordinate on overall campaign and
creative · Vendor performance management &amp; action planning · Adherence to guidelines and timelines · Performance of vendors vis a vis the agreed SOW · Achievement of targets
Key Skills</t>
  </si>
  <si>
    <t>job_result_7_0.txt</t>
  </si>
  <si>
    <t>Deputy Manager- E-commerce (Brand Website)</t>
  </si>
  <si>
    <t>Vacancy Details.
:
TITAN COMPANY LTD
Position
Deputy Manager- E-commerce (Brand Website)
Job Location
Bangalore
Reporting to
Head - Marketing (F&amp;FA)
1. Scope of the role
• Manage the own E Commerce channel by implementing the E Commerce channel strategy in alignment with the overall business objectives.
• Effectively manages the sales, marketing, merchandising and content creation of the channel to ensure achievement of the business targets
• Drives adoption of new integrations across traditional channels in line with consumer trends of seamless experience and shopping
• Drives upgradation of digital platforms in line with key market trends – towards delivering a friction free consumer journey
2. Job profile
• Execute the vision and strategy for Brand Ecommerce
• Drives constant improvement/ upgradation of digital platforms to ensure world class, friction free consumer journeys.
o Pdt Management of websites – including new features / innovations oWork with IT to manage... above projects
• Drives Revenue targets for the Brand e commerce across all brand sites
o Oversees site development and maintenance
o Works on the merchandising strategy and reviews the demand planning and forecasting data for own E- Commerce channel
o Ensures A+ content and manages all brand campaigns for the website
o Works on deployment of app
o Streamlines Logistics, delivery, returns and payments- with efficiency and innovation
o Develop ways and means for conversion of bottom funnel add to cart etc
o Use of analytics to drive better quality consumer journeys, as well as better on platform and off platform conversions.
• Drive and manage the omni-channel journey for each brand
• Works with Brand, channel, encircle and IT teams to champion new use cases for integration
• Plays an influencing role at the cusp of brand- IT- Retail channel..and ensures seamless transition for the customer / as well as seamless execution across channels.
3. Knowledge
Required
• Expertise in Digital with ability to identify and leverage tools
• Knowledge of website analytics tools and KPIs
• Knowledge of latest trends and technology in marketing space
• Keen business sense - to evaluate cost/ benefits and hence identify suitable options
• 4. Behavioural Skills Required
• Thinks big
• Business savvy
• Entrepreneurial drive
• Nurtures relationship
• Influences for impact
• Ability to work across teams- analytics, retail, marketplace, brands
Key Skills</t>
  </si>
  <si>
    <t>E-commerce Deputy Manager</t>
  </si>
  <si>
    <t>Aptech</t>
  </si>
  <si>
    <t>Area Sales Head</t>
  </si>
  <si>
    <t>Aptech Limited</t>
  </si>
  <si>
    <t>Location: Pune, Bengaluru, Mumbai, Noida, Hyderabad, Chennai &amp; Kolkata
Brief Job Description:
• Management of existing business partners in the assigned region for achieving budgeted nos. in (Booking/ Billing /Collection).
• Build Business partners’ trust by providing timely operational support &amp; guidance for building business.
• Drive &amp; implement local Sales &amp; marketing activities for revenue generation.
• Tracking of Competitor's activities &amp; re-design efforts if needed to counter this Channel management &amp; development.
• Franchisee management &amp; revenue generation.
• Acquisition and Activation of Franchisees: Prospecting, Profiling, Appointments, Meetings, Needs Analysis, Pitching, Closing, Processing and Documentation, Obtaining Referrals and Lead Generation. Infrastructure setup for Franchisees, Branding &amp; Marketing Collaterals, Connectivity, IT &amp; Software Setup, Franchisee Staff Training, Documentation and Compliance.
• Supporting Enrolments for Franchisees: Supporting... Franchisees in acquisitions of clients by accompanying them on meetings, providing training and knowledge support, assisting with any step of their acquisition process, as and when required.
• Franchisee Quality &amp; Compliance Parameters: Following operational processes, adhering to compliance requirements, documentation, certifications, etc. To ensure that Franchisee clients are getting services as per Aptech Standards. To initiate action in cases of delinquency/ non-compliance/ leakage etc.
Desired Candidate Profile:
• 2-3 years of experience in franchisee sales.
• Graduate/ MBA.
• Excellent communication skills.
• Good presentation skills.
• Team player.
• Self-motivated and result-driven, with excellent negotiation skills.
• Passion for Sales.
• Regional local language knowledge (Mandatory</t>
  </si>
  <si>
    <t>Diversified Consumer Services</t>
  </si>
  <si>
    <t>Education Services</t>
  </si>
  <si>
    <t>job_result_1_33.txt</t>
  </si>
  <si>
    <t>Manager, Corporate Communications &amp; Pr, Inmobi</t>
  </si>
  <si>
    <t>Job Title: Manager, Corporate Communications &amp; PR Who are we and what we do InMobi Group primarily houses two different businesses including InMobi which is a leading provider of marketing and monetization technologies , and Glance, a consumer technology company which has disrupted the way internet is experienced on the lock screen of Android smartphones. With offices in five continents, InMobi group is poised to become a technology powerhouse globally with equal focus on consumer as well as business-to-business (B2B) technology. InMobi which works with advertisers, publishers, and developers provides them the ability to reach 1.64 billion devices across 165 countries , through more than 200 billion mobile ad impressions on monthly basis. Glance which pioneered the use of 'lock screens' in Android devices to delivered personalised locally relevant content to users, today is the largest in its space with over 230 million users. InMobi group has over 17 offices including Bengaluru... London, New York, Paris, San Francisco, Shanghai, Beijing, Seoul, Singapore, Tokyo, and Dubai. For more information, please visit What is the InMobi family like Consistently featured among the 'Great Places to Work' in India since 2017, our culture is our true north, enabling us to think big, solve complex challenges and grow with new opportunities. InMobians and Glanciers are passionate and driven, creative and fun-loving, take ownership and are results focused. We invite you to free yourself, dream big and chase your passion. : Are you a masterful storyteller with a passion of translating complex tech jargon into compelling corporate narratives that everyone can understand We at InMobi are in search for a dynamic PR and Corporate Communications professional who can weave compelling tales and amplify our brand's voice across diverse forums harnessing the power of digital platforms and cutting-edge tech. One of India's best known software product companies with deep engineering expertise, InMobi group is disrupting every sectors where its interest lies, be it the mobile advertising or even consumer internet space. Job functions: As Corporate Communications and PR Manager at InMobi, you'll play a pivotal role in shaping our brand's image and reputation among various stakeholders including customers, investors and regulatory authorities. You'll be responsible for developing and executing PR strategies that drive awareness, engagement, and trust among our target audiences. Key Responsibilities: Strategy Development: Develop and implement innovative and data-driven PR and communication strategies that align with InMobi and its various group companies' business objectives and messaging. Develop innovative, out-of-the-box communication tactics that spark curiosity and engagement. Media Relations: Cultivate and maintain strong relationships with journalists, tech bloggers and influencers, secure media coverage in top-tier tech publications and ensuring the brand reputation remain healthy. Content Creation: Create captivating narratives through press releases, articles, blog posts, and other content that highlights the company's tech innovations and thought leadership. Translate intricate technical concepts into engaging, accessible stories for media and stakeholders. Product Launches: Drive PR efforts for product launches/campaigns, ensuring maximum visibility and excitement in the tech community. Thought Leadership: Position InMobi Group's senior executives and subject matter experts as industry thought leaders through media interviews, speaking engagements, and op-eds. Crisis Management: Handle crisis communication and issues management ensuring transparency and trust among various stakeholders, and protecting and enhancing the company's reputation. Measurement and Reporting: Measure and analyze the impact of PR initiatives, using data and metrics to refine and optimize strategies. Collaboration: Collaborate closely with cross-functional teams, including marketing, product development, sales, and HR among others, to ensure PR efforts are integrated into overall business strategies and there's brad consistency and alignment across all touchpoints. Qualifications: Bachelor's/Master's degree in Public Relations, Communications, Marketing, or a related field from reputed institutes At least 8+ years of experience in Corporate Communications &amp; PR, preferably in technology companies and startups. Preference will be given to candidates who have experience in all three areas: corporates/startups, PR agencies, and media journalism Strong network of media contacts in the tech sector, thought leaders, industry experts, and influencers. Exceptional written and verbal communication skills. Proven track record of successful PR campaigns and media placements. Experience with crisis communication and issues management. Proficiency in PR software and tools (e.g., Cision, Meltwater). Creative thinking and the ability to generate innovative PR ideas, experimenting with emerging technologies and trends. Strong project management skills with the ability to multitask and meet deadlines. Excellent interpersonal and teamwork abilities. Benefits: Competitive salary and comprehensive benefits Vibrant and collaborative work environment. Professional development opportunities and training programs. Enough avenues to experiment with newer ideas and excel
foundit</t>
  </si>
  <si>
    <t>Manager, Corporate Communications &amp; PR</t>
  </si>
  <si>
    <t>Lead - Account Management, Microsoft Advertising</t>
  </si>
  <si>
    <t>via VentureLoop</t>
  </si>
  <si>
    <t>InMobi Group’s mission is to power intelligent, mobile-first experiences for enterprises and consumers. Its businesses across advertising, marketing, data and content platforms are shaping consumer experience in a world of connected devices. InMobi Group has been recognized on both the 2018 and 2019 CNBC Disruptor 50 list and as one of Fast Company’s 2018 World’s Most Innovative Companies.
What’s the InMobi family like?
Consistently featured among the “Great Places to Work” in India since 2017, our culture is our true north, enabling us to think big, solve complex challenges and grow with new opportunities. InMobians are passionate and driven, creative and fun loving, take ownership and are results focused. We invite you to free yourself, dream big and chase your passion.
What do we promise?
We offer an opportunity to have an immediate impact on the company and our products. The work that you shall do will be mission critical for InMobi and will be critical for optimizing tech... operations, working with highly capable and ambitious peer groups. At InMobi, you get food for your body, soul, and mind with daily meals, gym, and yoga classes, cutting-edge training and tools, cocktails at drink cart Thursdays and fun at work on Funky Fridays. We even promise to let you bring your kids and pets to work.
What will you be doing?
Microsoft and InMobi have entered into partnership. As per which, InMobi will be exclusive partner for Microsoft’s search inventory. Microsoft Search Advertising empowers the largest advertisers around the world to reach their maximum potential through paid search engine marketing on the Microsoft Bing Ads platform. InMobi will be responsible for complete management / transaction across Bing. As an AM Lead, you’ll be leading a team of AM’s in your region and you will be serving Corporate customers by applying customer obsession to what clients care about and need, and building and maintaining strong, trusted-advisor relationships with day-to-day practitioner contacts at advertiser/agency/tool provider. The AM Lead drives both revenue and customer satisfaction.
The AM Lead manages existing client relationships and upsells advertising through frequent engagements. The AM Lead is focused on driving optimizations aligned with customer needs, executing campaigns, and driving strong coordination of internal resources for excellence in execution of core tasks, account transitions, and customer account health.
Role requirement &amp; expectation:
• Shared culture of diversity and respect: Create a collaborative, trust-based work environment where differences in communication styles are considered, and the perspectives of others are respected and valued. Demonstrate Search Advertising’s culture of inclusiveness and diversity at all times. Contribute to the success of others by promoting mutual learning.
• Strong customer relationships and account health: Own the day-to-day management for newly onboarded &amp; existing customers. Flawless execution of campaigns. Strong coordination with internal resources for execution of core tasks. Awareness and understanding of all required billing and compliance requirements. Contribute to quality and actionable Customer Plan.
• Pursue optimizations to deliver quota expectations: Drive campaign-level budget upsell and optimization opportunities that align to ROI goals of client and drive incremental revenue. Leverage internal tool-directed tactics to inform and prioritize upsells and optimizations, seeking to drive swift implementation. Drive tactic improvement by providing thoughtful feedback to make opportunities more relevant to client goals. Leverage self-serve tools and community forums to deliver insights for non-Insights enabled clients.
• Fluent advocate of the Bing Story: Educate clients on how the Bing Ads platform and existing features help them to reach their business goals and execute on budgets. Ensure regular client engagement with the Bing Ads platform and aim to reduce customer reliance on AM for routine tasks. Utilize all available readiness and insights to ensure you are a fluent advocate of the Bing story. Develop and demonstrate an intermediate level knowledge of emerging products/features.
• Collaborative and high-performing account team: Ensure timely and proactive customer escalations by effectively leveraging Account Executive and internal partner network to resolve day-to-day escalations &amp; revenue blockers. Partner with account team to submit actionable feedback on product, tool and processes through relevant channels. Own and effectively execute the customer transition process and operational excellence in execution of change management (Book of Business update).
• Continuous business learning and professional growth: Continually strengthen your Bing Ads and Search Industry expertise, take personal accountability for your career and personal development; create, update and regularly check in on your career development plan. Complete required and recommended trainings and apply what you learn to further your growth in role and career progression.
What is expected out of you?
• Minimum 4 years’ Search Engine Marketing Sales and Service experience required. Overall 6-10 years of Advertising Experience
• Strong knowledge of Internet advertising: CPA, CPM, CPC, search marketing, lead generation, direct response, etc.
• Proven track record of leading teams with adherence to timelines
• Bachelor’s degree required. MBA preferred
• Strong troubleshooting and problem solving tools with a 'can do' attitude and the ability to partner collaboratively with other functional areas within the company in support of the sales process</t>
  </si>
  <si>
    <t>{'posted_at': '15 days ago', 'schedule_type': 'Full–time', 'work_from_home': True}</t>
  </si>
  <si>
    <t>Lead Account Management</t>
  </si>
  <si>
    <t>job_result_6_30.txt</t>
  </si>
  <si>
    <t>Assistant Manager - Finance Business Partner</t>
  </si>
  <si>
    <t>Job Family Descriptor
act as a point contact for businesses on finance related matters including pricing support finacial reporting liasoning with Finance CoEs etc to drive business objectives
support strategic decisions by means of sound business analysis through business modeling opportunity risk assessments scenario analysis business insights etc
Bring in relevant insights by collaborating with CoEs and bringing best practices in costing pricing and Capex evaluation
Drive and execute organizational and performance improvements by means of a strategically aligned plan geared towards supporting business in meeting its imperatives and based on understanding of TCLs competitive position
Broad outline of the Role
May independently conduct activities such as business case creation AOP preparation preparation analysis of financials etc May lead important projects that require providing experienced project team members with instruction guidance and advice in all aspects of the project... to ensure delivery of quality outcomes Able to independently resolve complex projects issues challenges encountered Operational role responsible for delivering results that have direct impact on the achievement of results within the job area and may also impact a wider operational area Capable of instructing professional or technical staff and reviewing the quality of the work undertaken by these roles May lead manage small teams for small projects Capable of identifying key issues and priorities and focusing on these to deliver required results with minimal direction and supervision Demonstrate a level of flexibility in resolving problems issues that at least to in depth command of all techniques processes tools and standards within the relevant field of specialisation Able to identify problems and significantly improve change or adapt existing methods and techniques Experience CA ICWA MBA Other equivalent qualification Experience 5 10 years
Purpose - Broad objective of the role
Operating Network - Key External
Operating Network - Key Internal
Size and Scope of Role - Financial
Size and Scope of Role - No. of direct reports
Size and Scope of Role - Total team size
Size and Scope of Role - Other size parameters
Minimum qualification &amp; experience
Other knowledge/skills
Key Responsibilities
Technical Competencies
Knowledge / Skills</t>
  </si>
  <si>
    <t>Assistant Manager Finance Business Partner</t>
  </si>
  <si>
    <t>Manager - Business Strategy (Business Strategy) - B3201 1</t>
  </si>
  <si>
    <t>Broad outline of the Role
Support strategy formulation and execution by providing analytical support, market research and presentation of financial modelling. This is an operational role, responsible for delivering results that have direct impact on the achievement of results within the assigned account and business.
Purpose - Broad objective of the role
Minimum qualification &amp; experience
MBA with an engineering background having good exposure to technology with a knack for problem solving.
Prior experience in consulting/strategy roles is not a must but is a value add
Other knowledge/skills
Expert at dealing with ambiguity - One of the key requirements of the role is
to be able to navigate through ambiguity and assume a leadership position. Self - starters,
2. Structured problem solving - Given the dynamic environment we operate in,
you would be expected to work through seemingly unstructured situations,
identify the key business priorities and take the initiative to. apply... your creative
problem skills
3. Functional knowledge - You would be expected to apply working-level
knowledge across all functions, namely, finance, marketing, product, sales,
legal and other support functions.
4. Communication skills - Communicating problems and ideas in a structured and
succinct manner, both in spoken and written English, for the purpose of interpersonal communication, presentations and business writing is a must have.
5. Team player - We strongly believe that individual success lies in the success of
the team. To that end, we work as a non-hierarchical team and often in groups,
supporting one another within the function and cross-functionally. We are keen
to add another team player to the team.
6. Inter-personal skills Your job would entail building professional relationships,
putting together ad-hoc teams, and often resolving conflicts
Key Responsibilities
Provide advisory support to senior management, business leaders and
functions.
Critically analyse business scenarios and create viewpoints to facilitate
business decisions.
Focus on implementation and control as well as strategy development.
Ensure smooth execution of qualified corporate strategy projects, including
scoping discussions and assigning resources, while juggling between both
operational/tactical and strategic activities
Actively contribute to defining the direction of new products, processes,
standards, or operational plans based upon business strategy, with a
significant mid-term impact on business unit overall results.
For whitespaces, articulating the market problems, identifying the
opportunity for Tata Comm., validating, and stress-testing the revenue
growth and profitability assumptions.
Engaging with customers for hypothesis testing, facilitating strategic BD,
running POCs for specific opportunities
Identify problems and significantly improve, change, or adapt existing method
and techniques.
Engage in regional/segment projects to lead teams under overall supervision.
Form and lead ad-hoc cross-functional teams to drive the projects to closure</t>
  </si>
  <si>
    <t>Manager Business Strategy</t>
  </si>
  <si>
    <t>Zee Entertainment Enterprises</t>
  </si>
  <si>
    <t>ZEE - Lead - Brand Management - GEC</t>
  </si>
  <si>
    <t>Zee Entertainment Enterprises Limited</t>
  </si>
  <si>
    <t>• Brand Planning
• Ideating and strategizing 360-degree marketing campaigns for launch and sustenance campaigns- Create Viral and Organic reach for the content via innovative social and PR campaigns for digital &amp; social mediums- Finalization of the launches and brand sustenance activities in coordination with the business heads- Work closely with the programming and consumer research &amp; insights teams for developing the annual brand calendar
• Support the brand with high quality, timely marketing inputs and implement tactical plans / programs to maximize the value of the brands through launch, growth &amp; other phases- Understanding the social media analytics and generating insights out of the same. Management &amp; leveraging social media &amp; online reputation management of the brand.
• Liasioning &amp; Conceptualization
• To conduct Brand track studies by spearheading relevant Market Research to monitor trends and consumer perception- Cost effective and ROI driven media planning &amp; buying... activities- Ensure support to the sales team- Constant innovation in terms of media and marketing strategies to keep ahead of competition- Execution
• Identify potential brand partnerships &amp; strategy tie ups with media and non-media partners (internal &amp; external) for effective campaigns- Oversee execution of communication strategies for the brand/ channel, new show launches and sustenance activities- Budget allocation &amp; cost effectiveness
• Responsible to finalize the budget in accordance to the Marketing head and tracking the same for launches, sustenance or trade activities- Conducting value analysis the value add of campaigns
• Internal stakeholders
• Channel research, OAP &amp; programming, Sales, Network marketing, Distribution marketing, Finance- External stakeholders
• PR, Creative agency, Planning &amp; buying agency (ref:iimjobs.com</t>
  </si>
  <si>
    <t>Broadcasting</t>
  </si>
  <si>
    <t>Brand Management Lead</t>
  </si>
  <si>
    <t>Videocon</t>
  </si>
  <si>
    <t>Manager-Supply Chain-Product-Delhi - Videocon Towers-M4-M6</t>
  </si>
  <si>
    <t>Tata Mutual Fund</t>
  </si>
  <si>
    <t>Job Description To provide a clear plan for the product, outlining goals as well as potential risks, challenges and opportunities. Also in charge of developing a strategy to sell a product. Post Graduate/ MBA Finance &amp; Marketing 1. To develop a strategy from inception to completion of a product. 2. Work with the Sales, Credit &amp; Risk teams to develop the product, with marketing team to effectively market the product and outside vendors to distribute and sell your product. 3. To complete financial analysis to model the product's cost and potential margin. 4. In charge of driving different teams and departments to make sure you achieve all of your initial goals. 5. To present your strategy to partners and shareholders. 6. Layout a plan to achieve the objective and mitogate the potential risks and highlight the opportunities. 7. Build network and pitch the product to third-party vendors</t>
  </si>
  <si>
    <t>Cable and Satellite</t>
  </si>
  <si>
    <t>Supply Chain Product Manager</t>
  </si>
  <si>
    <t>job_result_4_54.txt</t>
  </si>
  <si>
    <t>Manager-Equipment Finance-Product-Delhi - Videocon Towers-M4-M6</t>
  </si>
  <si>
    <t>Tata Capital</t>
  </si>
  <si>
    <t>via Oracle Applications Cloud</t>
  </si>
  <si>
    <t>To provide a clear plan for the product, outlining goals as well as potential risks, challenges and opportunities. Also in charge of developing a strategy to sell a product.
Post Graduate/ MBA Finance &amp; Marketing
1. To develop a strategy from inception to completion of a product.
2. Work with the Sales, Credit &amp; Risk teams to develop the product, with marketing team to effectively market the product and outside vendors to distribute and sell your product.
3. To complete financial analysis to model the product’s cost and potential margin.
4. In charge of driving different teams and departments to make sure you achieve all of your initial goals.
5. To present your strategy to partners and shareholders.
6. Layout a plan to achieve the objective and mitogate the potential risks and highlight the opportunities.
7. Build network and pitch the product to third-party vendors</t>
  </si>
  <si>
    <t>Manager Equipment Finance Product</t>
  </si>
  <si>
    <t>Mastek</t>
  </si>
  <si>
    <t>Company Secretary</t>
  </si>
  <si>
    <t>Mastek are looking for an experienced individual to join the Senior Group Company Secretary -in India.
Organising and coordinating of Board/committee Meetings, General Meetings and Postal Ballot, etc
Preparation of Agenda/ resolutions/minutes of Board/Committee Meetings with accuracy
Preparation of Notice/Proceedings/Minutes of the Annual/Extra-Ordinary General Meeting/ Postal Ballot
Declaration of Outcome, Results and post activities of the Board /Annual/Extra-Ordinary General Meeting/ Postal Ballot, etc.
Preparation and Filing of various Announcements/Press Releases/other compliances with Exchanges with accuracy
Preparation and Filing of various Annual and Event based Forms with ROC and RBI
Streamline and improve existing compliance processes
Having knowledge of ESOP process from start to end including Corporate Action, Stock Exchange/Depositories/ROC/ RBI / RTA formalities
Having knowledge of Compliances and filings for overseas subsidiaries in UK, USA, APAC and. Middle East... etc
Handling preparation of Annual Report including Directors Report/MDA/CG Report/Notices/FAQ/ M&amp;DA,BRSR, etc.
To ensure Statutory registers / filings/ submissions and records are kept up to date and all limits/compliances are monitored effectively
To implemnet the process for review, updates and maintenance of the documents / information in the repository as well as physically- for easy tracing
Co-ordination with RTA for handling investor complaints/MIS/Quarterly compliances/other updates
Liaisoning with the Board of Directors and the Leadership Team
Meticulous attention to detailand well organized approach to work
Co-ordinating with regulatory authorities including Depositories/Exchange officials/Lawyers, and Auditors ,etc.
Hands-on experience on software related to PIT, FIRMS portal, legal compliance tool and Board App
A pro -active approach to organizational issues with ability in multi tasking and able to work indpendently and self motivated
Actively involved in the tracking,interpretation,and end to end implementation of circulars and Regulations issued by the Regulatory Authorities from time to time such as MCA, SEBI, Stock Exchanges, RBI, etc.as applicable
Providing expert advice and guidance to the board of directors on matters related to corporate law, corporate restructuring, mergers and acquisitions, and other legal and regulatory aspects affecting the company's operations.
Effective communication and interpersonal skills including implementation of the Board decisions and policies( oral and written)
Well-versed with the Statutory compliances under the Companies Act/SEBI Regulations/PIT &amp; SDD Regulations/IEPF/RBI Regulations/IEPF/CSR/Secretarial Standards, etc</t>
  </si>
  <si>
    <t>job_result_7_60.txt</t>
  </si>
  <si>
    <t>What You'll be responsible for?
Identify new business opportunities and build relations with Enterprise clients. Manage complete Sales Process from lead generation to closing the sales including cold calling and networking. Effectively assess the Business requirements of the Clients and accordingly present Products and Solutions.
Develop strategic relationships with key companies at the C-levels of Business &amp; IT. Collect market intelligence and keep a TAP on the progress of our competitors, their large accounts, etc. Maintain an accurate forecast and various business reports. Connections with Founders and Angels shall be an additional advantage. Proven track record of achieving the assigned sales quota.
What You'd have:
MBA/ PGDM in marketing with 5-7 years of IT /Software solutions Enterprise Sales Experience.
Why Join Us?
We thought you would never ask! We offer all the usual stuff: competitive salary, flexible working hours, and challenging product culture but the real perks... are:
• Challenging and fun work environment solving meaningful real-life business problems - you will never have a boring day at the office.
• World-class team who loves solving tough problems and has a bias for action. Tanla is an equal-opportunity employer</t>
  </si>
  <si>
    <t>Oracle EPM Consultant</t>
  </si>
  <si>
    <t>We are currently hiring for below EPM roles.
Exp: 4+ yrs
Location: Ahmedabad/Pune/Remote
Notice Period: Immediate/Serving preferred
PBCS Functional/ EPBCS Functional
Should have experience of minimum 5 Years in Oracle EPM Planning Module (PBCS / EPBCS / HPB).
Education background of the consultant should be either Chartered Accountant / Inter Chartered Accountant / MBA.
Should have completed at-least 3 Implementation or Support projects.
Should have worked either on On-Premise or Cloud Application (Cloud is preferenceable).
Should be able to understand functional requirement of client from Planning and Budgeting perspective.
Should be able to consult client on Budget preparation procedures, MIS preparation, Drivers based Budgeting, IFRS reporting, etc.
Should be able to create application, metadata, forms, reports, users, provisions, security and approval process flow.
Should be able to deliver demo sessions, trainings, testing and prepare deliverable documents.
. Should be able... to do logical analysis of data and permutation combination of various scenarios.
No Travel restrictions.
Communication skills and Excel skills is must.
FCCS Functional
Should have experience of minimum 5 Years in Oracle Financial Consolidation and Close Manager.
Education background of the consultant should be either Chartered Accountant / Inter Chartered Accountant.
Should have completed at-least 3 Implementation or Support projects.
Should have worked on Cloud (FCCS).
Should be able to understand functional requirement of client from Consolidation and Close Perspective.
Should be able to consult client on Consolidation, Minority Interest Calculations, Eliminations, Adjustment, IFRS reporting, etc.
Should be able to create application, metadata, forms, reports, Rules, users, provisions, security and approval process flow.
Should be able to load data and validate the data post loading.
Should be able to deliver demo sessions, trainings, testing and prepare deliverable documents.
Should be able to do logical analysis of data and permutation combination of various scenarios.
No Travel restrictions.
ARCS Functional
Should have experience of minimum 5 Years in Industry (Financial Implementation, Data Analysis, Reconciliation Manager).
Education background of the consultant should be either Chartered Accountant / Inter Chartered Accountant /MBA / CMA / ICWA.
Should have worked on various ERP modules like Oracle ERP, SAP, Microsoft Dynamics, Netsuite, JD Edward, Etc.
If candidate has worked on any Reconciliation tool, then that is advantageous (like Oracle ARCS, Black line, etc.)
Should be able to understand functional requirement of client from Reconciliation / Transaction Matching /Gap Analysis Perspective.
Should be able to consult client on How to match data, How to find differences, etc.
Should be readty to understand and learn modules like Oracle ARCS.
Should be able to load data and validate the data post loading.
Should be able to do logical analysis of data and permutation combination of various scenarios.
No Travel restrictions.
Communication skills and Excel skills is must.
PCMCS Functional
Should have experience of minimum 5 Years in Oracle EPM Profitability and Cost Management Module (PCMCS / HPCM).
Education background of the consultant should be either Chartered Accountant / Inter Chartered Accountant /
Cost Management Accoutant.
Should have completed at-least 3 Implementation or Support projects.
Should have worked either on On-Premise or Cloud Application (Cloud is preferenceable).
Should be able to understand functional requirement of client from Profitability Analysis, Allocation methods / techniques and Cost derivation point of view.
Should be able to consult client on Costing preparation procedures, Allocation steps, Drivers identification and Mapping and Reporting.
Should be able to create application, metadata, rules, reports, users, provisions and security.
Should be able to understand data and validate the overall result post cost calculation.
Should be able to deliver demo sessions, trainings, testing and prepare deliverable documents.
Should be able to do logical analysis of data and permutation combination of various scenarios.
No Travel restrictions.
Communication skills and Excel skills is must.
TRCS Functional
Should have experience of minimum 5 Years in Oracle Financial Consolidation and Close Manager.
Education background of the consultant should be either Chartered Accountant / Inter Chartered Accountant.
Should have completed at-least 2 Implementation or Support projects.
Should have worked on Cloud (TRCS).
Should be able to understand functional requirement of client from taxation.
Experience with workflow management in TRCS (tasks and approval unit hierarchy)
Experience with custom reports design
Experience with building custom webforms for regional/local tax purposes
Experience with building custom webforms for other tax purposes (Pillar 2, cash tax, TP disclosure forms, UTP tracking, etc.)
Oracle EPRCS set-up for Transfer Pricing documentation purposes
Solution Architect
Should have experience of minimum 8 Years in Oracle EPM and expert in any two modules ( EPBCS/FCCS,PCMCS or ARCS).
Education background of the consultant should be either Chartered Accountant / Inter Chartered Accountant or equilvalent.
Should have completed at-least 5 Implementation projects.
Should have worked on (EPBCS/FCCS,PCMCS or ARCS).
Should be able to understand functional requirement of client .
Should be able to grasp and guide team in all functional requirements.
Should be able to create application, metadata, forms, reports, Rules, users, provisions, security and approval process flow.
Should be able to understand ERP/fusion side accounting concept ( AP/AR/GL etc).
Should be able to deliver demo sessions, trainings, testing and prepare deliverable documents.
Should be able to do logical analysis of data and permutation combination of various scenarios.
No Travel restrictions.
Communication skills and Excel skills is must</t>
  </si>
  <si>
    <t>{'posted_at': '6 hours ago', 'schedule_type': 'Full–time'}</t>
  </si>
  <si>
    <t>Financial Planning and Analysis Specialist</t>
  </si>
  <si>
    <t>Mastek are looking for an experienced individual for Finance team who can support Financial planning and Analysis role.
Looking for a talented, experienced, and driven individual with a strong foundation in Business Finance &amp; Partnering. In this role, you will be responsible for ensuring timely and accurate reporting of P&amp;L and providing analytical support to the business stakeholders. This role requires an in-depth understanding of the business together with analytical skills. The part will also be working in close association with Management and Business Leaders.
Must :
Location - Andheri East
Candidate must be willing to work all days from Office
Candidate must willing to work in India or UK shift (2pm to 11pm)
Qualification Required :CA AND MBA
Job Description
Forecasting and reporting of actuals for monthly reviews; drive and optimize the process of data collection to ensure accurate monthly reporting
Preparing budget, actuals and forecasting at P&amp;L level for the. business... unit, support annual budgeting exercise
Ensure accuracy of forecasts is maintained.
Variance Analysis
Understand and evaluate new/adhoc MIS requirements diligently and ensuring delivery; prepare management dashboards and reporting deck
Interacting with function units/business units, explaining the variances monthly, sorting out the queries and ensuring forecasting accuracy
Validation and accuracy of monthly cost / provision across line items
Support the creation of the monthly &amp; quarterly review decks
Establishing financial and business metrics, and reviewing the same
Supporting the shared services team with monthly book closure, preparation and posting of Journal entries, financial reporting and reconciliations
Assisting with system implementation projects
Technical &amp; Professional Capabilities:
2-10 years of experience in Business Finance/FP&amp;A is required
Self-starter, strong financial and accounting knowledge of SAP and/or Hyperion preferred
Strong analytical skills
Excellent communication skills
Strong excel modelling &amp; ppt skills</t>
  </si>
  <si>
    <t>Quality Control Analyst</t>
  </si>
  <si>
    <t>Company Overview
Digital Risks mission to Make Mortgages Safe relies on the perfect blending of human experience and state-of-the-art technology to serve its workforce and clients.
Digital Risks 1,500+ team members make us one of the largest mortgage outsource providers in the U.S., supplying appraisal and mortgage processing, underwriting and closing to the largest banks and loan originators.
Position Overview
Digital Risk is aggressively seeking a document capture quality control analyst who demonstrates a desire to grow, performs well under pressure, and can work with minimal supervision. A successful candidate must be detail-oriented, highly organized, able to learn a new scope, and adapt quickly in a fast-paced environment meeting service level deadlines each and every day.
Essential Job Functions
Review and provide Quality Control feedback on mortgage loans completed by internal staff
Follow quality control policies and procedures to ensure compliance with scopes of... work
Must be able to fulfill the role of subject matter expert for the team and scope assigned
Assist with required and/or identified training needs as it relates to quality control
Analyze individual loan files and work completed by associates based on approved QC checklists
Identify all red flags as defined in a mortgage file and report to leadership
Analyze and publish error trend analysis, and devise and implement action plans to improve QC scores
Share feedback and coach team members basis errors identified and proactively share errors trends and risk based on changes to policies and procedures
Perform additional duties as requested
Requirements
Graduate preferably in commerce
Strong PC, typing and technical skills required
Strong work ethic and flexibility in a fast paced environment
E2E processing knowledge is a must
Minimum 3-4 years of current mortgage origination experience with emphasis in loan processing under U.S. secondary marketing and regulatory guidelines, with coaching/training responsibilities over a residential production team within the past year
Current working knowledge of FNMA/FHLMC guidelines
Strong command of the English language, along with analytic, interpersonal, and verbal and strong written communication skills.
Must have experience in the specific scope of work position being filled, demonstrating current acceptable production and quality rating metrics
Candidates must pass background checks
Candidates must be okay to work rotational and US night shifts.(24/7) and work over weekends when required
Other Skills/Abilities
Preferred knowledge of US mortgage regulatory requirements relating particularly to conventional and conforming loans
Demonstrated ability to work independently in a team environment
Ability to coach and mentor team members
Ability to produce accurate and detailed work under time pressure
Strong sense of urgency with an ability to work in a team environment
Detail oriented and excellent organizational skills
Good oral and written communications skills
Willingness to adapt to changing circumstances in a rapid evolving environment
Physical Demands
Office setting which includes long periods of sitting, typing, reading from a computer screen, communicating verbally and in writing with co-workers via phone or face-to-face
Environmental Factors
Indoors, normal office environment
Digital Risk is an Equal Employment Opportunity/Affirmative Action Employer and maintains a Drug-Free Workplace
This job description is not intended to be all-inclusive. Employee may perform other related duties as negotiated to meet the ongoing needs of the organization</t>
  </si>
  <si>
    <t>Domain Consultant</t>
  </si>
  <si>
    <t>Hello Folks,
We are Hiring for Domain Consultant (Trade Finance/Operations and Supply Chain Finance) | Wipro Ltd.| Mumbai.
Position: Domain Consultant (Trade Finance/Operations and Supply Chain Finance).
Years of Experience: 6+ Years.
Location: Mumbai.
JOB DESCRIPTION
Position: Supply Chain Finance Functional Consultant.
Key Areas of Responsibility:
To consult and evaluate the impact of the new software system on the current business structure.
To makes recommendations for software that will improve the current business process.
To plan the implementation of the project from the scratch and to determine the configurations required for the implementation of the software.
To get these configurations approved by the leadership team.
To do the mapping analysis of every module of the software and prepare the final goals of the project.
To test the software module as they come online and train the employees regarding the usage of the software.
After going live, assess. that the... software is behaving as expected.
A functional consultant is expected to generate knowledge about the current business process, design current business flows, study current business processes and its complication - in all we can say that this is getting through with the current business setup. Flow diagrams and DFDs are prepared, all this forms the part of the AS IS document."
Everything configured must be documented according to their categories in the form of predefined templates; these then have to be approved by the team leads or the person the consultant is reporting to.
Essential Skills
Should be able to analyze and solve the problem.
Must write functional specifications.
Must prepare test data and test as per requirement.
Must create process documents and update them.
Desired skills
Having professional experience in Banking and Financial Services segment.
Should possess good domain expertise in Trade Finance and Supply Chain Management
Sound Knowledge in banking implementation and training in supply chain management application in various Banks.
Invoice discounting, Buyer centric, seller centric financing, Purchase order financing, dynamic discounting, PO Financing.
Good Communication skills and participate in the discussions and presentations with the customers and lead the interactions on banking aspects.
Qualification and Experience
MBA(Finance); B.Com; M.Com
6+ years experience.
Candidate should be okay for Mumbai Location (work from office</t>
  </si>
  <si>
    <t>Infosys BPM is hiring Order To Cash/ Cash Applications/Collections...</t>
  </si>
  <si>
    <t>Infosys BPM</t>
  </si>
  <si>
    <t>Hi,
Hope you are doing great!
We are looking to hire Order To Cash/ Cash Applications/Collection in Pune for Infosys BPM Ltd. please find the below job description and details.
Designation: Process Specialist
Experience: 2 to 6 Year
Shift: Should be flexible to work in US shifts
Education: Graduate (B.Com/BBA/M.Com/MBA)
Location: Pune
O2C:
Experience in CMD, Invoicing, Cash application, Dispute and collections. Prior work experience with client
Experience in finance operations work with expertise in [OTC] / AR related processes in a BPO/Shared Services environment.
Exposure to an SAP ERP environment SAP in a multi country environment with Shared service exposure.
Required good knowledge on MS Excel, MS Access, Macros.
Good communication and Analytical skills
Interpersonal skills and Positive attitude
Commitment to quality work
Act as a subject matter expertise in the areas of OTC Process
Be well equipped with O2C process, Customer creation, Invoicing, Cash. and collection... process.
Be well equipped with O2C process, Customer creation, Invoicing, Cash and collection process.
Regular updating of process documentation and job aids
To ensure timely review and closure of open items before closure as per Month end activity for AR Sub ledger closure and reconciliations as applicable
Client interface and support transitions as and when required.
Ensure compliance to statutory framework as required by norms at each country as per Company Policies
Build strong connect with external and internal stakeholders.
Act as a support to team members in terms of process queries and assist to perform high.
Support to Team Manager
Regular feedback and coaching to the team
Responsible for management of Engagement, Attrition and ESAT for the team
Root cause and trending analysis of disputes, suggesting and implementing corrective and preventive measures.
Manage day-to-day activities with the team.
Work closely with relevant stakeholders in Client organization to drive over all Process objectives.
Support TL to build a culture of continuous improvement and operations excellence</t>
  </si>
  <si>
    <t>Process Specialist</t>
  </si>
  <si>
    <t>PRODUCT MANAGER</t>
  </si>
  <si>
    <t>Define and Own Product/Platform vision - Strategy - Roadmap Own PL responsibilities of the platform/products built out of GarageBuild manage high performing team by creating frameworks and processes Drive end to end product roadmap - Planning, execution impact assessment Collaboration with Garage owners, Customer Success, GTM, Support Service Qualification and other skills MBA What youd have Shoul have strong pedigree with 5- 10 years of PM experience typically in B2B or platform products 3+ years of managing high performance team of PMs, UX/Analyst teams Previous experience of building 0-1 products and scaling them Strong product sense and ability to validate hypothesis with data experimentation. Excellent verbal communication skills through all levels of org</t>
  </si>
  <si>
    <t>SR ANALYST - ESG</t>
  </si>
  <si>
    <t>You’ll be Responsible for?
• Coordinate with internal teams to gather data for all ESG-related activities
• Maintain documentation and progress status on ESG activities/projects
• Prepare Impact Analysis Reports and PPTs on data gathered
• presentations on the impact of CSR projects
• Tracking and Maintenance of Data about Employee Volunteering activities
• Coordination – Internal and External with stakeholders - Travel to activities location
• Organise ESG events in coordination with the Marketing team
• Document success stories of various initiatives
• Maintain a database of volunteering activities
• Submit research notes on ESG initiatives
• Work with internal &amp; external teams on DE&amp;I processes
• Conduct a need-assessment survey of CSR programs
• Interact with NGOs and field teams to gather data on the impact of initiatives
• Coordinate with internal teams for the collation of data/relevant information for social &amp; environmental impact studies
• Collaborate with the... marcom teams on the publication of data on various platforms - internal &amp; external
• Archive all important studies - assessments, documents, data, stories, publications
• As part of the ESG Team reporting to the Director ESG any other work that may fall within the domain of public policy, strategy, and impact assessment relevant to the SG department
You’d have?
• MBA (pure science graduation qualification preferred as against commerce/arts) –
•Hands-onn experience and excellent knowledge MS Office - Excel and PowerPoint
• Good coordination and communication skills – the ability to interact with internal &amp; external stakeholders - Written English Skills
• 4- 7 years of work experience</t>
  </si>
  <si>
    <t>ESG Analyst</t>
  </si>
  <si>
    <t>Manager - Process Excellence</t>
  </si>
  <si>
    <t>Department
Retail
Preferred Ind./Sector
Telecom/Handsets/CD
Desired Qualifications
Full Time MBA
Place of Posting
NHQ (Noida)
Total Experience
3 - 5 years
Relevant Experience
2-3 Years
Reporting To
VP- Retail
Job Responsibilities &amp; Key Result Areas
• Drive Reengineering/ Business Transformation: End to End process diagnostics, Current state assessments, Fit gap analysis, opportunity identification.
• Develop and Measure Customer Purchase Experience Index and suggest process improvements
• Technology deployment to redesign the manual processes. Stakeholder management and change management to reengineer the process.
• Responsible for up keep of the business process repository and drive the continuous improvement cycle.
• Preparing &amp; presenting various weekly/monthly MIS reports pertaining to process controls and productivity achieved through initiatives run.
• Mapping clients need, identifying improvement areas &amp; implementing measures to maximize customer satisfaction... levels. Ensuring continuous interaction with the internal customers to make sure that area of concern can be worked upon for improved service levels.
• Coordinating with the Internal Audit Team to ensure all compliances
Desired Skills and Competencies
• Process management skills
• Ability to draw interlinkages between various processes
• Strong communication and interpersonal skills
• Strong problem solving skills with an eye for detail
• Passion for excellence
Ideal Candidate
• Preference given to candidates certified on lean and six sigma black belt
• Preference given to people with prior experience in project and process management.
• Experience in sales and distribution would be an added advantage
Salary: Not Disclosed by Recruiter
Industry: Telecom/ISP /
Functional Area: ITES , BPO , KPO , LPO , Customer Service , Operations
Role Category: Training
Role: Technical/Process Trainer
Education-
UG: Any Graduate - Any Specialization, Graduation Not Required
PG: MBA/PGDM - Any Specialization</t>
  </si>
  <si>
    <t>Manager Process Excellence</t>
  </si>
  <si>
    <t>Consultant- Billing and collections</t>
  </si>
  <si>
    <t>The InMobi Story
We like big challenges. Building a new company in 2007 was no ordinary task. As the recession hit, the iPhone was born and launched a revolution. Mobile advertising wasn’t yet a thing, other than SMS, and venture capital funding was hard to come by for four guys in India.    
Yet with passion, foresight, and conviction – InMobi charted its own course, helping to transform the way consumers engage with their phones and create today's booming app economy wherein consumers now spend 4.2 hours per day. 
After fourteen years of innovation, our end-to-end advertising software platform, connected content and commerce experiences have formed a powerful engine for growth that activates audiences, drives real connections, and diversifies revenue for companies around the world.  
Our global organization of InMobians are excited to continue discovering and developing impactful technologies that will continue to transform people, businesses, and society.
We are looking for a... Billing and collection analyst to undertake billing and collections for international customers.  We’ll count on you to issue invoices with a high degree of accuracy to billing and collections. Our Billing &amp; collections Analyst should have a keen eye for detail. You should also be comfortable working with little supervision to meet tight deadlines. 
• Ensure all the invoices are generated correctly and sent to customers on a timely basis
• Collaborate with other departments to ensure billing accuracy 
• Address customer complaints and questions 
• Keep track of accounts receivable and transactions 
• Assist with customer account reconciliations 
• Prepare and present analytical reports 
• Support monthly and quarterly audits and clean ups 
• Follow up on collections and ensure all payments are timely updated in system on a timely manner
• Understand the taxes involved in international transactions and implement the same.
Requirements and skills 
• Proven experience as a Billing or collection Analyst or similar accounting role 
• Good knowledge of electronic billing procedures 
• Proficient in MS Office (especially Excel); familiarity with databases and SQL is an asset 
• Excellent communication ability 
• Organizational and time-management skills 
• Attention to detail 
• Teamwork skills 
• Ability to work independently and meet tight deadlines 
• Two year experience in billing or collections with a graduation degree</t>
  </si>
  <si>
    <t>Billing and Collection Analyst</t>
  </si>
  <si>
    <t>TVS Motor Company</t>
  </si>
  <si>
    <t>job_result_6_94.txt</t>
  </si>
  <si>
    <t>Territory Manager -Service-Commercial Mobility</t>
  </si>
  <si>
    <t>TVS Motor</t>
  </si>
  <si>
    <t>Title: TM Service
Department:3W Sales &amp; Marketing
Job description:
Dealer Business Growth &amp; Profitability :
Improve Service business of dealer by taking counter measures to increase free services redemption and overall service inflow
To improve service operational efficiency in workshop to improve profitability
Diagnose critical technical issues
Sale of service business enabling instruments like assurance penetration etc
Improve CSI Score:
Improve CSI through service process audit &amp; take corrective actions to improve service standards at dealership
Improve the capability level of dealer service team and give on the job training in areas of product knowledge, service repair standards, special tools, customer handling skills &amp; Customer satisfaction, updating of knowledge through SIB
Recover dissatisfied customers &amp; take corrective actions
Implement recall policies as applicable
Parts Business:
Achieving the parts target of the dealer/APS and ensuring them for the... eligibility on incentives
To improve the parts distribution in the market
Product Quality
Product feedback to be given regularly to HO to improve product quality
People Effectiveness:
Ensure the availability of Trained manpower across the network
Control Attrition</t>
  </si>
  <si>
    <t>Territory Manager Service Commercial Mobility</t>
  </si>
  <si>
    <t>Exide Industries</t>
  </si>
  <si>
    <t>Exide - Key Account Manager - Data Center</t>
  </si>
  <si>
    <t>Exide Industries Limited</t>
  </si>
  <si>
    <t>Key Account Manager - Data Center This position will be responsible for driving business growth for IUPS segment in the data center application; with the purpose to develop a network, research new market opportunities and oversee business revenue growth.
Identify market opportunities through meetings, networking and channel sources
Prospect and develop key accounts for data centre application
Understand customer requirements, assess the need and subsequent product requirements
Achieve sales target with profitable growth and increased market share
Manage orders of assigned customers and forecast sales orders
Preparing and delivering sales presentations and business proposals
Liaising with colleagues to develop sales and marketing strategies
Meet intermediaries like EPC
Build and maintain technical knowledge relating to all products and applications used in data center space (ref:iimjobs.com),</t>
  </si>
  <si>
    <t>Automobile Components</t>
  </si>
  <si>
    <t>Automotive Parts and Equipment</t>
  </si>
  <si>
    <t>Key Account Manager Data Center</t>
  </si>
  <si>
    <t>Titan - Area Business Manager (3-9 yrs)</t>
  </si>
  <si>
    <t>Tita</t>
  </si>
  <si>
    <t>Sales planning: Business plan formulation
1. Provide inputs to the RBM to consolidate the potential sales in the region and develop the annual business targets for the respective regions
2. Develop and approve the annual business targets of the franchise partners
3. Develop and seek approval on the manpower optimization strategies for the retail function - Annual business plan - Year on Year business growth
Evaluation and control: Conducting business performance reviews
1. Monitor the financial performance of company owned and franchised stores against targets periodically
2. Develop and implement reporting &amp; review mechanisms to track operational performance and ensure course correction &amp; corrective action, as appropriate.
- Business performance review calendar
- Percentage of deviation from target achievement
Network Expansion
1. Study market potential, benchmark the competition in different cities and create plans for expansion and present the same to seek approval from... the RBM - Expansion schedule - Percentage of market penetration
2. Identify and conduct feasibility study on potential properties in the identified cities with the help of BD team
3. Identify and conduct feasibility study on potential franchisee partners in the identified markets
4. Create the ROI projections for the new upcoming stores and seek approval from the RBM
5. Create and propose the annual budgetary requirements for new store profitability - Customer satisfaction score - Increase in revenue - New store performance
Retail marketing
1. Create and seek approvals on annual marketing plans, BTL activities and budgets for regions/ stores
2. Design &amp; develop activity for the retail initiatives in stores and marketing support in terms of VM updation, gift with purchase introduction &amp; promotions etc. with expected ROI calculations
3. Create the annual overhead expenses in the region which include VM fixtures, travel expenses etc</t>
  </si>
  <si>
    <t>Area Business Manager</t>
  </si>
  <si>
    <t>Manager FP&amp;A - Grocery</t>
  </si>
  <si>
    <t>Company Overview
Reliance Retail is India's largest and most profitable retailer, offering a diverse range of products through various channels. With a strong presence in the grocery segment, we provide consumers with superior quality products and an unmatched shopping experience. Our mission is to create a win-win situation for our stakeholders and enhance the financial income and job security of millions of Indians.
Job Overview
We are looking for a Manager FP&amp;A - Grocery to join our team at Reliance Retail. As a Manager FP&amp;A, you will be responsible for financial planning, analysis, budgeting, forecasting, and strategic decision-making for our Grocery division. This is a mid-level position requiring 4 to 6 years of experience. The job is based in Navi Mumbai, Maharashtra, India and is a full-time role.
Qualifications and Skills
Bachelor's degree in finance, accounting, or related field
4-6 years of relevant experience in financial planning and analysis
Strong knowledge of... financial principles and techniques
Proficiency in financial modeling and analysis tools
Experience with budgeting and forecasting processes
Excellent analytical and problem-solving skills
Ability to work independently and in a team
Strong communication and presentation skills
Attention to detail and accuracy
Experience with SAP or similar ERP systems is a plus
Roles and Responsibilities
Lead the financial planning and analysis process for the Grocery division
Develop and maintain financial models and tools to support decision-making
Monitor and analyze financial performance, identify trends, and provide recommendations
Prepare monthly, quarterly, and annual financial reports
Collaborate with cross-functional teams to develop and track key performance indicators (KPIs)
Support the budgeting and forecasting processes
Identify opportunities for cost optimization and efficiency improvement
Coordinate with internal and external stakeholders to ensure accurate and timely financial reporting
Stay updated with industry trends and market dynamics to provide insights and recommendations
Drive process improvements and implement best practices in financial planning and analysis</t>
  </si>
  <si>
    <t>Manager Financial Planning and Analysis</t>
  </si>
  <si>
    <t>United Breweries Group</t>
  </si>
  <si>
    <t>Head Commerce – Indirect Procurement</t>
  </si>
  <si>
    <t>United Breweries Ltd.</t>
  </si>
  <si>
    <t>Job Description:
This role is responsible for lead Indirect related spends as well as devising an efficient category strategy to maintain optimum service levels while balancing the cost aspect.
The role also requires developing a strong and compliant supplier base to meet availability requirement within defined safety protocols. The objective of this role is also to ensure stakeholder satisfaction across all functions. The role is expected to support the IT, HR, Admin, Professional Services, CSR, Facilities and Corporate Real estate, Marketing requirements from a procurement standpoint - Source to contract.
Qualification: MBA / B.Com (With relevant experience)
Experience: Demand procurement experience of around 12+ years in Alcobev, FMCG or related industry
• Responsibility (scope): Defines the strategic vision and execution of the sourcing strategies for all Commerce &amp; Business Services at a Global level in line with all business &amp; sustainability requirements.
• Responsibility... (nature of work): Lead, manage &amp; develop the global resources to cover all strategic category management, operational &amp; financial performance (cost &amp; cash) as well as all supplier and stakeholder relationships for all goods &amp; services sourced within this category.
• Responsibility (strategic category management): Support the delivery of the overall global procurement strategy, through the development, transformation and implementation of the long term global category strategy for Commerce &amp; Business Services.
• Role (people development): Support the functional people agenda and ensure that there is a continued talent pipeline and clear succession planning to facilitate the long term success of the category.
• Role (stakeholder management): Develop and maintain relationships with key internal stakeholders in the OpCo, Regional and Global functions, to facilitate a strong working relationship which underpins the smooth delivery of any change management projects required.
• Role (functional leadership): Provide leadership beyond the procurement discipline in order to set an example within the Procurement community.
Knowledge &amp; Skills:
• Excellent MS Excel and PowerPoint skills
• Excellent data management skills
• Excellent presentation and communication skills
• Excellent stakeholder management and ability to build a strong relationship with people
• Good understanding of the evolving Travel industry and &amp; relevant drivers for the category
• Updated with new trends in the industry in Alcobev, FMCG and related industry
Good to have:
• Likes to work with data and is extremely analytical
• Has a strong commercial focus
• Brings an external focus to work by being constantly updated on developments and innovations in the external world
• Able to build good working relationships with internal stakeholders as well as partners/ suppliers
• Hard nosed when it comes to commercial negotiations with parties
• Constantly seeking to improve things and create new standards at work</t>
  </si>
  <si>
    <t>Beverages</t>
  </si>
  <si>
    <t>Brewers</t>
  </si>
  <si>
    <t>Head of Commerce Indirect Procurement</t>
  </si>
  <si>
    <t>Procurement</t>
  </si>
  <si>
    <t>job_result_3_20.txt</t>
  </si>
  <si>
    <t>Operations Associate - Finance</t>
  </si>
  <si>
    <t>Part of the Unilever Legal Powerhouse - a team we're currently building, which will consist of around 70 colleagues in Bangalore Integral part of the Unilever s Legal Function - a global operation consisting of approximately 500 lawyers and specialists Based alongside the Uni Ops Function in Bangalore - a wider team of 1,600 that powers Unilever s compass strategy through world class business operations enabled by technology and innovation The associate will be responsible for managing the financial processes within the legal function. Your Key Responsibilities: Prepares, reviews, submits and tracks expense reports. Raising Purchase Orders and processing Invoices within the legal function. Collaborate with stakeholders including lawyers, finance and accounts teams and external law firms to resolve issues around legal fee / cost billings and budgets. . Creation of legal file records (external law firm work) in Legal Tracker or similar online tools. Data gathering and collation ... including following-up by email and calls required information Ensure compliance with financial policies and processes. Maintaining accurate and up-to-date records and files Prepare budget reports and forecasts Skills and Experience: Experience of 3-5 years in Finance role Experience working on financial tools Advanced proficiency in Excel Willingness and drive for process excellence Flexibility, high degree of maturity, self-confidence, and enthusiasm with strong interpersonal skills. Strong communication and organisational skills Attention to detail Ability to work with colleagues across multiple time zones and countries Can switch between multiple tasks Excellent written and verbal communication skills Capable with Microsoft Word, Excel and PowerPoint Experience of working within a multinational corporate environment will be an advantage Preferable Experience in PowerBI would be an advantage. Experience working in in-house Legal function</t>
  </si>
  <si>
    <t>Operations Associate Finance</t>
  </si>
  <si>
    <t>The job will need strong collaboration within the BU procurement team, leadership, business/brand stakeholder on one side and working with global portfolio team in driving/implementing strategies across projects and pillars It also involves driving E2E projects, building market intel on the commodities, building category/commodity strategies and implementing them on the ground including driving change management and transformations Who You Are What you'll Do Understand the business requirement, devise and implement procurement strategies in the South Asia market, stakeholder relationship and managing day to day services and materials cost closures in areas of commodities ingredients portfolio in India Understanding various cost drivers/elements and develop cost models Savings/e-Tenders - Negotiating contracts and driving e-tenders with service providers and optimize costs, and contract finalization, and Implementing cost saving initiatives Strong external / market orientation and... vendor evaluation process management Bring in supply-market understanding that is important for business Build forecasts for the materials through understanding the external factors and internal needs Vendor relationship - manage relationships with service providers in the areas of commodities, ingredients, starches and derivatives portfolio Vendor selection and development: Create a Knowledge Management Centre as a repository of information on potential vendors, service providers, etc for future projects. Compliance - ensure that the Buying process/documentations are followed for the spends covered under procurement. To continuously improve ways of working and optimize procurement activities To support Innovation programs, partnering with Global and Cluster divisional teams Outstanding in idea generation, ideas that are forward thinking including Smart Product ideas, and that contribute to creating sustained competitive advantage in Procurement Performance Framework A strategic Influencer - Strong at selling ideas to his/her business partners, internally and externally, translating these into effective proposals conveying the total value and communicating it accordingly Being a self-starter and outstanding in execution - has an eagle-eye for detail What you'll Need To Succeed MBA / CA /Engineer- Need to hold masters degree + minimum 4-6 years in procurement experience Buying experience especially understanding commodity market, industry, supplier trade Experience in managing strategic buying projects and suppliers A proven track record in successful negotiations, tenders and RFPs Long-term strategy planning execution Very Strong Analytical, Interpretation and Communication skills: data/information analysis and presentation Ability to read markets and convey findings along with recommendations to the business Proficiency in English Financial savviness and basis data analytics Comfort or basic knowledge with systems Digital tools: SAP CLM, Ariba, MS Office, Buyers Console, Power BI, Anaplan etc Physical Requirements Willingness for business travels (20% of time) within India Location : Mumbai HO Reporting to Global Procurement Manager, Commodities Ingredients, South Asia</t>
  </si>
  <si>
    <t>Mahindra &amp; Mahindra</t>
  </si>
  <si>
    <t>Software Sourcing</t>
  </si>
  <si>
    <t>Mahindra Group</t>
  </si>
  <si>
    <t>Responsibilities &amp; Key Deliverables
Responsibilities: 1. Establish the team and competency for software and engineering services sourcing 2. Define the sourcing landscape and strategy for system wise software sourcing for Software Defined Vehicle (SDV) 3. Provide innovative, proactive inputs to product development team at the product concept phase for enabling SDV development 4. Define the sourcing landscape and strategy for engineering services sourcing 5. Provide strategic inputs to product development team at the product concept phase 6. Benchmarking and providing target cost for software elements and related design and development efforts 7. At Technical sign off stage with prospective suppliers validate the engineering efforts for software development or engineering services quoted by the suppliers 8. Develop standard quotation templates for software elements and engineering services 9. Define a matrix of system wise, platform wise, geography wise manhour costs for software... development and engineering services efforts 10. Define service level agreements with suppliers 11. Achieve cost targets defined at the business case level and provide a plan for year-on-year reduction strategy 12. Maintain and foster supplier relationships
Preferred Industries
Automobile
2 Wheeler
2D - 3D Designing
3 Wheeler
Aerospace Industry
Auto / Auto Equipmen
Auto Components
Auto ancilliary
Auto/Spares
Aviation
Automotive Industry
Conglomerates
Elect. / Electronics
Education Qualification
BE in Information Technology/ Computer Science/ E&amp;E
MBA is a must
General Experience
15+ years of management experience in automotive software sourcing or selling
Global client experience
Travelling required India and abroad
Critical Experience
Mahindra Leadership Competencies
Strategic Business Orientation_Business Perspective
Strategic Business Orientation_Anticipating and Leveraging Business Opportunities
Strategic Business Orientation_Strategic Foresight
Strategic Business Orientation_Global mind-set
Leadership through Sustainability_Strategize around,Sustainability Drivers
Leadership through Sustainability_Frugal mind set
Leadership through Sustainability_Stakeholder focus
Leadership through Sustainability_Triple Bottom Line Sensitivity
Customer Focus_Customer Sensitivity
Customer Focus_Customer Delight
Customer Focus_Service Orientation
Innovation Led Transformation _Idea Orientation
Innovation Led Transformation _Change catalyst
Innovation Led Transformation _Risk Taking with Responsibility
Result Orientation with Execution Excellence_Effective Project Management
Result Orientation with Execution Excellence_Passion for Quality
Result Orientation with Execution Excellence_Accountability for results
Result Orientation with Execution Excellence_Agility with discipline
Leveraging Human Capital_Exponential synergy
Leveraging Human Capital_Team development
Leveraging Human Capital_Entrepreneurial engagement
Leveraging Human Capital_Appreciating diversity
Weaving Passion and Energy at Work_Being Passionate about work
Weaving Passion and Energy at Work_Working without Barriers
Weaving Passion and Energy at Work_Blending Fun with work
Weaving Passion and Energy at Work_Learning from Failures
System Generated Core Skills
Analytical Thinking
Communication Skills
Influencing Skills
Project Planning &amp; Execution
Risk Analysis
Supplier Selection
Pricing
Price Optimization
Supplier Risk Management
Sourcing
Strategic Sourcing
Benchmarking
System Generated Secondary Skills
Negotiation
Project Management
Supplier Management</t>
  </si>
  <si>
    <t>Software Sourcing Manager</t>
  </si>
  <si>
    <t>job_result_4_50.txt</t>
  </si>
  <si>
    <t>Mahindra Teqo</t>
  </si>
  <si>
    <t>Designation : Key Account Manager
Department : Business Development
Reporting to : Head – Business Development
Grade : M6B
Location : Mumbai
Company Description :
Mahindra Teqo is a new age tech-enabled Renewable Energy Asset Management offering from the flagship Mahindra Group – A USD 21 Billion Group spread across 100+ countries. Mahindra Teqo offers complete suite of products &amp; services for streamlined asset management to help global renewable industry maximize returns from your RE assets.
Mahindra Teqo brings to the industry cutting edge Renewable Asset Monitoring solutions, Operations &amp; Maintenance, Asset Management services and Performance analysis services with more than 6 years of experience and a total portfolio (O&amp;M + SCADA) of over 4GWp under management. We also offer leading data analytics solutions from cloud-based storage to actionable insights on how to get more out of the same Asset.
Position Summary :
Mahindra Teqo is looking for Key Account Manager to plan... direct and control the sales activities with Key accounts in western &amp; southern region to increase revenue through new account acquisition and generating additional revenue through existing accounts. He / She will develop strategic selling initiatives for existing and new products and services to maximize profitability and market share.
Key Roles &amp; Responsibilities :
Business Development
Drive sales of O&amp;M offerings through:
• Territory development- Developing Territory allotted, ensuring maximum share of Wallet
• Developing new business opportunities and long term tie-ups
• Lead the overall sales process and drive deals conversion from start to successful closure
• Build key customer relationships, develop focus customer base
• Do competitor benchmarking and evaluate their offerings, fine-tune the company CVP
• Prepare the deal appreciation summary and risk matrix
• Nurture &amp; Develop New Value added Services
• Co-ordinate with Analytics and Business Teams for Proposal preparationDrive Standardization and Cost reduction projects business wide.
• Prepare proposals and get market insights on the competition pricing / vendor strategy
Market Expansion
• Analyze customer requirements and infer key market trends; stay updated on the central and state policies
• Attend industry functions and conferences to promote the MSPL business
• Assess market potential for various O&amp;M / Software service offerings
• Provide feedback on emerging business trends and best industry practices with a view to refine the business model, delivery and distribution channels
• Develop market insights on current competitors
• Lost order analysis and inputs to Product and Operations team to further improve offerings
Experience :
2 + years of experience, including:
• 1+ Experience in project sales/ technical sales / Business development
• Experience in Solar/Energy/Power industry would be preferred
Education Qualification / Additional Certifications :
Electrical/Electronics Engineer with Min 2 Years’ experience
And/Or MBA with specialization in Sales/Marketing
Technical Skills :
• Good With Numbers
• Pricing Strategies
• MS Excel
• Microsoft Powerpoint
• CRM Tools – Bitrix / ZohoCrm / Salesforce
• Microsoft Project / Primavera (Optional)
Behavioral Skills :
• Strong interpersonal and communication skills
• Strong time-management skills
• Team player
• Customer Centricity
• Frugal mindset
• Critical thinker and problem-solving solver
• Driven and fire in the belly</t>
  </si>
  <si>
    <t>Project Manager Renewables Sector</t>
  </si>
  <si>
    <t>Mahindra Susten</t>
  </si>
  <si>
    <t>Job Summary:
The Project Manager is responsible for planning, executing, and closing projects related to renewable energy development. This role involves coordinating various project elements, managing resources, and ensuring that projects are completed on time, within scope, and within budget. The Project Manager will collaborate with cross-functional teams and other stakeholders to drive the successful delivery of renewable energy projects.
Key Responsibilities:
1. Project Planning:
Develop comprehensive project plans outlining project scope, timelines, budget, and resource requirements.
Collaborate with engineering, procurement, and construction teams to define project deliverables and milestones.
Conduct risk assessments and develop mitigation strategies.
2. Project Monitoring &amp; Control:
Oversee the day-to-day activities of the project, ensuring adherence to the project plan.
Coordinate with stakeholders to facilitate smooth project execution.
Monitor project. progress... and adjust as necessary to ensure project goals are met.
3. Resource Management:
Allocate resources efficiently to meet project objectives.
Work closely with human resources to assemble project teams with the required skills and expertise.
Manage and motivate project team members to ensure optimal performance.
4. Risk &amp; Issue Management:
Identify potential risks to the project and develop risk mitigation strategies.
Monitor and manage risks throughout the project lifecycle.
Effectively managing issues.
5. Cost Management:
Coordinate with Project Control Cell to develop and manage project budgets, ensuring that expenditures are within approved limits.
Monitor project financials, identify variances, and take corrective action as needed.
6. Stakeholder Management:
Establish and maintain effective communication channels with stakeholders, including regulatory bodies, and internal teams.
Provide regular project updates to stakeholders and address any concerns or issues promptly.
7. Quality Assurance and ESG compliance:
Understanding &amp; implementing ESMS policies and guidelines.
Implement and monitor quality control processes to ensure that project deliverables meet industry standards and client expectations.
Conduct regular inspections and audits to verify compliance with quality standards.
8. Regulatory Compliance:
Stay abreast of relevant regulations and permits required for renewable energy projects.
Ensure that all projects comply with local, state, and federal regulations.
9. Documentation and Reporting:
Maintain accurate project documentation, including plans, reports, and meeting minutes.
Provide regular status updates to stakeholders.
10. Continuous Improvement:
Identify opportunities for process improvement.
Apply lessons learned from previous projects to enhance future project management practices.
Strong data analytics skills
11. Project Closure:
Conduct thorough project evaluations to identify lessons learned and areas for improvement.
Prepare and present project closure reports to stakeholders.
Qualifications &amp; Experience:
Bachelor's degree in engineering, project management, or a related field.
10-15 Years of experience in Renewable Sectors (Solar, Wind and Hybrid projects)
7+ years of experience in Project Management.
Experience in managing large scale renewable projects of varying complexity and size.
Strong understanding of renewable energy technologies and project development processes.
Project Management Professional (PMP) certification is a plus.
SME in Project Management software (Primavera, MSP, SAP)
Skills:
Excellent project management skills, including the ability to manage multiple projects simultaneously.
Strong leadership and team management skills.
Effective communication and interpersonal skills.
Engage and effectively present and communicate project progress to top management.
Problem-solving and decision-making abilities.
Knowledge of renewable energy regulations and industry best practices.</t>
  </si>
  <si>
    <t>Project Manager</t>
  </si>
  <si>
    <t>Mahindra Powerol</t>
  </si>
  <si>
    <t>Company Description
We suggest you enter details here.
Role Description
This is a full-time on-site role located in Pune for a Logistics Officer. The Logistics Officer will be responsible for managing the timely delivery of goods and services, scheduling and coordinating transports and tracking shipments to ensure smooth operations, and maintaining records and inventory. The Logistics Officer will also work closely with internal and external teams to ensure customer satisfaction and efficient operations.
Qualifications
Bachelor's degree in Operations Management, Supply Chain Management, or a relevant field
2+ years of experience in logistics and supply chain management
Knowledge of logistics software, such as SAP, TMS, and WMS
Excellent problem-solving, organizational, and communication skills
Ability to work independently and in a team environment
Proficiency in Microsoft Office Suite
Familiarity with local and global shipping regulations
Experience in the. manufacturing or... automotive industry is a plus</t>
  </si>
  <si>
    <t>Parts Procurement Planning (HVY622)</t>
  </si>
  <si>
    <t>Hero Moto</t>
  </si>
  <si>
    <t>Neemrana, Rajasthan</t>
  </si>
  <si>
    <t>»
• *Date**:13 Feb 2024
• *Location**: Neemrana, RJ, IN, 301705
• *Company**:Hero Motocorp
• *Function**
- Operations**Pay Band**
- E4 to M2**Role**
- As TM-Parts planning has to Creation of Key business reports, dashboards related to pricing etc. Pricing Analytics to increase Profit and/or profitability and will report to Lead - Business analytics**A purpose driven role for you**
- Your key Responsibilities will include, but not limited to:
- Creation of Key reports for top management
- Conduct daily proactive &amp; Business variance analysis &amp; arrive at the root causes for loss w.r.t. target.
- Develop &amp; implement process enhancement projects
- UAT &amp; user manual creation
- Conduct ad hoc analysis as per requirements from senior management &amp; publish insights
- Activities related to Department policy documentation.
• *A Day in the life**
- 1. - Data Collection, ,Logic Formulation, Analysis based on requirement &amp; MIS preparation &amp; Circulation, MIS Automation- 2- Discussion with... stakeholders and Identify key performance metrics to be incorporated in DWM that helps in control of known failures- 3. Understanding, do comprehensive Analysis of requirement and its impact for IT solutions- Recommend appropriate solutions
- Preparing Business Requirement Document for development
- Coordination with IT/Development Team
- Implementing of new operational, analytical and dashboard reports
- Implementing process / report enhancement after exhaustive testing on development environment.
- 4. - User acceptance testing of new dashboards and new functionalities before roll out to stakeholders- A user manual has to be created for users and stakeholders of dashboards
- 5 Performing tasks given by top management,- Preparing timeline charts in MS projects
- Preparing Shining Project Review Sheet
- Timely Preparation &amp; submission of Plant OPCOM report
• *Academic Qualification &amp; Experience**
- B. Tech in any specalization, from Tier 1 Colleges. Post-Graduation Preferable: MBA or Degree in Statistics. and 3 to 4 years experience**Technical Skills/Knowledge**
- MS Excel, Power BI,Power Query,Macros ,R/R Studio, SAS,Power point etc**Behavioural Skills**
- Is Self-driven, has ability to forge strong inter dept. /vertical ties has good verbal, written communication skill**What will it be like to work for Hero**
- As the **world’s largest** manufacturer of motorcycles and scooters for the last** 22 years**, Hero is where you will get to work with the brightest innovators, passionate about being the best in what they do. You will become a part of India’s proudest legacy, a brand that is celebrated by** 110 million Indians **and is now taking over the world with its manufacturing superpower. If you are someone who dreams big and goes after their dreams with absolute conviction, Hero is your place to be. At Hero, we are building a cutting-edge future of mobility, pushing frontiers of innovation and aiming for the very best. **Choose to be with the best, choose to be your best**
• *About Hero**
- Headquartered in New Delhi (India), Hero MotoCorp is the **world's largest** manufacturer of motorcycles and scooters for 22 consecutive years. We are at the forefront of developing modern, technologically superior and eco-friendly mobility solutions for its millions of customers around the world.- Hero MotoCorp has rapidly transformed into a true multinational organization with a presence in **47 countries** across Asia, Africa, Latin America and the Middle East.- We have achieved the coveted milestone of **110 million cumulative production** and sales since inception. Aligned with its Vision** “Be the Future of Mobility”**, Hero MotoCorp plans to achieve its next **100 million sales by 2030.**
- We have a globally benchmarked manufacturing and Research &amp; Development (R&amp;D;) ecosystem that is spread across global geographies. Its R&amp;D; facilities are located in India and Germany - the Centre of Innovation and Technology (CIT) at Jaipur, India, and the Tech Centre Germany (TCG), near Munich. Hero MotoCorp’s eight ‘green’ manufacturing facilities are spread across India (6), Colombia (1) and Bangladesh (1).- Hero MotoCorp is the pre-eminent leader in the Indian two-wheeler market. It is the only motorcycle manufacturing company listed in Dow Jones Sustainability Index.- In 2022, Hero MotoCorp launched a separate brand for emerging mobility solutions, including Electric Vehicles (EV) -** VIDA**, Powered by Hero. VIDA has commenced sales of VIDA V1 - its first EV - in India and plans to launch the product in global markets.- We are one of the largest global corporate promoters of multiple sporting disciplines. Hero is globally associated with golf, football, field hockey, cricket and motorsports. Hero MotoSports Team Rally is one of India’s flag-bearers in global rally racing. The iconic golfer Tiger Woods is Hero MotoCorp’s Global Corporate Partner.- Read more about us.- Be with the best. Be your best. Catch-up on all our latest openings</t>
  </si>
  <si>
    <t>Parts Planning and Pricing Analyst</t>
  </si>
  <si>
    <t>Manager - Technical Training</t>
  </si>
  <si>
    <t>Hero Motocorp</t>
  </si>
  <si>
    <t>via Jobs At Hero - Hero MotoCorp</t>
  </si>
  <si>
    <t>Function
Human Resources
Pay Band
M2 to M4
Role
As the Manager - Technical training, you will be part of the HR function and will report to the Plant HR Head.
The purpose of your role will be to develop and implement learning strategies, designs learning courses, and manage overall training budget.
A purpose driven role for you
Your key responsibilities will include, but not limited to:
1. To understand the organization strategy and its future capabilities needs in order to identify learning priorities of the organization.
2. Training Policy/ SOP/ Content deployment.
3. To innovate training process in order to improve efficiency of the whole system.
4. Skills and Competency enhancement
5. Upskilling on softer aspects such as Customer orientation, Interpersonal skills, Communication and Presentation skills
6. Manage the partnering, accreditation and audit with Government Skills development bodies.
7. To ensure timely payment to vendors in order to maintain long term... relationship with them.
8. To provide training as per IDP needs to ensure right training is given. To explore scientific assessment methodologies
9. Identify and assess future and current training needs through job analysis, career paths, annual performance appraisals and consultation with line managers
10. Develop Internal training facilitators and Master trainers
A Day in the life
As a Manager - Technical training, you will assess development needs, deliver training, and evaluate effectiveness. You will also manage the partnering, accreditation and audit with Government Skills development bodies of Hero relevance.
Academic Qualification &amp; Experience
• B. Tech in Mechanical/ Industrial/ Instrumental Engineering, MBA in HR ( preferred)
• 8- 12 years of experience in HR / Quality / Training
Technical Skills/Knowledge
Product &amp; Process knowledge
Strategic management Course
Problem Solving Approach
TPM Methodology
Behavioural Skills
Team building
People Involvement skill
Management skill
Communication skill
Project management
What will it be like to work for Hero
As the world’s largest manufacturer of motorcycles and scooters for the last 22 years, Hero is where you will get to work with the brightest innovators, passionate about being the best in what they do. You will become a part of India’s proudest legacy, a brand that is celebrated by 110 million Indians and is now taking over the world with its manufacturing superpower. If you are someone who dreams big and goes after their dreams with absolute conviction, Hero is your place to be. At Hero, we are building a cutting-edge future of mobility, pushing frontiers of innovation and aiming for the very best. Choose to be with the best, choose to be your best.
About Hero
Headquartered in New Delhi (India), Hero MotoCorp is the world's largest manufacturer of motorcycles and scooters for 22 consecutive years. We are at the forefront of developing modern, technologically superior and eco-friendly mobility solutions for its millions of customers around the world.
Hero MotoCorp has rapidly transformed into a true multinational organization with a presence in 47 countries across Asia, Africa, Latin America and the Middle East.
We have achieved the coveted milestone of 110 million cumulative production and sales since inception. Aligned with its Vision “Be the Future of Mobility”, Hero MotoCorp plans to achieve its next 100 million sales by 2030.
We have a globally benchmarked manufacturing and Research &amp; Development (R&amp;D) ecosystem that is spread across global geographies. Its R&amp;D facilities are located in India and Germany - the Centre of Innovation and Technology (CIT) at Jaipur, India, and the Tech Centre Germany (TCG), near Munich. Hero MotoCorp’s eight ‘green’ manufacturing facilities are spread across India (6), Colombia (1) and Bangladesh (1).
Hero MotoCorp is the pre-eminent leader in the Indian two-wheeler market. It is the only motorcycle manufacturing company listed in Dow Jones Sustainability Index.
In 2022, Hero MotoCorp launched a separate brand for emerging mobility solutions, including Electric Vehicles (EV) - VIDA, Powered by Hero. VIDA has commenced sales of VIDA V1 – its first EV – in India and plans to launch the product in global markets.
We are one of the largest global corporate promoters of multiple sporting disciplines. Hero is globally associated with golf, football, field hockey, cricket and motorsports. Hero MotoSports Team Rally is one of India’s flag-bearers in global rally racing. The iconic golfer Tiger Woods is Hero MotoCorp’s Global Corporate Partner.
Read more about us.
Be with the best. Be your best. Catch-up on all our latest openings.
Recruitment assessments – We at Hero are equal opportunity employer and committed to a policy of treating all its employees and job applications equally. Some of our roles use assessments to help us understand how suitable you are for the role you've applied to. If you are invited to take an assessment, this is great news. It means your application has progressed to an important stage of our recruitment process.
Job Details- For internal use only</t>
  </si>
  <si>
    <t>Manager Technical Training</t>
  </si>
  <si>
    <t>Rewari, Haryana</t>
  </si>
  <si>
    <t>via ZipRecruiter India</t>
  </si>
  <si>
    <t>Function
Human Resources
Pay Band
M2 to M4
Role
As the Manager - Technical training, you will be part of the HR function and will report to the Plant HR Head.
The purpose of your role will be to develop and implement learning strategies, designs learning courses, and manage overall training budget.
A purpose driven role for you
Your key responsibilities will include, but not limited to:
1. To understand the organization strategy and its future capabilities needs in order to identify learning priorities of the organization.
2. Training Policy/ SOP/ Content deployment.
3. To innovate training process in order to improve efficiency of the whole system.
4. Skills and Competency enhancement
5. Upskilling on softer aspects such as Customer orientation, Interpersonal skills, Communication and Presentation skills
6. Manage the partnering, accreditation and audit with Government Skills development bodies.
7. To ensure timely payment to vendors in order to maintain long term relationship... with them.
8. To provide training as per IDP needs to ensure right training is given. To explore scientific assessment methodologies
9. Identify and assess future and current training needs through job analysis, career paths, annual performance appraisals and consultation with line managers
10. Develop Internal training facilitators and Master trainers
A Day in the life
As a Manager - Technical training, you will assess development needs, deliver training, and evaluate effectiveness. You will also manage the partnering, accreditation and audit with Government Skills development bodies of Hero relevance.
Academic Qualification &amp; Experience
B. Tech in Mechanical/ Industrial/ Instrumental Engineering, MBA in HR ( preferred)
8- 12 years of experience in HR / Quality / Training
Technical Skills/Knowledge
Product &amp; Process knowledge
Strategic management Course
Problem Solving Approach
TPM Methodology
Behavioural Skills
Team building
People Involvement skill
Management skill
Communication skill
Project management
What will it be like to work for Hero
As the world's largest manufacturer of motorcycles and scooters for the last 22 years, Hero is where you will get to work with the brightest innovators, passionate about being the best in what they do. You will become a part of India's proudest legacy, a brand that is celebrated by 110 million Indians and is now taking over the world with its manufacturing superpower. If you are someone who dreams big and goes after their dreams with absolute conviction, Hero is your place to be. At Hero, we are building a cutting-edge future of mobility, pushing frontiers of innovation and aiming for the very best. Choose to be with the best, choose to be your best.
About Hero
Headquartered in New Delhi (India), Hero MotoCorp is the world's largest manufacturer of motorcycles and scooters for 22 consecutive years. We are at the forefront of developing modern, technologically superior and eco-friendly mobility solutions for its millions of customers around the world.
Hero MotoCorp has rapidly transformed into a true multinational organization with a presence in 47 countries across Asia, Africa, Latin America and the Middle East.
We have achieved the coveted milestone of 110 million cumulative production and sales since inception. Aligned with its Vision "Be the Future of Mobility", Hero MotoCorp plans to achieve its next 100 million sales by 2030.
We have a globally benchmarked manufacturing and Research &amp; Development (R&amp;D) ecosystem that is spread across global geographies. Its R&amp;D facilities are located in India and Germany - the Centre of Innovation and Technology (CIT) at Jaipur, India, and the Tech Centre Germany (TCG), near Munich. Hero MotoCorp's eight 'green' manufacturing facilities are spread across India (6), Colombia (1) and Bangladesh (1).
Hero MotoCorp is the pre-eminent leader in the Indian two-wheeler market. It is the only motorcycle manufacturing company listed in Dow Jones Sustainability Index.
In 2022, Hero MotoCorp launched a separate brand for emerging mobility solutions, including Electric Vehicles (EV) - VIDA, Powered by Hero. VIDA has commenced sales of VIDA V1 - its first EV - in India and plans to launch the product in global markets.
We are one of the largest global corporate promoters of multiple sporting disciplines. Hero is globally associated with golf, football, field hockey, cricket and motorsports. Hero MotoSports Team Rally is one of India's flag-bearers in global rally racing. The iconic golfer Tiger Woods is Hero MotoCorp's Global Corporate Partner.
Read more about us.
Be with the best. Be your best. Catch-up on all our latest openings.
Recruitment assessments - We at Hero are equal opportunity employer and committed to a policy of treating all its employees and job applications equally. Some of our roles use assessments to help us understand how suitable you are for the role you've applied to. If you are invited to take an assessment, this is great news. It means your application has progressed to an important stage of our recruitment process.
Job Details- For internal use only</t>
  </si>
  <si>
    <t>Manager-Customer Experience</t>
  </si>
  <si>
    <t>TITAN COMPANY LTD
Position
Manager Customer Experience
Job Location
Bangalore
Reporting to
Head Retail, Zoya
1. Scope of the role
Conceptualize, Implement &amp; Drive customer experience programs aimed towards driving customer engagement and delight:
Creating and personalizing customer journeys across all touch points of brand
Customer lifecycle management
Driving B&amp;A program and curating experience in coordination with the concierge.
Customer complaints and grievance management
2. Job Profile &amp; Key Deliverables
The candidate will be required to conceptualize, experiment, implement and drive key programs &amp; tools across all Zoya touchpoints across various themes &amp; focus areas mentioned below.
Creating and personalizing customer journeys:
Driving mystery audits to measure the effectiveness on ground of ZWOL and CSAT survey to measure customer satisfaction.
Quarterly improvements on the journey.
Using Rituals, F&amp;B, Fragrance, Sound, technology for delivering. service in an... efficient, personalized and delightful manner.
Drive Endless Aisle performance, refine, improvise &amp; enhance the tool further based on retail feedback/industry practices.
Customer Lifecycle management:
Monitor and drive Tier movement for customers.
Drive programs to Reactivate dormant customers.
Planning retail communication to various cohorts to drive increase of spend/buyer and frequency.
(Driving rewards/experiential engagements to drive sticknesses for Zoya Club, CRM form and data collection for personalization)
Driving B&amp;A program and curating experience in coordination with the concierge:
Planning the B&amp;A gifting calendar with retail team.
Working with Brand experience team to curate gifts for festive gifting and B&amp;A gifting.
Managing concierges
Customer complaints and grievance management:
Benchmarking global luxury brands customer grievance resolution processes.
Conceptualizing and implementing a process.
The candidate will need to work in close coordination with regions, frequent travel to boutiques locations nationally and work closely with stakeholders as Retail, IT, Marketing, After sales, Brand experience, Commercial &amp; Merchandising.
4. The right person
Obsessed about customer delight.
Comfort and passion for the world of luxury.
Ability to influence without authority.
Self-starter: Proactive to drive own KRAs without being reminded
Dealing with ambiguity - Positive, can-do attitude
Ability to manage multiple and competing work priorities, demands and changes
Key Skills:
customer journey, grievance management</t>
  </si>
  <si>
    <t>Manager Customer Experience</t>
  </si>
  <si>
    <t>job_result_8_10.txt</t>
  </si>
  <si>
    <t>TITAN COMPANY LTD
Position
Manager – Customer Experience
Job Location
Bangalore
Reporting to
Head – Retail, Zoya
1. Scope of the role
Conceptualize, Implement &amp; Drive customer experience programs aimed towards driving customer engagement and delight:
• Creating and personalizing customer journeys across all touch points of brand
• Customer lifecycle management
• Driving B&amp;A program and curating experience in coordination with the concierge.
• Customer complaints and grievance management
2. Job Profile &amp; Key Deliverables
The candidate will be required to conceptualize, experiment, implement and drive key programs &amp; tools across all Zoya touchpoints across various themes &amp; focus areas mentioned below.
• Creating and personalizing customer journeys:
• Driving mystery audits to measure the effectiveness on ground of ZWOL and CSAT survey to measure customer satisfaction.
• Quarterly improvements on the journey.
• Using Rituals, F&amp;B, Fragrance, Sound, technology for delivering... service in an efficient, personalized and delightful manner.
• Drive Endless Aisle performance, refine, improvise &amp; enhance the tool further based on retail feedback/industry practices.
• Customer Lifecycle management:
• Monitor and drive Tier movement for customers.
• Drive programs to Reactivate dormant customers.
• Planning retail communication to various cohorts to drive increase of spend/buyer and frequency.
(Driving rewards/experiential engagements to drive sticknesses for Zoya Club, CRM form and data collection for personalization)
• Driving B&amp;A program and curating experience in coordination with the concierge:
• Planning the B&amp;A gifting calendar with retail team.
• Working with Brand experience team to curate gifts for festive gifting and B&amp;A gifting.
• Managing concierges
• Customer complaints and grievance management:
• Benchmarking global luxury brands customer grievance resolution processes.
• Conceptualizing and implementing a process.
The candidate will need to work in close coordination with regions, frequent travel to boutiques locations nationally and work closely with stakeholders as Retail, IT, Marketing, After sales, Brand experience, Commercial &amp; Merchandising.
4. The right person
Obsessed about customer delight.
Comfort and passion for the world of luxury.
Ability to influence without authority.
Self-starter: Proactive to drive own KRAs without being reminded
Dealing with ambiguity - Positive, can-do attitude
• Ability to manage multiple and competing work priorities, demands and changes
Key Skills:
customer journey, grievance management</t>
  </si>
  <si>
    <t>Customer Experience Manager</t>
  </si>
  <si>
    <t>Manager Business Finance</t>
  </si>
  <si>
    <t>About the Company
InMobi is a Singapore headquartered group with offices across multiple geographies including the US, UK, India, China, Japan, Korea, the Middle East among others. InMobi is a leading player in mobile advertising technology, operating globally with over 1.5 billion unique mobile users across 32,000 premium mobile properties.
About the Team
The finance team at InMobi is a very vibrant and tightly knit group of professionals working to streamline and strengthen the processes, frameworks and systems to help the business ride the next wave of rapid growth. We are focused on ensuring compliances across geographies are addressed, reporting standards are met, and are commensurate to the GAAP. A fun group, excited about ideas, and solution-oriented thinking, we look forward to having people who lean on their experience, have a zeal to learn new things and take up challenges which come along with a dynamic business and grow with it.
You will be part of the Global finance... team based in Bangalore, India, specializing in business finance.
We are looking to hire CA with 4-8 years of experience in Business Finance role.
Shortlisted candidate will be responsible for: * Participate/jointly drive annual planning, strategic data analysis and research
• Work closely with revenue operations to manage monthly Revenue Close activities
• Support project analysis, validation of plans, and do ROI calculations for any major investments
• Provide deal structuring guidelines to the business teams and ensure that all deals align with Inmobi strategies
• Drive process improvements - Review process bottlenecks and recommend changes
• Have discussion with agencies on incentive structures and how to increase the business
• Support supply related conversations as well to enable the growth levers for the region
InMobi</t>
  </si>
  <si>
    <t>Lead Client Solutions Apac</t>
  </si>
  <si>
    <t>About InMobi: InMobi is a powerful mobile advertising platform. We have redefined advertising in a world of multiple screens and devices. We enable businesses and consumers to make smarter everyday decisions. With offices on five continents, InMobi provides Advertisers, Publishers, and App Developers with a global solution for advertising. Currently, we provide over 1.56 billion mobile users with relevant advertisements and content. We display 8 billion ads daily, which is more than the overall population of the globe!
InMobi's culture is centered around: thinking big, being passionate, accountable, and taking ownership with freedom to make a difference in a flat organisation. You will work with a very capable and ambitious peer group, who will welcome you with an open heart and will go the extra mile to make you successful. We believe that learning is a lifelong commitment, so we invest significantly in your development using internal and external resources. We also provide a strong... career path that can help you grow either in the same or different function using the InMobi Live Your Potential program.
We welcome you to be a part of this exciting journey of re-imagining advertising.
Team Info: InMobi's Client Solutions team is responsible for the building the client facing narratives, plan GTMs, evangalize InMobi products and solutions and respond to advertisers and agency briefs. The team provided end-to-end solutioning to address the client challenges and is thought/consultative partner to the sales team.
What is required from you?
Experience: 5+ years' experience and/or exposure to combinations of fields of business solutioning &amp; consulting, digital advertising, media planning, business development
Location: Bangalore, India
Education: MBA preferred
Proficiency:
• Experience in consultative solution selling
• Knowledge of content strategy and talent for content creation
• Strong presentation skills with a fair of narration and storytelling
• Strong research and analytical skills, creativity is must
• Ability to work effectively in a fast-paced, high energy, matrix-oriented business environment
:
• As part of the Client Solutions team, you will be involved in the early stages of the sales cycle to create high quality Annual Plans, Sales Pitches, Solution Packages, Media Workshops Plans and RFP/ RFI responses. These deliverables will enable the sales teams to drive conversations with our clients
• Help creating GTM sales strategies by collaborating with product, marketing, and delivery pods to develop the strategic vision, scope, and context for product / sales initiatives (includes market / competitive intelligence tracking, industry research, case studies)
• To be effective in this role, you will liaise and be a thought partner to regional sales teams, clients (from agencies or direct brands) &amp; the internal cross-functional teams
• You will get deep exposure to many facets of the mobile advertising business such as Ad operations, creative services, project management, sales processes, &amp; product marketing.
• If you want to create mobile strategies for top global brands by crafting solutions using different product offerings to fit a brand's advertising objective, if the idea of creatively proposing advertising solutions more suited to client needs with tight timelines gets your mind working on top gear, then the Brand Solutions team is the right fit for you
• Collaborate with delivery and marketing teams to find effective way that democratizes platform user data and insights
Additional responsibilities:
• Analyse competitors for their mobile marketing campaigns/ strategies within or outside InMobi
• Creative thinker, energetic and passionate self-starter that works independently without a lot of oversight and direction
• Must possess ability to quickly look at numbers and market research with a business lens
• Comfort working in a fast-paced, distributed manner having to liaise with stakeholders across multiple teams, entities, and geographies with very precise timelines
• Experience in domains of advertising sales, digital marketing, consulting, brand marketing, and in a fast-paced media agency environment
Preferred Experience: Experience in the field of business consulting, exposure to working in online/mobile advertising (with exposure to media plans), agency ecosystem, experience in desktop or mobile advertising technologies
InMobi</t>
  </si>
  <si>
    <t>Lead Client Solutions APAC</t>
  </si>
  <si>
    <t>Account Manager India</t>
  </si>
  <si>
    <t>Location - Mumbai/Bangalore
Who are we and What do we do?
InMobi Group's mission is to power intelligent, mobile-first experiences for enterprises and consumers. Its businesses across advertising, marketing, data and content platforms are shaping consumer experience in a world of connected devices. InMobi Group has been recognized on both the 2018 and 2019 CNBC Disruptor 50 list and as one of Fast Company's 2018 World's Most Innovative Companies.
What's the InMobi family like?
Consistently featured among the "Great Places to Work" in India since 2017, our culture is our true north, enabling us to think big, solve complex challenges and grow with new opportunities. InMobians are passionate and driven, creative and fun-loving, take ownership and are results-focused. We invite you to free yourself, dream big and chase your passion.
What do we promise?
We offer an opportunity to have an immediate impact on the company and our products. The work that you shall do will be mission... critical for InMobi and will be critical for optimizing tech operations, working with highly capable and ambitious peer groups. At InMobi, you get food for your body, soul, and mind with daily meals, gym, and yoga classes, cutting-edge training and tools, cocktails at drink cart Thursdays and fun at work on Funky Fridays. We even promise to let you bring your kids and pets to work.
What is team like:
Team is young, dynamic, fun loving and high on integrity and authenticity. If you love to work in a team which strives for solving real time organizational issues through customer centric mindset in a fast-paced landscape, this is the place for you. If you get adrenaline rush in simplifying complex problems by bringing in a discipline and executing feasible and viable solutions, this could be your soul space! Every day with us will look different and interesting. While we can't promise you a monotonous routine (if that what you are looking for). What we can promise you is being challenged with care, opportunities to learn &amp; unlearn, be seen/heard and visible in a strong way and be in a constantly growing zone.
What you will be doing?
Account Management function plays a critical revenue and relationship management role at InMobi. Every AM manages a portfolio of advertiser client accounts. He/she is expected to work closely with both external stakeholders (advertisers and agencies) as well as internal (regional sales, supply, product, engineering, marketing, finance, and ad ops teams) to drive cross-functional support to maximize revenue and profit, as well as strengthen the customer's relationship with InMobi. He/ she would have to drive account growth strategy, revenue optimization, data analytics, supply and pricing projects, product/ tech liaising exercises for the account portfolio. Account managers are also responsible to upsell new InMobi products to clients and work on go to client strategy with respective product teams.
We are looking for sharp, analytical and growth-oriented professionals, with strong communication skills and client facing experience, who can solve complex problems in a structured manner, have experience of working in cross-functional roles and develop close strategic relationships with key clients in the mobile programmatic ecosystem, while proactively and clearly communicating data and insights to sales, supply, product teams and to global leadership.
What is expected of you?
• Complete ownership of account management and revenue (plus margin) management from a portfolio of advertiser clients - Work on the account growth strategy for clients, i.e. retain clients quarter on quarter and strategize to grow revenue through upselling of new offerings and products; Own weekly/quarterly level revenue/ margin reporting for the accounts portfolio;
• Influence client strategy by cross-selling and up-selling new market opportunities, products, etc. by utilizing data-driven insights to support recommendations.
• Orchestrate the cross-functional (supply, data, product, and engineering) support required to ensure that ad campaigns are delivered to meet client expectations: Track and resolve key client issues in a proactive manner and manage expectations internally and externally.
• Provide feedback and help shape the product and supply roadmaps by communicating client requirements and larger market trends
• Handle all commercial activities for clients working with operations and finance teams
• Critical thinker who is organized and can make decision based on clear priorities
• Collaborative teammate who can build successful team relationships with partners; and can prioritize multiple tasks
• Flexible and able to quickly adapt to changing business needs and processes
Requirements
• 2-4 years of experience in a role encompassing Account/ Revenue management and data analysis
• BTech/ B Com (H)/ BBA (MBA preferred)
• Functional Area: Account/Revenue Management
• Strong knowledge of Key advertising metrics: CPA, CPM, CPC, etc
• Significant experience of account management in mobile / online advertising, direct marketing, or e-commerce industries.
Why Join Us?
You will contribute to creating disruptive and innovative consumer experiences using technology. We value autonomy, collaboration, technical innovation, and results-oriented thinking. InMobi's culture is all about rewarding excellence so there are fantastic opportunities for the right candidates</t>
  </si>
  <si>
    <t>Global Business Planning Manager.</t>
  </si>
  <si>
    <t>Role: Manager - Strategy &amp; Planning
Location: Bangalore
Who are we and What do we do
InMobi Groups mission is to power intelligent, mobile-first experiences for enterprises and consumers. Its businesses across advertising, marketing, data and content platforms are shaping consumer experience in a world of connected devices. InMobi Group has been recognized on both the 2018 and 2019 CNBC Disruptor 50 list and as one of Fast Companys 2018 Worlds Most Innovative Companies.
Whats the InMobi family like
Consistently featured among the Great Places to Work in India since 2017, our culture is our true north, enabling us to think big, solve complex challenges and grow with new opportunities. InMobians are passionate and driven, creative and fun-loving, take ownership and are results-focused. We invite you to free yourself, dream big and chase your passion.
What do we promise
We offer an opportunity to have an immediate impact on the company and our products. The work that you. shall do... will be mission-critical for InMobi and will be critical for optimizing tech operations, working with highly capable and ambitious peer groups. At InMobi, you get food for your body, soul, and mind with daily meals, gym, and yoga classes, cutting-edge training, and tools, cocktails at drink cart Thursdays and fun at work on Funky Fridays. We even promise to let you bring your kids and pets to work.
Position Summary
InMobi is seeking an analytical, process and detail-oriented Strategy &amp; Business Planning Manager to lead the development of strategic and operational growth plans for InMobi Marketing Clouds various lines of business. The Strategy &amp; Planning Manager will work with leaders across the business to create a connected, cohesive, global go-to-market strategy that supports our continued and exponential growth. Acting as an internal consultant, this role will be tasked with financial modelling, forecasting and proactively identifying future needs to ensure the business is operationally ready as the strategy evolves. This role is part of the Central Strategy and Operations team
at InMobi.
Who You Are
Analytical. You appreciate a good spreadsheet, are comfortable with big data sets and are meticulous in your metrics. You have a track record of driving actionable insights that result in measurable growth.
Collaborative by nature. You have experience partnering cross-functionally with Product, Finance, Marketing and HR, amongst other groups. Youre a strong team player and can work effectively with others across time zones in a global set up.
Project manager. You can clearly communicate, present and project manage the entire quarterly and annual processes end-to-end. You have experience in planning, execution and project delivery.
A strategic thinker. You lean on your market experience and commercial instincts to build and drive the companys growth strategy.
Accountable. You feel comfortable making quick decisions independently and can navigate a fast paced environment with limited direction. You take ownership of deliverables and focus on preparedness.
Highly organized and detail oriented. You can handle multiple, conflicting priorities and manage deliverables in a matrixed environment. You can bring attention to inter-dependencies between groups.
Process oriented. You have experience automating complex processes, creating efficiency at scale across global teams.
What Will You Be Doing
Develop and lead InMobis strategic planning process and operating cadence including forecasting, MBRs/QBRs, annual and long-range plans.
Analyze ad technology and mobile marketing industry trends using third-party research and translate analysis into meaningful takeaways to support project and plan narratives.
Partner across functions (finance, HR, marketing, product), lines of business (platform, field sales), and business stakeholders to build business cases, create sales and marketing strategies and identify revenue-driving opportunities.
Facilitate a seamless partnership with Finance to make sure platform and field sales plans and forecasts align with our budget.
Synthesize project work for leadership consumption to make effective, analytically driven decisions regarding the global operating model, including creating compelling presentation materials.
Manage/ drive a wide variety of projects simultaneously and partner closely with numerous cross functional partners across the organization to ensure best in class collaboration across all plans.
Continuously evaluate the effectiveness of our planning process and operating cadence; Regularly communicate and coordinate with stakeholders across IMC to execute on set plans, establish effective feedback loops, remove blockers and accelerate escalations if plans will not be met
Evaluate, recommend, and implement a connected planning tool to enable us to plan efficiently across our matrixed organization at scale.
Preferred Qualifications
5-10 years" work experience. With significant experience in a Business Operations, Analytics or Planning role (e.g., Sales Operations, Sales Finance, Corp Dev, and/or Strategy/Operations Consulting)
MBA or graduate degree in an analytical field
Why Join Us
You will contribute to creating disruptive and innovative consumer experiences using technology. We value autonomy, collaboration, technical innovation, and results-oriented thinking. InMobis culture is all about rewarding excellence so there are fantastic opportunities for the right candidates</t>
  </si>
  <si>
    <t>Global Business Planning Manager</t>
  </si>
  <si>
    <t>job_result_4_40.txt</t>
  </si>
  <si>
    <t>Senior Associate Regional Marketing, India And Anz</t>
  </si>
  <si>
    <t>Who are we and What do we do InMobi Group's mission is to power intelligent, mobile-first experiences for enterprises and consumers. Its businesses across advertising, marketing, data and content platforms are shaping consumer experience in a world of connected devices. InMobi Group has been recognized on both the 2018 and 2019 CNBC Disruptor 50 list and as one of Fast Company's 2018 World's Most Innovative Companies. What's the InMobi family like Consistently featured among the 'Great Places to Work' in India since 2017, our culture is our true north, enabling us to think big, solve complex challenges and grow with new opportunities. InMobians are passionate and driven, creative and fun-loving, take ownership and are results-focused. We invite you to free yourself, dream big and chase your passion. What do we promise We offer an opportunity to have an immediate impact on the company and our products. The work that you shall do will be mission critical for InMobi and will be critical... for optimizing tech operations, working with highly capable and ambitious peer groups. At InMobi, you get food for your body, soul, and mind with daily meals, gym, and yoga classes, cutting-edge training and tools, cocktails at drink cart Thursdays and fun at work on Funky Fridays. We even promise to let you bring your kids and pets to work. Position Overview As a member of the Marketing team, the senior marketing associate will focus on supporting the regional marketing and sales team in India and ANZ at InMob i by creating, establishing, and implementing marketing initiatives with key InMobi media, technology, and strategic partners across Asia Pacific . Designing and executing all marketing campaigns and programs for the region/ target markets End-to-end ownership and execution of campaigns across event marketing (InMobi-hosted or industry-driven), organic and paid social media calendar, email marketing calendar, thought leadership, and customer marketing Driving marketing efforts with key ecosystem players, industry bodies, and channel/ strategic partners in the region Tracking and reporting on the business outcomes from the focused regional marketing campaigns and efforts Responsibilities Develop robust knowledge and understanding of all product lines/services in-market Design and execute all marketing campaigns and programs for the region/ target markets by collaborating with design, digital, integrated marketing, product marketing, sales, and other teams Produce various literature, signage, merchandise, and other materials to be used at field marketing events Manage the weekly social media calendar across relevant/ popular platforms in the region to drive followership and engagement Build landing pages (for events, webinars, eBooks, etc.), and send automated and personalized behavioral emails using content management/ marketing automation tools Build and manage relationships with third-party vendors, suppliers, industry/ channel/ strategic ecosystem partners Monitor and report current industry trends, customer intelligence, and competitor activities to the Integrated Marketing team and regional sales leaders Develop reporting as required with the ability to compile and review raw data, provide analyses, and make recommendations to optimize based on established KPIs. Report weekly on the status of field marketing activities including tracking expenses in an organized fashion. Who You Are You love bringing marketing programs/ campaigns to life and driving on-ground marketing efforts in partnership with diverse teams while maximizing impact. You are highly motivated and are constantly striving for perfection and eager to take tasks head on. You are energized by working in a fast-paced and lean environment and can produce high-quality work in tight deadlines. Required Qualifications Bachelors in marketing, business administration, communications, or another related field. A master's degree is an added advantage. Business writing and speaking knowledge of Bahasa and the advertising and AdTech industry 4-5 years of experience in the marketing domain with excellent written and oral communication skills Prior experience with event management including planning, audience acquisition and project management Conversant with social media platforms (primarily LinkedIn, Facebook, Twitter, and Instagram) and their tools for managing social media content, analytics, and reporting. Ability to work with global teams on a day-to-day basis across product, marketing, and sales Strong personal organization skills, time management skills and excellent interpersonal skills Preferred Qualifications 2-3 years of relevant experience in executing and driving field marketing programs/ campaigns Fluent in the full spectrum of marketing channels spanning owned, earned, and paid media Operating knowledge of social media platforms, marketing automation and CRM tools to execute email/ social media campaigns, landing pages and direct mail campaigns Proficiency in event marketing planning and project management
foundit</t>
  </si>
  <si>
    <t>Senior Associate Regional Marketing</t>
  </si>
  <si>
    <t>Amul</t>
  </si>
  <si>
    <t>Amul Recruitment - SEO Manager Post</t>
  </si>
  <si>
    <t>Mantha, Maharashtra (+14 others)</t>
  </si>
  <si>
    <t>via Search For Jobs Hiring In India - 2024</t>
  </si>
  <si>
    <t>Position Overview:
The SEO Manager at Amul will be responsible for driving organic traffic, improving search engine rankings, and enhancing the online visibility of Amul's digital properties. This role requires a strategic thinker with a deep understanding of SEO principles, strong analytical skills, and a proven track record of implementing successful SEO strategies.
Key Responsibilities:
• Develop and Execute SEO Strategies:
• Develop comprehensive SEO strategies to increase website traffic, user engagement, and conversions.
• Plan and execute on-page and off-page optimization tactics to improve search engine rankings.
• Keyword Research and Analysis:
• Conduct keyword research to identify high-potential keywords and search terms relevant to Amul's products and target audience.
• Perform competitor analysis to identify SEO opportunities and gaps.
• Website Optimization:
• Optimize website content, meta tags, headings, and URLs for improved search engine visibility and relevance.
•... Manage and optimize on-page elements such as title tags, meta descriptions, and internal linking structure.
• Performance Monitoring and Analysis:
• Monitor and analyze website performance using SEO tools and web analytics platforms such as Google Analytics and Google Search Console.
• Track key performance indicators (KPIs) related to organic search traffic, keyword rankings, and conversion rates.
• Collaboration and Communication:
• Collaborate with content creators, web developers, and other stakeholders to ensure SEO best practices are integrated into website development and content creation processes.
• Communicate SEO recommendations, insights, and performance updates to cross-functional teams and senior management.
• Stay Up-to-Date with Industry Trends:
• Stay informed about industry trends, algorithm changes, and best practices in SEO.
• Continuously adapt SEO strategies and tactics to align with evolving search engine algorithms and user behavior.
Skills and Qualifications:
• Education: A bachelor's degree in marketing, digital marketing, computer science, or a related field is preferred.
• Experience: Proven experience as an SEO Manager or in a similar role, with a track record of successful SEO campaigns.
• SEO Knowledge: In-depth understanding of search engine algorithms, ranking factors, and SEO best practices.
• Technical Skills: Proficiency in using SEO tools such as Google Analytics, Google Search Console, and keyword research tools.
• Analytical Abilities: Strong analytical skills to analyze data, identify trends, and make data-driven decisions.
• Communication Skills: Excellent verbal and written communication skills to collaborate effectively with cross-functional teams.
• Problem-solving Skills: Ability to identify and solve SEO challenges, adapt to algorithm changes, and optimize website performance.
• Attention to Detail: Keen attention to detail to ensure accuracy in keyword targeting, content optimization, and reporting</t>
  </si>
  <si>
    <t>{'posted_at': '1 day ago', 'schedule_type': 'Full–time, Part-time and Contractor'}</t>
  </si>
  <si>
    <t>Kukana, Maharashtra (+21 others)</t>
  </si>
  <si>
    <t>{'posted_at': '7 days ago', 'schedule_type': 'Full–time, Part-time and Contractor'}</t>
  </si>
  <si>
    <t>Suminter India Organics - Chief Operating Officer - Agri...</t>
  </si>
  <si>
    <t>Specific Responsibilities Include :
1. Develop &amp; review Company's business strategy and execution of strategy to obtain a leading position in the marketplace.
2. Ensure revenue growth &amp; profitability is achieved in a responsible manner, both organically and through successful completion of mergers and acquisitions.
3. Ensure annual goal setting, performance review, retrospectives &amp; implementing the learnings based on Agile framework.
4. Partner with Business Heads &amp; functional heads to grow the company, strengthen it &amp; ensure sustainability.
5. Hire, lead, develop &amp; coach a high performing team
6. Working with the management team to satisfy consumer needs, develop and nurture new and existing customers, partnerships, strategic alliances, and other market opportunities
7. Provide high-level strategic and tactical leadership to the Board and the management team
8. Communicate on behalf of the company, with Investors, Vendors, Government entities, and the public.
9. Maintain... awareness of the competitive market landscape, expansion opportunities, industry developments, etc.
10. Assess risks to the company, ensuring they are monitored and minimized
Desired Profile :
Proven experience as COO/ CEO or similar role preferably from the Agri/ Food Processing
1. Established history of successfully steering a company towards high growth.
2. Strong emotional intelligence.
3. Exceptional communication, interpersonal, and public speaking skills.
4. Demonstrated expertise in strategic planning and business development.
5. Proficient in P &amp; L management with a thorough understanding.
6. Aptitude for problem-solving and critical thinking.
7. Remarkable leadership skills</t>
  </si>
  <si>
    <t>Market Research Manager</t>
  </si>
  <si>
    <t>Reliance Digital Retail Ltd.</t>
  </si>
  <si>
    <t>Consumer Insights Manager will be responsible for gathering &amp; sharing insights that can be used to inform and support decision making.
This role is also important to the wider business as reliable consumer and market insights are a critical enabler for business growth.
Exp: 7-14 Years
Roles &amp; responsibilities
Bringing the consumer perspective to marketing decision making by executing market analysis and research activities to provide insights and recommendations
Devising actionable strategies from customer insights
Collaborate with stakeholders to identify insights needs, plan appropriate solutions and deliver actionable insights.
Managing external agencies for the execution of research projects
Identifying ideal methodology and providing oversight on the data collection process and analytic work plan to ensure all available information is generated to support business needs
Leveraging research data and information to proactively identify business opportunities
. Conveying analysis... and recommendations via presentations and written reports
Design, execute, analyse and present primary and secondary market research projects (Qualitative, Quantitative, offline, online, ad hoc)
Skills
Prior experience within a similar role.
Experienced in managing a wide range of qualitative and quantitative research.
Possess strong analytical skills with the ability to leverage on data to develop strategy/decisions.
Familiar with putting together data from multiple sources
Excellent interpersonal and collaboration skills</t>
  </si>
  <si>
    <t>Manager - FP&amp;A</t>
  </si>
  <si>
    <t>Posted Date
31 Mar, 2024
Business
Jio Mart - Digital
Family
Finance
Functional Business Area
FC&amp;A
Location
Navi Mumbai
Job Responsibilities
"A. Financial Planning &amp; Analysis '1.Provide FP&amp;A finance support to the accounting teams related to productivity, demand planning, reporting, and metrics in a timely manner. 2.To support the annual operating plan for business (including monthly/quarterly forecasts) and liaise with Corporate FPA Leads for periodic operating reviews 3.Identify and understand business challenges; propose and create solutions. 4.Partner directly with the finance team and central FP&amp;A groups to collaborate on metrics, goals, and business reviews. 5.Identify and research variances to forecast, budget, and prior-year expenses, proactively identifying opportunities for improvement. B. Cost Analysis '1. To ensure the regulate evaluation/audit of shrinkage provisioning. 2. Identify Area of Opportunity for Margin Improvement and Cost optimization C. Tracking... Reporting and Data Analysis 1.Preparation of Management Dashboards. 2.Dive deeply into financial data and become a subject matter expert to provide additional insights. 3.Create presentations that provide insightful analysis, identify required action items, and effectively frame decisions to be made 4.Develop and maintain effective relationships with business partners and cross-functional teams at all levels of the organization. "
Education Requirements
Post Graduate in Commerce / MBA in Finance
Experience Requirements
6 to 10 years
Skills &amp; Competencies
"1. Knowledge of Data Analytical Tools 2. IT Tool - SAP, Excel, Access and PowerPoint 3. Core Finance, Accounting and Procurement Skills</t>
  </si>
  <si>
    <t>Manager - Category Management</t>
  </si>
  <si>
    <t>Posted Date
12 Feb, 2024
Business
Value Format
Family
Premium Grocery
Functional Business Area
Buying &amp; Merchandising
Location
Navi Mumbai
Job Responsibilities
Role: - 1. As Lead of Category/Subcategory, Ownership of driving Sales, Delivering GM% along with optimum assortment for Pan India is delivered. 2. Conceptualize, Create and Execute Premiumization and Value as per Format defined. Sales &amp; Promotions 1. Budget Plan and Tracking for Sales at Format Department level with minimizing the deviations and ensuring plans as defined are achieved. 2. Sales at category and subcategory are planned for the year. Qtr and Monthly inputs in achieving the sales to be planned and executed. 3. Create, Contribute and Execute Business Ideas in developing and creating a National/ Regional Marketing/Promotional Calendar 4. Regular Market visits and meeting vendors to understand Market needs to take suitable actions. 5. Strategic Promo Plans for the year and ensuring incremental growth is... planned achieved at format category level, Review and finalize sku level inputs on category promotions, Provide national level SKU inputs on category promotions. Pricing 1. To execute and achieve the strategy as per Category nuances on delivering the desired Value chain for pricing. Assortment Planning 1. Directional inputs for Optimum Assortment planning for the Department setting relevant benchmarks for achieving the given targets. 2. Liaising with stake holders for ensuring desired plan assortment is being serviced and available Signature Format Stores. 3. Driving health mix of Premium, National and Regional assortment across category to ensure health margins and sales contribution. 4. Periodic range review to rationalize assortment and nonperforming assortment for respective Subcategory. Inventory Management 1. Sales forecasting primarily basis growth plan, seasonality, promotion and category plans to ensure optimum availability and support desired sales mix. 2. Ensure serving optimum Inventory with vendor is agreed for the season/qtr as per Plans. 3. Plan with Supply Partners for not less than 95% availability of KVI items, constant interaction with teams and vendors ensuring better availability.
Vendor Management 1. Conduct periodic business reviews with key suppliers to review progress, monitor vendors performance, promo planning and optimum availability. 2. Annual Planning with Key Vendors for driving strategic objectives.
Margin 1. Identify opportunities to generate additional margins with support from lead brands/ Vendors. 2. Liaising with internal stake holders and align with vendors on improving income opportunities on assortment, displays and Promotions.
Education Requirements
Graduate/Post Graduate
Experience Requirements
6 to 9 Years
Skills &amp; Competencies
Relationship management
Good communication skills
Negotiation skills
Analytical skills
Presentation Skills
Team Player</t>
  </si>
  <si>
    <t>Category Management Manager</t>
  </si>
  <si>
    <t>Lead - Performance Marketing - JioMart</t>
  </si>
  <si>
    <t>Specifically, You Will Be Responsible To
Creating and executing a strong performance marketing strategy &amp; execution plan
Developing and managing digital prospecting and remarketing campaigns
Managing budgets and campaigns across all digital channels to drive strong return on investment and efficient CAC
Ensuring successful planning, execution, optimization for key traffic KPIs via paid, organic &amp; own media channels
Identifying and testing new channels to continue to meet or exceed established critical metrics
Working closely with the management to share funnel conversion improvement ideas, feedback &amp; present results.
Measure and report performance of all digital marketing campaigns, and assess against goals (ROI and KPIs)
Identify trends and insights, and optimize spend and performance based on the insights
Brainstorm new and creative growth strategies
Plan, execute, and measure experiments and conversion tests
Collaborate with internal teams to create landing. pages and optimize user... experience
Utilize strong analytical ability to evaluate end-to-end customer experience across multiple channels and customer touch points
Instrument conversion points and optimize user funnels
Collaborate with agencies and other vendor partners
Evaluate emerging technologies. Provide thought leadership and perspective for adoption where appropriate
What Youll Do
Decide on performance marketing strategy and campaign calendar
Decide on campaigns for relevant products
Decide on strategies to improve customer experience, customer loyalty and customer satisfaction based on analysis of marketing campaigns
What Youll Need
MBA degree in marketing
10+ Yrs of experience in Ecommerce Setup as Performance Marketing / Campaigns Management
Proven working experience in digital marketing
Demonstrable experience leading and managing digital campaigns, marketing database, email, social media and/or display advertising campaigns
Highly creative with experience in identifying target audiences and devising digital campaigns that engage, inform and motivate
Experience in optimizing landing pages and user funnels
Experience with A/B and multivariate experiments
Strong analytical skills and data-driven thinking
Up-to-date with the latest trends and best practices in online marketing and measurement</t>
  </si>
  <si>
    <t>Lead Performance Marketing</t>
  </si>
  <si>
    <t>Manager- Digital Sales</t>
  </si>
  <si>
    <t>We at United Breweries are looking for Manager-Digital Sales with 7+ years of relevant experience based at Bengalore location.
Sales strategy formulation and planning
• for right product assortment, Traffic Generation, Consumer Data Acquisition, Customer Service or any other direct to consumer communication, operational processes attainment and Costs (OPEX and CAPEX), of ecommerce to drive a sustainable and profitable business.
• regional strategy in order to create penetration or retention strategies for direct to consumer ecommerce; and communicate internally the progress of the project evolution, business results and clear actions based on past outcomes.
• digital initiatives related to sales process design and transformation and technology solutions and define best fit for all markets
EB2B: Framework and Implementation
• Accountable for IT implementation and development of the project and product releases.
• Lead HVB’s B2B ecommerce organization, defining the correct route to... market model and deploying the platform across the country.
• Lead multi-category eB2B framework; securing market leadership via increased customer penetration, price-pack mix compliance, outlet coverage expansion, optimized cost to serve, and monetization of digital data insights towards additional revenue streams and profit pool growth opportunities.
Stakeholder management:
• Cross-functionally lead and develop a data driven culture that prioritizes data integrity, value validation and actions based on data analytics, market research and customer/consumer needs. Upskill commercial teams on data driven sales opportunities, new commercial competencies and value creation initiatives.
• Leads coordination across cross-functional areas within the organization the digital ecosystem across online delivery platforms to maximize Direct to Customer/Consumer commercial Initiatives
Customer Centricity:
• Enhancing virtual customer service support, maximizing customer lifetime value and loyalty, embedding cross-functional customer centricity to drive regional growth strategies.
Desired Experience
• Minimum Degree: Master’s in business administration
• Minimum 7 years with significant experience in leading Digital Sales strategy.
• Experience working in FMCG, E Com companies
• Experience with Data Driven Sales initiatives
• Experience building Strategy &amp; Driving Execution
• Ability to work within a complex and often ambiguous environment, and to influence senior management and other relevant parties
• Understanding of the Alco-Bev industry dynamics and market operating</t>
  </si>
  <si>
    <t>Manager Digital Sales</t>
  </si>
  <si>
    <t>State Head</t>
  </si>
  <si>
    <t>Role Title State Head
Department Sales
Broad objective of the role
Direct and manage the sales and distribution team to plan and execute sales and route to market (RTM) strategies and programs in the concerned state to drive and deliver on assigned targets of turnover, profitability and volume sold
Job scope and responsibilities
Sales planning and review
• Participate in the development of the sales strategy for the region to understand the annual sales targets (volume sold, turnover, profitability) and corresponding expectations from the concerned state
• Leverage market intelligence (understanding of demand, consumer behavior, competitor operations etc.) and provide sales projections to help in the Quarterly and Long-Range planning
• Lead the implementation of the regional strategy and sales plan in the state through Primary Sales planning to detail SKUs to be procured per month
• Engage with the Manufacturing Ops. team for source planning to optimize cost while ensuring timely... delivery vis-à-vis the Primary Sales plan. Coordinate with the concerned brewery to enable prioritization and line-up of production
• Finalize and monitor the distribution objectives for the state by area and territory. Provide overview to the sales team to achieve budgeted targets
• Review daily sales report and performance for all products. Identify deviation/s, analyze root cause and action plan for timely course correction
Sales operations
• Engage with the Head – Regional Sales to earmark budget for the state vis-à-vis last year spends, sales plan, overheads, and costs. Monitor expenditure vis-à-vis the budget and manage deviations
• (incase of a Corporation market) Track to ensure timely generation of Purchase Orders by the CNF. Report any backorders and OFS to the CSO on priority
• Ensure width of distribution and adequate availability of SKUs across depots/distributor/wholesaler premises
• Ensure adherence to excise norms for import of SKUs (if required)
• Follow up with concerned stakeholders for receivables and settlement of claims
• Manage activities pertaining to new brand launch in the state such as
• registration of product, packaging and labels
• procuring excise approvals for brand manufacture
• pricing of new product
Stakeholder management
• Build and maintain mutually beneficial relationships both within and external to the organization to ensure achievement of sales objectives
• Engage with government corporations/distributors/wholesalers to drive increased sales, and identify opportunity to increase visibility and reach of UBL products
• (incase of a Distributor/Wholesaler market) Assume responsibility for appointment of new distributors/wholesalers and/or change in Share of Business for existing distributors/wholesalers basis performance analysis
• Engage with the concerned stakeholder (Govt./Distributor/Wholesaler) to negotiate a favorable price (rate contract agreement / MRP) for the product basis ROIs and Margins
Regional marketing
• Work closely with the Regional Trade Marketing Manager to drive initiatives to ensure sales growth in the state through activities pertaining to the consumer
• Lead BTL planning for the state by conceptualizing activities to maximize sales by optimally utilizing available budgets. Help customize activities by state and oversee implementation
• Assume responsibility for the timely implementation of trade marketing initiatives
Team development
• Provide coaching, support and leadership to the team and ensure adequate development opportunities for team members to enhance skills
• Participate in recruitment process to identify the right talent across positions within the function
• Establish individual performance expectations and regularly review individual performance of the team
• Take responsibility to ensure that the team imbibes the committed UBL values and culture</t>
  </si>
  <si>
    <t>IT Services Proposal Manager</t>
  </si>
  <si>
    <t>ITC Worldwide is seeking a dynamic and experienced IT Services Proposal Manager (Microsoft Stack) - Services &amp; Support
• EMEA Abuja, NG | ITC field office
The IT Proposal Manager will be a Technical Writer/ Content Manager to support unprecedented growth throughout our organization. We seek a creative, strategic and well-organized candidate that can manage multiple projects and changing priorities in a fun and dynamic work environment.
The successful candidate will write and edit proposals in response to international and domestic solicitations (RFP/Ts, RFIs and RFQs). Working with an internal team of Subject Matter Experts and Capture Managers, Solicitations are analyzed to determine requirements, development of a proposal plan is created and through a collaborative and autonomous proposal process, a responsive, compliant and winning proposal is executed. Strong organizational skills are a must, as well as the ability to work with diverse teams both managerial and technical. Job is... fast-paced, interesting and collaborative.
In addition to our daily proposal response output, our proposal library narrative is critical to our organization. The Proposal Writer/Manager will contribute content to the knowledge management database regularly, and contribute to marketing projects as well when required.
Job Responsibilities:
Parse and analyze new solicitations, create a proposal plan that aligns with the company proposal process
• Provide writing and editing support and/or lead RFP/RFI/RFQs
• Maintains and contributes to the proposal library to ensure latest product and service content is available for reuse
• Edits proposals for spelling, typographical and grammatical errors; proper syntax; as well as readability, consistency and comprehension
• Maintains past performance database, maps of Customers, reference letters, reports and project log : SharePoint
• Significant contributor to the development and continuous improvement of the proposal creation process in collaboration with other internal colleagues
Requirements
• Three to six years of related work experience in proposal development and writing
• Comfortable leading diverse groups, excellent communication skills (both written and verbal)
• Strong organizational skills, ability to manage time, deadlines, taking initiative and problem solving
• Expert Microsoft Word user, skillfully formats documents with extreme attention to detail and compliance. Understands style sheet creation and desktop publishing.
• Readily grasp product offerings and sales strategies for proposal and quote writing
• Assists with business development efforts to include opportunity research and tracking worldwide
• Demonstrated excellent writing skills
• Ability to surge work schedule to meet proposal schedule demands
• Demonstrated expert knowledge and application of proposal industry principles, process, concepts and practices throughout the proposal development lifecycle
• Applies communication and interviewing skills to gather needed information from internal and external personnel to support writing activity Develops and implements process improvements to advance proposal productivity and quality
• Prior experience in the defense industry desired, USG and International experience helpful
• Intermediate Level Microsoft Excel Skill Level
• Experience developing quotations, finance background
• Led all aspects of proposal management for Government &amp; Industry International bids
• Research/identification of key opportunities
• Proposal or quoting experience with Microsoft Techn REQUIRED
• Experience with Microsoft/SAP/NetSuite and/or other ERP software Ability to understand requirements, and influence proposal content to produce winning and compliant bids
Desired Skills
• Provide thought leadership and perspective for content creation and work closely with Copy Writers and ITC Practices to develop the right collateral required for digital marketing campaigns
• Serve as the link between marketing and inside sales/sales to ensure proper alignment of lead flow and quality through the sales lifecycle
• Work with the Outbound/Email Marketing Manager on creating and optimizing automated workflows and outbound strategy for email campaign to nurture new and existing leads
Ed Requirements
• MS degree in Marketing, business administration or related field
• Fully Bilingual in English and Spanish/French/Arabic/Cantonese/German
Experience to include
• 5+ years of experience in B2B digital marketing for a similar services company targeting CFOs, CIOs and high-level executives in Finance and IT (e.g. Big Fours, Accounting Firms, Recruiting, other consulting &amp; outsourcing firms, software companies)
• Enjoys and brings experience managing direct reports and agencies
• Strong analytical skills and data-driven thinking
• Demonstrable experience leading and successfully managing digital marketing in B2B services companies
• Highly creative with experience in identifying target audiences and devising content and digital campaigns that engage, inform and motivate
• Up-to-date with the latest trends and best practices in digital marketing and Account Based Marketing (ABM)
• Strong understanding of Search Engine Optimization (SEO) processes to effectively manage the performance of the in-house Agency and SEO resources under management
• Defines requirements, tasks, and resources associated with the SEO strategy
• Understand on and off-site tactics
• Experience working with popular keyword and SEO tools (Google Adwords, Semrush, Wordtracker, Moz, Screaming Frog, Searchlight, Botify, Ahrefs, Search Console, etc.)
• Experience working with CMSs and the building and administering of content in multiple CMS environments or platforms
• Is familiar and comfortable with writing and editing content for SEO
• Oversees and manages keyword research and competitive research for ITC key services
• Keeps pace with SEO trends and developments (especially for North America)
• Solid knowledge of web analytics platforms (Google Analytics) and understanding of tag management systems (Google Tag Manager, Tealium, or similar)
• Experience in managing PPC and overall Paid Ads Programs, especially including Google Adwords, LinkedIn and Remarketing
• Working knowledge of HTML
• Continuous obsession with improvement and campaign optimization
• Exceptional attention to detail and communication skills
• High-level of proficiency in Microsoft 365 Suite
• High level of integrity, autonomy, proactiveness, and self-motivation
• Ability to deal with multiple stakeholders in different departments with competing priorities
• Ability to clearly and effectively articulate thoughts through verbal, visual and written forms
• Team player with a professional assertiveness, who's also open-minded and humble
• Ability to handle multiple tasks in a deadline driven environment
• Excellent organizational, project and time management skills with a natural drive for process improvement
• Hubspot experience a plus (including both CRM and marketing modules) a plus
• Fast learner, eager to learn new systems and tact</t>
  </si>
  <si>
    <t>Services</t>
  </si>
  <si>
    <t>Area Manager</t>
  </si>
  <si>
    <t>ITC limited</t>
  </si>
  <si>
    <t>Position Details
Position Code
IITG/J/1487
Organisation / Company
ITC limited
Position/Designation
Area Manager
No. of Positions
4
Level
Assistant Manager
Experience range
6-7 Yrs.
Age range
27-32 yrs.
Key Skills
• Distribution/Channel Sales
• Busines Development
Specialisations
Department
Sales/Sales and Marketing
Reporting To
1st Appraiser - Asst. Manager and 2nd Appraiser - Branch Manager
Reportees/Team Size and Level
CTC Upper Limit
10.0 Lacs PA
Candidates Preferred From
Basic Qualifcation
Professional Qualifcation
• MBA / PGDM / MMS
Job Description:
PURPOSE OF THE JOB:
Formulate and implement Sales &amp; Distribution Plan for the Circle for ITC Products*. Lead, motivate and train the circle team and the customer groups to achieve the circle business objectives.
KEY FOCUS AREAS:
• Sales Focus
• S&amp;D Planning
• Category Knowledge
• Cycle Plan Implementation
• Stock control
• Resource Management
• Customer Business Development
• Training &amp; People... Development
• Code of Conduct &amp; compliance of all statutory norms
PRINCIPAL ACCOUNTABILITIES
Sales Focus
• Apply understanding of industry construct and trends by market to evaluate opportunities of maximizing business growth for the circle.
• Achieve agreed Sales objectives for the circle, and mid-course corrections and inputs to drive towards the same.
S &amp; D Plan
• Complete understanding of all India S&amp;D note and branch’s S&amp;D strategy.
• Plan infrastructure (Market representation/salesman/supervisor/delivery unit) &amp; drive productivity of the same (cost per ton, K4 % T/O , DS turnover etc.)
• Ensure achievement of plan on category visibility, continuous availability &amp; freshness
• Evaluate implementation of the Plan
o to ensure inputs are provided to the right markets / channels / outlets
o to explore opportunities of optimizing coverage at market/channel/brand support level &amp; recommend appropriate modifications
• Ensure implementation of trade &amp; consumer promotions and merchandising
• To assist the Asst Manager in the development of the Circle S&amp;D plan and to execute the same with efficiency and within agreed budgets.
Market Knowledge and Competitive intelligence
• Continuously acquire knowledge of industry / market construct and trade / consumer behaviour to enable development of effective plans, processes and work practices
• Identify &amp; recommend business opportunities in trade channels for categories.
• Continuously acquire and update knowledge / understanding of competition players and practices
Planning &amp; evaluation of category / brand input plans
• Evaluate &amp; provide feedback of trade and consumer schemes.
• Effective market level planning &amp; budgeting and ensuring quality of implementation
Efficiency of stock control
• Provide knowledge/technique/training to the AE on forecasting.
• Facilitate and develop systems (such as sales binder, KPI etc.) for accurate forecasting
• Establishing and maintaining appropriate reserve levels by SKUs
Resource Management
• Leverage knowledge &amp; thereby identify budgetary needs across different level of inputs
• Develop systems to ensure spends are effective &amp; in line with plans.
Customer Business Development
• Assist WD’s in planning future requirement on funds, infrastructure &amp; space.
• Drive MDP process &amp; utilize the same in customer business development, selling arrangement identification.
• Adequate working capital to meet current &amp; future investment needs
• Assist WD’s in improving efficiency in total operations (esp. backend operations)
Training &amp; People Development
• T&amp;D of the team through personal demonstration, classroom sessions, projects &amp; project evaluation, branch presentation to align to ITC’s vision, customer &amp; trade management and develop technical competencies
• Implement Development Plans for the circle team through effective use of both internal and external resources.
Code of Conduct &amp; compliance of all statutory / regulatory norms
• Adherence to the code of conduct by the entire Circle team
• Conformation to financial and administrative systems and Compliance with all statutory norms
KEY SUCCESS FACTORS
• Achievement of S&amp;D Objectives and sales expectations
• Category knowledge
• Achievement of sales objectives
• Customer and people development
Responsibilities</t>
  </si>
  <si>
    <t>IT Services Marketing Manager</t>
  </si>
  <si>
    <t>ITC WORLDWIDE is seeking a dynamic and experienced IT Services Marketing Manager in Abuja, CBD, FCT, NG (onsite)
• * Relocation Assistance Available **
The IT Services Marketing Manager will be responsible for defining and executing on the marketing and lead generation strategy at ITC for all of their core service lines, including Finance Transformation &amp; Outsourcing, IT Managed Services, and Robotic Process Automation.
The Marketing Manager will work closely with the commercial and executive team at ITC to understand the company's positioning and go-to-market strategy in order to implement the marketing tactics required to generate the expected number of qualified sales leads in the United States &amp; EU which is the target market for the company.
Key aspects of their role will include content coordination and execution, as well as the successful management of the digital marketing channels which is a significant success factor and focus for this position (key digital channels... include paid ads, SEO, website operations/UX, social media, and webinars). This position will have internal direct reports (Marketing Analyst/Researcher, Digital Marketing Lead), as well as a team of Digital Marketing employees.
YOUR RESPONSIBILITIES
• Become an expert on ITC marketing positioning, differentiators and target audience
• Own content calendar creation, coordination and execution with the input and support from the Practices. This includes working closely with the right stakeholders to present and prioritize SEO opportunities to maximize the results from the content programs.
• Manage content copywriters, reviewing and approving the quality of their work.
• Support the creation of messaging and copy for marketing tactics, including website copy, paid ads, social media, webinar outlines, guides outlines, infographics, videos, etc.
• Lead the successful coordination and execution of webinars and events
• Continue enhancing ITC branding and brand awareness across the digital channels
• Plan and execute inbound and digital marketing program, including website operations, SEO/SEM, social media and advertising campaigns
• Manage the day-to-day relationship and performance of the Digital Marketing In-house Agency, with the support of a Digital Marketing Lead that will report to the Marketing Manager. The in-house Agency team is comprised of the following channels (10+ FTEs):
• Project Manager/Account Manager
• Website Operations/UX
• Email Marketing/CRM
• Paid Media
• SEO
• Reporting/ Power BI
• Manage our social media channel (LinkedIn as the main channel) with the support of a marketing coordinator
• Measure and report the performance of all marketing campaigns across different channels, and assess against our lead generation and sales goals
• Manage the performance and relationship with other vendor partners (e.g. Hubspot, etc.), including contract negotiation and vendor selection
• Identify the latest marketing and digital trends and insights, bringing new best practices, training needs and strategic direction to the company in these areas
• Brainstorm new and creative growth strategies
• Streamline marketing and lead generation processes, including better structuring of Hubspot and interaction between the different stakeholders at the company
• Instrument conversion points and optimize user funnels
• Provide thought leadership and perspective for content creation and work closely with Copy Writers and ITC Practices to develop the right collateral required for digital marketing campaigns
• Serve as the link between marketing and inside sales/sales to ensure proper alignment of lead flow and quality through the sales lifecycle
• Work with the Outbound/Email Marketing Manager on creating and optimizing automated workflows and outbound strategy for email campaign to nurture new and existing leads
Requirements
• MS degree in Marketing, business administration or related field
• Fully Bilingual in English and Spanish/French/Arabic/Cantonese/German
• 5+ years of experience in B2B digital marketing for a similar services company targeting CFOs, CIOs and high-level executives in Finance and IT (e.g. Big Fours, Accounting Firms, Recruiting, other consulting &amp; outsourcing firms, software companies)
• Enjoys and brings experience managing direct reports and agencies
• Strong analytical skills and data-driven thinking
• Demonstrable experience leading and successfully managing digital marketing in B2B services companies
• Highly creative with experience in identifying target audiences and devising content and digital campaigns that engage, inform and motivate
• Up-to-date with the latest trends and best practices in digital marketing and Account Based Marketing (ABM)
• Strong understanding of Search Engine Optimization (SEO) processes to effectively manage the performance of the in-house Agency and SEO resources under management
• Defines requirements, tasks, and resources associated with the SEO strategy
• Understand on and off-site tactics
• Experience working with popular keyword and SEO tools (Google Adwords, Semrush, Wordtracker, Moz, Screaming Frog, Searchlight, Botify, Ahrefs, Search Console, etc.)
• Experience working with CMSs and the building and administering of content in multiple CMS environments or platforms
• Is familiar and comfortable with writing and editing content for SEO
• Oversees and manages keyword research and competitive research for ITC key services
• Keeps pace with SEO trends and developments (especially for North America)
• Solid knowledge of web analytics platforms (Google Analytics) and understanding of tag management systems (Google Tag Manager, Tealium, or similar)
• Experience in managing PPC and overall Paid Ads Programs, especially including Google Adwords, LinkedIn and Remarketing
• Working knowledge of HTML
• Continuous obsession with improvement and campaign optimization
• Exceptional attention to detail and communication skills
• High-level of proficiency in Microsoft Excel / PowerPoint / Word
• High level of integrity, autonomy, proactiveness, and self-motivation
• Ability to deal with multiple stakeholders in different departments with competing priorities
• Experience on the client side coordinating projects with advertising/marketing agencies preferred.
• Ability to clearly and effectively articulate thoughts through verbal, visual and written forms
• Team player with a professional assertiveness, who's also open-minded and humble
• Ability to handle multiple tasks in a deadline driven environment
• Excellent organizational, project and time management skills with a natural drive for process improvement
• Hubspot experience a plus (including both CRM and marketing modules)
• SQL, PowerBI experience a plus
• Fast learner, eager to learn new systems and tactics
Power Platform experience a plus</t>
  </si>
  <si>
    <t>Assistant Manager - META &amp; SEO</t>
  </si>
  <si>
    <t>About the role:Role: Meta Search &amp; SEODesignation: Assistant ManagerLocation: GurugramReporting Manager: Associate DirectorJob Overview – Meta Search &amp; SEOAs an Airline Meta Search Specialist, you will play a crucial role in optimizing and managing the airline meta search engines (Skyscanner, Google Flights &amp; Wego) to ensure accurate and up-to-date information for users. Along with Meta you will also be taking care of Organic search for MakeMyTrip Flights. As an SEO specialist, your primary focus involves identifying and implementing strategies, techniques, and tactics aimed at enhancing website visibility. This includes boosting the volume of visitors to the site and securing higher rankings within search engine results pages.Responsibilities:Regularly update and maintain click share, ensuring accuracy and completeness on all the Meta Channels (Skyscanner, Wego &amp; Google Flight Search).Manage data feeds from various airline partners &amp; coordinate with cross functional team like supply... revenue to optimize ranking on meta search.Collaborate with technology teams to enhance search algorithms and improve data matching.Stay informed about industry trends and collaborate with partners for mutual growth opportunities.Monitoring performance, analyzing traffic, sales and margins to ensure positive ROI.Create, communicate and execute an effective Traffic Acquisition strategy that will significantly increase organic search traffic.Identify &amp; monitor traffic acquisition KPIs. Take ownership and build out the toolset for SEO traffic analytics.Be creative &amp; data driven. Compile and present traffic reports and clearly show the effects of your activities in the data.Work closely with product managers, engineers and content writer to ensure that they understand the importance of SEO traffic, and how to correctly implement opportunities for traffic acquisition and measurement.Keep abreast of industry trends, contemporary practices in SEO, and Google algorithm updates. Understand the implications for our business and take action to quickly seize opportunity and reduce risk.User Experience Enhancement:Work closely with the product and design teams to improve the overall search and booking experience for users.Implement features and functionalities that enhance user engagement and satisfaction.Analyse user feedback and behavior to identify areas for improvement. Performance Analysis:Monitor and analyze key performance indicators (KPIs) related to search traffic, conversion rates, and revenue.Collaborating and ensuring close alignment with Internal revenue and Product teamsGenerate reports and insights to identify trends, challenges, and opportunities.Implement strategies to optimize performance based on data-driven decisions.Market Research:Stay abreast of industry trends, competitor activities, and market changes.Conduct regular market research to identify new opportunities for expansion and improvement.Qualifications:Proven experience in a similar role, preferably within the travel or e-commerce industry.Strong understanding of airline operations, pricing models, and distribution channels.Excellent data analysis and reporting skills.Familiarity with meta search engine optimization techniques.Proficiency in using data management tools and platforms.Skills:Analytical mindset with a strong attention to detail.Revenue management experienceknowledge of fare construction and GDS distributionFamiliar with Google Analytics &amp; Adobe Analytics (Omniture)Basic Technical knowledge of APIsProficiency in data analysis tools and SQL.Education Background:MBA (Tier A) with 1-2 years of experience</t>
  </si>
  <si>
    <t>Assistant Manager META &amp; SEO</t>
  </si>
  <si>
    <t>job_result_6_0.txt</t>
  </si>
  <si>
    <t>Associate Category Manager</t>
  </si>
  <si>
    <t>About the Opportunity:
Role: Category Management
Level: RL3
Location: Gurugram
Reporting to: Director - Revenue Management
About the function:
As part of Hotel Revenue team, you will be a part of whip smart team responsible for handling category/ revenue, driving growth, and increasing profitability. You will showcase our values of consumer focus, commitment to results and continuous improvement through innovative solutions that raise challenging questions and demand creative and practical answers.
The ideal candidate for the role is an independent, self-starter, quick-witted, entrepreneurial, and intellectually curious individual. This person must excel at cross-functional collaboration, combine creativity with organizational skills, and have the ability to deliver high-quality work within defined timelines.
About the role:
This role will be part of the domestic hotels category team, wherein the incumbent will lead the growth initiatives and analytics charter for the... designated category.
The incumbent will be a techno-functional expert and will act as the POC for various strategic projects. The role will involve interactions with senior stakeholders across multiple teams, including supply, revenue, marketing, product, and finance.
What will you be doing:
1. Running the Business:
Manage metrics/numbers on a daily basis GMV / Room Nights / GRSP
Track performance against targets.
Take necessary actions and perform root cause analysis if the numbers are not meeting targets.
2.Strategic Planning:
Proactively generate ideas to grow the business.
Lay out the project plan, execute it end-to-end in collaboration with other teams like Product/Tech/Supply/Marketing, etc.
Closely track impact using data monitoring.
3.Collaboration:
Work closely with Product, Tech, Supply, Marketing, and Finance teams to execute projects.
Collaborate and work under stringent timelines.
Effectively communicate with internal and external stakeholders.
4.Data Analytics:
Analyse data and derive meaningful trends.
Convert insights into neatly designed business experiments.
Conduct data modelling to build multiple business scenarios.
Key Success factors of the role:
A mindset that will constantly consider return on investment, business, and revenue.
Passion for data and an exceptional ability to solve complex problems.
Strong communication skills, influencing skills, great interpersonal, and stakeholder management skills.
High energy, team player coupled with a great attitude.
Qualification &amp; Experience:
MBA from a reputed institute with 2-4 years of experience in business/ revenue/ category role for a consumer facing, technology enabled business in the ecommerce industry</t>
  </si>
  <si>
    <t>Category Manager</t>
  </si>
  <si>
    <t>Deputy Manager - Revenue Management</t>
  </si>
  <si>
    <t>About the Opportunity:
Role: Revenue Management
Level: Deputy Manager
Reporting to: Director, Revenue Management- GCC
Location: Gurgaon
What are you required to bring to the team:
As part of GCC Revenue team, you will be a part of whip smart team responsible for handling Revenue, driving growth and increasing profitability.
As part of GCC revenue team you will showcase our values of Consumer Focus, Commitment to Results and Continuous Improvement through innovative solutions that raise challenging question and demand creative and practical answers.
The ideal candidate for the role is an independent self-starter, quick-witted, entrepreneurial, and intellectually curious individual. This person must excel at cross functional collaboration, combine creativity with organizational skills and manage deliverables to tight deadlines and the ability to deliver high-quality work under time constraints.
What will you be doing:
• P&amp;L Management &amp; Driving Growth
• Define &amp; drive the short... term and long-term growth agenda of the business while influencing various cross functional teams.
• Manage the business P&amp;L and devise strategies to achieve revenue goals tactically manage active revenue levers to achieve the daily margin, conversion and transaction goals.
• Lead discussions on the relevant banking and non-banking alliances and execute tactical marketing campaigns.
• Track performance parameters and keep a tight control on business KPI numbers Deep dive into competitor pricing data and use signals to improve category pricing.
• Deep dive onto demand signals / traffic data to decipher business and marketing strategy collaborate with marketing to devise and execute customer engagement strategies and campaigns.
• Understand new markets &amp; segments – the trends/customer behavior and work with marketing, supply and product to maximize conversion basis those trends.
• Follow a stringent action plan and collaborate with the product team to increase platform conversion for the hotels category.
• Work with product teams to automate / improve pricing, business reporting and alerting mechanisms.
• Collaborate with operations team to devise and ensure smooth post-sale processes Data Analytics.
• Create and maintain rich interactive visualizations through data interpretation and analysis integrating various reporting components from multiple data sources.
• Proactively analyse data using statistical methods to answer key questions from stakeholders or self-initiated curiosity with an eye for what drives business performance, investigating and communicating areas for improvement in efficiency and productivity.
Interaction Points:
• COO - Flights &amp; GCC
• Marketing, Product, Tech, Supply and Finance teams
Qualification &amp; Experience:
• MBA from reputed institute with 2-4 years of experience in business/ revenue/ category role for a consumer facing technology enabled business/product from e-commerce industry.
Key Success Factors for the Role:
• Mindset that will constantly think about Return on Investment, business and revenue.
• Passion for data and an exceptional ability to solve complex problems.
• Strong communication skills, Influencing skills, great interpersonal &amp; stakeholder management skills.
• High on energy, team player coupled with a great attitude</t>
  </si>
  <si>
    <t>Deputy Manager Revenue Management</t>
  </si>
  <si>
    <t>Revenue Management</t>
  </si>
  <si>
    <t>Makemytrip</t>
  </si>
  <si>
    <t>About the Opportunity:
Role: Revenue Management
Level: Deputy Manager
Reporting to: Director, Revenue Management- GCC
Location: Gurgaon
What are you required to bring to the team:
As part of GCC Revenue team, you will be a part of whip smart team responsible for handling Revenue, driving growth and increasing profitability.
As part of GCC revenue team you will showcase our values of Consumer Focus, Commitment to Results and Continuous Improvement through innovative solutions that raise challenging question and demand creative and practical answers.
The ideal candidate for the role is an independent self-starter, quick-witted, entrepreneurial, and intellectually curious individual. This person must excel at cross functional collaboration, combine creativity with organizational skills and manage deliverables to tight deadlines and the ability to deliver high-quality work under time constraints.
What will you be doing:
• P&amp;L Management &amp; Driving Growth
• Define &amp; drive the short... term and long-term growth agenda of the business while influencing various cross functional teams.
• Manage the business P&amp;L and devise strategies to achieve revenue goals tactically manage active revenue levers to achieve the daily margin, conversion and transaction goals.
• Lead discussions on the relevant banking and non-banking alliances and execute tactical marketing campaigns.
• Track performance parameters and keep a tight control on business KPI numbers Deep dive into competitor pricing data and use signals to improve category pricing.
• Deep dive onto demand signals / traffic data to decipher business and marketing strategy collaborate with marketing to devise and execute customer engagement strategies and campaigns.
• Understand new markets &amp; segments – the trends/customer behavior and work with marketing, supply and product to maximize conversion basis those trends.
• Follow a stringent action plan and collaborate with the product team to increase platform conversion for the hotels category.
• Work with product teams to automate / improve pricing, business reporting and alerting mechanisms.
• Collaborate with operations team to devise and ensure smooth post-sale processes Data Analytics.
• Create and maintain rich interactive visualizations through data interpretation and analysis integrating various reporting components from multiple data sources.
• Proactively analyse data using statistical methods to answer key questions from stakeholders or self-initiated curiosity with an eye for what drives business performance, investigating and communicating areas for improvement in efficiency and productivity.
Interaction Points:
• COO - Flights &amp; GCC
• Marketing, Product, Tech, Supply and Finance teams
Qualification &amp; Experience:
• MBA from reputed institute with 2-4 years of experience in business/ revenue/ category role for a consumer facing technology enabled business/product from e-commerce industry.
Key Success Factors for the Role:
• Mindset that will constantly think about Return on Investment, business and revenue.
• Passion for data and an exceptional ability to solve complex problems.
• Strong communication skills, Influencing skills, great interpersonal &amp; stakeholder management skills.
• High on energy, team player coupled with a great attitude.
Original job Deputy Manager - Revenue Management posted on GrabJobs ©. To flag any issues with this job please use the Report Job button on GrabJobs</t>
  </si>
  <si>
    <t>job_result_10_0.txt</t>
  </si>
  <si>
    <t>Senior Manager - Performance Marketing</t>
  </si>
  <si>
    <t>About the opportunity:
Role: Performance Marketing
Level: RL6
Location: Gurugram
Reporting to: Vice President
About the Function:
In this role, you'll be at the helm of our PPC/SEM efforts, driving the core function responsible for the success of our paid search campaigns. Your work will be pivotal in not just maintaining but accelerating our revenue and ROI growth trajectory.
About the Role:
As the Sr. Manager SEM, you'll assume a leadership role, taking full ownership of our paid search campaigns. Your mission will be to lead a dedicated team towards achieving ambitious targets, ensuring that our campaigns are not just effective but also innovative and strategic in nature.
What Will You Be Doing:
Your responsibilities will encompass a wide array of tasks, from overseeing the overall traffic delivery and customer acquisition strategies to meticulously planning and executing campaigns with a focus on cost and traffic projections. You'll be at the forefront of... conceptualizing. tests, collecting and analyzing data, and leveraging insights to optimize our paid search campaigns for maximum ROI. Additionally, you'll work closely with other departments, collaborating on strategies to enhance marketing efficiencies and maximize returns on our campaigns. Regularly designing and launching experiments will also be part of your remit, with a keen eye on defining clear success/failure metrics to guide our efforts.
In Brief:
Own overall traffic delivery and customer acquisitions
Planning exercise involving cost and traffic projections.
Conceptualize tests, collect and analyze data, and identify trends and insights in order to achieve maximum ROI in paid search campaigns.
Leverage data analytics to deliver strong marketing efficiencies
Collaborate closely with product/revenue/Category/Supply team to maximize ROI on the paid campaigns
Design &amp; launch periodic experiments with clear success/failure metrics
Key Success Factors for the Role:
The success of your role hinges on several critical factors.
Effective communication and collaboration with cross-functional teams will be paramount, as will your ability to analyze and interpret complex data sets to derive actionable insights.
Your strategic mindset and knack for innovation will drive the success of our campaigns, ensuring that we stay ahead of the curve in a constantly evolving landscape.
Additionally, your leadership skills will be key in guiding and motivating your team towards achieving our ambitious targets.
Qualification &amp; Experience:
We're seeking a candidate with a wealth of experience in Google Ads management, with a minimum of 8 years in the field.
A postgraduate degree, particularly an MBA from a tier 1 institute, is preferred.
Your communication and presentation skills should be top-notch, as you'll be interfacing with various stakeholders.
Hands-on experience with a range of tools including Google Ads, Bing, Remarketing, SQL, Omniture, and other analytics platforms is essential.
Your track record should demonstrate proven success in managing PPC campaigns across Google and Bing, along with familiarity with A/B testing, conversion rate optimization, and different SEM strategies.
Strong analytical skills, including the ability to work with large datasets and extract actionable insights, are also crucial.
Above all, you should thrive in a collaborative environment and possess a strong numerical aptitude, comfortable with quantitative analyses and statistical methods</t>
  </si>
  <si>
    <t>Senior Manager Performance Marketing</t>
  </si>
  <si>
    <t>Bajaj Auto</t>
  </si>
  <si>
    <t>Divisional Manager - HR Digital</t>
  </si>
  <si>
    <t>Experience
10 - 15 Years
Location
AkurdiMaharashtra
Nature of Job
Business Support
Job role
MIS/IT
General Information
Reports to: Digital Workplace Leader
Direct reports: 2
Position summary: The HR digital leader is an experienced professional who leads the effort to create an excellent work &amp; business environment / ecosystem through the adroit use of digital technology. The objective is to increase work agility, productivity and improve employee engagement.
The HR digital leader is expected to work along with the Digital Workspace Leader to focus on maximizing the effectiveness of individual employees, teams, workgroups and communities through the digital applications and services they use regularly. The HR digital leader is expected to create a work environment that ensures this goal.
This person does so by HR team and:
• Digitally enabling and Executing the needed organizational and process changes.
• Developing a digital workplace platform that incorporates... consumer/social trends and technologies as appropriate.
• Applying user-experience principles to all digital interfaces.
• Testing emerging technologies (such as journey mapping, advanced analytics and artificial intelligence) appropriate to the context and building business cases for adoption of these technologies in the workplace.
Main Responsibilities
• Works with IT Leaders, Digital Workspace Leader, stakeholders in other departments viz. Human Resources (HR), Administration and Business leaders to fulfil the digital workplace vision.
• Works with HR to understand employees' current challenges and experience, new roles and responsibilities, demographic changes in the workforce, globalization initiatives, changes in organizational structure. Incorporates this knowledge into digital workplace planning.
• Works with all the facilities management member to create a physical workspace design that complements its virtual design. Today's workforce desires a work environment that is flexible, intelligent and connected. Instrumenting the workplace via new-age technologies like the Internet of Things (IoT) is an increasingly important priority.
• Identifies "citizen IT" activities and works with the employees involved to bring these activities into the broader corporate technology portfolio, thereby establishing greater trust between employees and the IT organization.
• Works closely with partner ecosystems, colleagues and other external entities to build a robust digital ecosystem. Establishes a methodology for consistent implementation services, such as procurement, provisioning, deployment, training and promotion.
• Designs and implements Information security initiatives and ensures that appropriate security measures are implemented in all digital products and services.
• Ensures that the required IT Infrastructure is put in place to drive the digital initiatives.
• Leads the development, publication and maintenance of the corporate digital workplace architecture, as well as the roadmap for its future development, that matches and supports business needs.
• Develops metrics that allow the organization to gauge the success of its digital workplace investments. Ensures that this data is collected, analyzed, tracked, communicated using performance scorecards, and acted upon.
Other Key Responsibilities
• Helps the Digital Workspace Leader in:
• Develops financial models that track all digital investments and operating costs
• Assists in Budgeting and Financial controls for the function
• Working with PMO and Internal IT Process management, ensuring process adherence by the delivery teams.
• Helps direct the development and execution of an enterprise-wide Information security, disaster recovery and business continuity plan
Reporting Line and Team Structure
This position reports into the DIgital Workspace Leader. There are 2 direct reports – Mgr - Digital HRMS, Mgr – HR Operations
Governance and Key Relationships
The HR digital leader works with his or her direct manager to determine how to communicate the digital workplace vision, strategy and progress against the organization's goals to the top management.
The HR digital leader works with several key stakeholders like:
• The CIO and senior IT leadership team. Most digital workplace initiatives will be implemented or integrated with the internal information systems and capabilities or cloud-based services. As a result, the HR digital leader is expected to build strong partnerships with IT colleagues to execute the digital workplace strategy.
• Chief Financial Officer’s offices. The HR digital leader will work closely with the CFO to understand and leverage the lessons learned from customer engagement initiatives, to explore the application of similar concepts into the workplace.
• Business unit executive offices. The HR digital leader solicits input and gains an understanding of the workforce issues and opportunities from each business unit, before integrating them into the development of the HR digital workplace strategy.
Job Requirements
Education
A bachelor's or master's degree in business administration, computer science, information management or related field, or equivalent work experience. Academic qualification or professional training in marketing, social or behavioral science is also desirable.
Experience
• Ten or more years of work experience, preferably in business or IT management and ideally a combination of the two.
• Five or more years of progressive leadership experience in leading cross-functional teams and enterprise-wide programs, operating and influencing effectively across the organization and within complex contexts.
• Experience in designing strategic metrics and scorecards.
• Strategy or management consulting experience desirable.
• Experience in handling Information security, IT Operations and IT Governance will be an added advantage
Technical Knowledge and Behavioral Skills
• Thorough understanding of new-age digital Cloud systems (AWS, Google, Azure) and services like AI, ML, NLP to deliver tangible business results
• Demonstrated ability of delivering projects involving Agile / DevOps methodologies, MEAN, Python, LAMP, REST/POSTMAN desirable
• Champion application of Lean methodologies and techniques like Six Sigma to simplify processes before digitization
• Strong interpersonal skills. Ability to work across business lines at senior levels to influence and effect change to achieve common goals.
• Empathy for and identification with the leaders and employees in the organization affected by changes in the digital workplace.
• Demonstrated leadership. A proven track record of successfully leading complex, multidisciplinary talent teams in new endeavors and delivering solutions.
• Strategic technology planning experience. Experience in strategic technology planning and execution, as well as policy development and maintenance.
• Analytical skills. Outstanding analytical and problem-solving abilities.
• Ability to effectively guide and sustain people, process and technology change in a dynamic and complex operating environment.
• Seriousness or presence ("gravitas") to develop a digital workplace program, as well as to sell and embed it in all levels of the business.
• Fearlessness in suggesting or backing big ideas. Tenacity in focusing the information discovery process.
• Excellent oral and written communication skills. These skills will be used to explain digital concepts and technologies to business leaders, and business concepts to technologists; and to sell ideas and processes internally at all levels, including the board and investors.
• Effective leadership skills. These include team building, consensus building, the ability to balance team and individual responsibilities and achieving goals through others not directly under the leader's supervision, by working ethically and with integrity.
• Demonstrated knowledge of employee-facing services such as personal and group productivity tools, data discovery, intranets, knowledge management, social networks and technology support.
• Digital dexterity with consumer gadgets, apps and other technology services, along with the vision to see how they can improve employee agility and engagement</t>
  </si>
  <si>
    <t>Divisional Manager HR Digital</t>
  </si>
  <si>
    <t>job_result_5_43.txt</t>
  </si>
  <si>
    <t>Assistant Manager - Motor UW</t>
  </si>
  <si>
    <t>Bajaj Allianz General Insurance</t>
  </si>
  <si>
    <t>Business Planning &amp; Growth
Preparing, implementing and monitoring of underwriting guidelines
Monitoring business mix and loss ratios and recommending counter measures for profitable growth.
Responsible for Pre-inspection approvals through the NTU model
Working closely with business to understand the risk exposure of various LOBs and provide relevant solutions to the stakeholders
Analyzing business portfolios and ensuring profitability. Suggest and initiate corrective actions for less and/or non-viable portfolios.
Providing strategic inputs to the National head for the formulation of Long Range Plan (LRP) and Annual Operating Plan (AOP) and manage projects that are an outcome of the same.
Providing additional support and assessing the risk for special lines of business which are outside the purview of retail motor business for e.g. Fleet
Periodical review of underwriting guidelines and implementation through ground forces.
Monitoring adherence of various processes in. motor... underwriting to ensure compliance with regulatory requirements
Responsible for statutory and regulatory audits and taking corrective actions as and when necessary
Working collaboratively with stakeholders to identify fraud and providing counter measures to tackle the same.
Oversee required changes in system, bug management and new initiative.
Providing technical input for any new development in system, transformation of system.
Risk Management
Providing sanction on deviations by assessing exception cases over and above standard framework guidelines
Analytics &amp; MIS Reporting
Reviews analytics for central team regularly
Co-ordinates with various departments for data inputs and uses insights from analytics to make strategic alterations
Provide analytical reports to Zonal Heads for their teams to assess their targets
Relationship management
Interacts with internal stakeholders (Sales - Motor, Compliance etc.) to discuss various products and risks that can be undertaken in compliance with regulatory requirements
Technology
Drive continuous improvement efforts to achieve process and cost efficiency within the function
Drive application of technology to enable re-engineering of programs and processes to make optimal use of resources in consultation with various stakeholders in other departments.
Integration of external portals with internal platforms
Model upgradation and provide Pre-inspection rights to IMDs
Identifies and resolve system Issues</t>
  </si>
  <si>
    <t>Assistant Manager Motor UW</t>
  </si>
  <si>
    <t>job_result_10_40.txt</t>
  </si>
  <si>
    <t>Mahindra Logistics Limited- Operations (DGM)</t>
  </si>
  <si>
    <t>ConsultBae</t>
  </si>
  <si>
    <t>Position- DGM- Operations
Experience- 12+ years
Location- Mumbai/Pune
Mode- WFO- 5 days
Roles and responsibilities:
• Responsible for overall business P&amp;L and Business growth.
• Own, anchor and nurture customer relationship at critical levels in major customer
• Develop new business pipelines and biz opportunities within existing businesses.
• Should understand the Operations management and growth mindset.
• Deliver operational SLAs across different businesses and projects.
• Drive productivity improvements across different operations.
• Develop and cultivate right team to achieve all the above
• Harness synergy across different biz. Verticals and leverage support functions.
• Constant efforts on optimizing spend and save costs for organization by using various levers.
• Structured review cadence with internal / external stakeholders and drive improvements.
• Drive productivity and overall efficiencies at all the levels of operations across businesses.
• *Drive common Operating... Systems and internal system processes to drive improvements and DATA driven approach
• *Understand and advocate companies’ strategy - focusing on - integrated solutions, Operations Excellence, digitization and innovations
• Build value proposition for segment and existing businesses.
• Digital first thinking and adoption – integration.
• Business planning across sites and drive by data and Lead indicators
• Putting processes to manage teams.
• Enhance Knowledge of end markets and segments, key trends and industry
Desired Candidate:
• Minimum 12 to 15 years of experience.
• Post Graduate (MBA / PGDM - Supply chain and logistics).
• Six Sigma Black Belt,
• Industrial engineering.
• Data Analysis
What we offer
• Inclusive Environment: We believe in a diverse and inclusive workplace where everyone has the opportunity to learn, contribute, and thrive.
• Employee Resource Groups: Join our Employee Resource Groups to connect with like- minded colleagues and access support networks that align with your interests and values.
• Comprehensive Medical Insurance: We provide group medical insurance benefits not only for you but also for your spouse and same-sex partners, ensuring the health and well-being of your loved ones.
• Employee Assistance Program (EAP): Our EAP is here to support you both mentally and physically, offering a range of resources to help you navigate life's challenges.
• Learning and Development: We invest in your professional growth through various learning and development programs, helping you reach your career aspirations.
• Reward and Recognition: Your hard work and dedication will be acknowledged through our reward and recognition programs, ensuring your contributions are valued and celebrated.
• Generous Leave Policies: We offer a variety of leave options, including paid leave (PL, CL, SL), maternity and new parent leaves, adoption leave, and more, so you can maintain a healthy work-life balance.
• Fun and Engagement Initiatives: We believe in a workplace that's not only productive but also enjoyable. Our fun and engagement initiatives create a vibrant and enjoyable work atmosphere where you can thrive.
• Flexible Working Options: We understand the importance of work-life balance, which is why we offer flexible working options to accommodate your individual needs and preferences.
About Company-
Mahindra Logistics Limited is a leading integrated logistics &amp; mobility solutions provider with over a decade of experience. We have a strong presence across the country. We offer Supply Chain solutions to diverse industry verticals such as Automotive, Engineering, Consumer Goods, Pharmaceuticals,
Telecom, Commodities, and E-commerce and offer integrated employee transportation solutions to enterprise across IT, ITeS, manufacturing, Banking, Financial Services and Insurance, and Consulting Businesses.
Learn more about us at www.mahindralogistics.com</t>
  </si>
  <si>
    <t>Director, Operations</t>
  </si>
  <si>
    <t>Mahindra Logistics Limited- Lead Operations (Stockyard)</t>
  </si>
  <si>
    <t>Position: Lead- Operations (Stockyard)
Location- Pune
Education:
• Preferably Engineering or Post-Graduate in Supply Chain Management
• Knowledge on MS Office, SAP, WMS
Experience: 8-10 years
Position Summary:
• Responsible for to handle end to end warehouse and stockyard operations independently.
• Manage all end to end stores operations, outbound operations with respect to locator location &amp; customer target.
• Responsible for managing or releasing MIS report to customers, Also, ready to lead the digitalization project at location levels.
• Close review with team with place of proper’s tracking, checker maker, process establishment, Analysis on failure with step 3 &amp; step 6 documentations
• Responsible for inventory management, Inventory analysis, Cycle count (Perpetual inventory) Planning excavations &amp; analysis with proper reconciliations.
• Responsible for all types of documents I.e. PCS, GRN, invoicing .
• Responsible for all types of system reports, Customers reports &amp; review... of team members.
• Capable to handle customers end able to work in their premises with cross function department (MFG, QA, PPC, SCPC, HR, Account).
• Able to monitor customer process in well manner i.e. Mahindra 21 point agenda , TPM audit, IMS.
• Transit damage &amp; handling damage consignment &amp; capturing &amp; Proper closing on time, Data to be captured &amp; report publish to concern.
• New Part / Non location receipt monitoring &amp; FIFO -Day stickers to consignments &amp; Shelf life monitoring
• Submit the kaizen / month, Safety near miss, UA/UC incident report monitoring &amp; coordination with team for on time submit .
• Review with receipt team for Dock utilization ,Under inspection parts on time clearance &amp; shift to location .
• Audit &amp; Corporate with LIFE initiatives.
• 3PL manpower availability as per the requirement / Skill manpower absent /Pull manpower proper deployment.
• Ability &amp; ready to lead annul inventory at plant level with plan for counting, Primary tagging, Reconciliations, locator mapping, generation of BARCODE, Tag entry in system &amp; final analysis on audit inventory with submission of report.
• Monitoring of morning critical shortages as per line requirement.
• Warehouse critical materials monitoring to avoid the line stoppages.
• Coordination with MLL team &amp; BA for Morning meeting, Daily safety agenda &amp; morning shortages.
• Coordination with PDI team for export models offline fitment materials.
• Coordination with concern team for trolleys maintenance /modification base on requirement.
• Training to team for Operation challenges &amp; improvement.
• Bom error / ER implementation monitoring with CFT team &amp; closing with CPE team.
• Primary tagging /final tagging proper monitoring.
• Leading 20 on role officers 130 CELL Members with end to end operation from PCS to dispatch.
Critical Competencies:
• Having minimum experience of 8+ years.
• Good in time management, Team management, Analytical skills, patience &amp; Able to handle 150 blue collars &amp; 20 Direct repartees.
• Good communication and interpersonal skills
• Hand on SAP system MM module, Harmony ECC Production.
About Company-
Mahindra Logistics Limited is a leading integrated logistics &amp; mobility solutions provider with over a decade of experience. We have a strong presence across the country. We offer Supply Chain solutions to diverse industry verticals such as Automotive, Engineering, Consumer Goods,
Pharmaceuticals, Telecom, Commodities, and E-commerce and also offer integrated employee transportation solutions to enterprise across IT, ITeS, manufacturing, Banking, Financial Services and Insurance, and Consulting Businesses.
Igniting Success!! In a way, that is what we essentially do. We believe that the success of a company lies in the success of its employees. We focus on Igniting Success for our employees by empowering them to deliver, be customer centric, build their capabilities &amp; skillsets and develop a growth
mindset. Being recognized as a Great Place to Work underlines our commitment to providing a positive work environment</t>
  </si>
  <si>
    <t>Lead Operations (Stockyard)</t>
  </si>
  <si>
    <t>Mahindra Logistics Limited - Brand Marketing</t>
  </si>
  <si>
    <t>Designation- Manager
Location- Mumbai (Jogeshwari east)
Experience- 6+ years
Mode- WFO- 5 days
Role Overview:
• As the Specialist - Manager - Brand Communications, this role will play a pivotal role in steering our internal and external communication projects &amp; strategies.
• Person will lead executing brand campaigns &amp; plan communication projects.
• Will help ideate, innovative &amp; engaging brand campaigns by coordinating with internal &amp; external teams and agencies. You'll be responsible for crafting and executing strategies that enhance our brand's visibility, strengthen market positioning, and drive engagement with our target audience.
• The person should have a creative inclination towards creating campaigns and must have inputs towards the design &amp; copy teams.
What you will learn and contribute to (Key Responsibilities):
• Strategic Planning and Execution: Conceptualize and execute comprehensive internal &amp; external communication strategies aligned with organizational goals.
•... Build &amp; develop employee branding campaigns to engage &amp; inform/educate the work force. Work on brand campaigns that drive the brand’s engagement, visibility, and awareness.
• Develop actionable plans derived from strategies and oversee their implementation.
• Plan, edit, and curate content for diverse internal &amp; external communication channels.
• Have inputs in the creative output from the internal design team and the creative agency on record.
• Showcase, resourcefulness in information gathering and leverage it for effective content creation. Collaborate with creative agencies to execute campaigns across various platforms.
• Team up with cross-functional teams to ensure campaigns are executed effectively and aligned with brand guidelines.
• Employee Engagement and Brand Communication: Lead the ideation, planning, and execution of external marketing campaigns to drive brand awareness and engagement.
• Effectively communicate organizational initiatives and projects to employees and stakeholders.
• Manage internal &amp; external engagement platforms and newsletters to foster a cohesive community.
• Ensure consistency in internal communication across various mediums and departments.
• Align internal communication strategies with external messaging for brand coherence.
• Collaborate with internal stakeholders across different locations to gather and leverage inspiring employee stories, developing tailored communication plans.
• Create and oversee the development of compelling content for external communication channels (social media, magazines, advertising etc.).
• Craft impactful &amp; clear messaging for our desired TG to strengthen brand perception. Brand Monitoring and Analysis: Monitor brand performance metrics and consumer feedback to gauge the effectiveness of communication strategies.
• Analyse brand performance metrics, market trends and competitor activities to identify opportunities and refine strategies and also to identify opportunities for improvement and brand development.
• Develop consumer insights and data analysis to optimise external communication strategy.
Critical Competencies:
• Exceptional written and oral communication skills with a mastery of the English language.
• Proven track record in brand management, internal &amp; external comms; they should be able to conceptualise, plan, and execute brand communication campaigns.
• Skilled in aligning with diverse teams, understanding their needs, and crafting comprehensive design briefs
• Demonstrated capability to manage multiple deadlines effectively and simultaneously.
• Strong analytical skills to interpret and utilize communication feedback for strategy enhancement. Analytical mind with the ability to interpret data, consumer behaviour, and market trends.
• Expertise in managing internal events and brand campaigns;
• Resourcefulness in gathering and leveraging information for communication purposes; excellent project management skills
• Candidate should have an eye for detail and understand brand guidelines and become a brand advocate to all stakeholders
• Should be able to craft compelling brand narratives, stories and adapting communication for diverse audiences and channels
• Ability to interact and engage with employees at all levels within the organization
• Collaborative spirit &amp; a team player, with the ability to work effectively within cross- functional teams Qualifications and Experience: • • Any additional certifications in Marketing Strategy, Digital Marketing, Brand Management, or Communications are beneficial.
• Minimum of 7 years of extensive experience in communication management roles.
• Track record in leading and implementing successful employee engagement initiatives along with executing successful brand campaigns that elevate
the brands
• Advanced ability in content creation, management, and strategic communication planning
Qualifications:
• A Bachelor’s degree in Communications, Marketing, or a related field.
• MBA is a must.
About Company-
Mahindra Logistics Limited is a leading integrated logistics &amp; mobility solutions provider with over a decade of experience. We have a strong presence across the country. We offer Supply Chain solutions to diverse industry verticals such as Automotive, Engineering, Consumer Goods, Pharmaceuticals, Telecom, Commodities, and E-commerce and also offer integrated employee transportation solutions to enterprise across IT, ITeS, manufacturing, Banking, Financial Services and Insurance, and Consulting Businesses.
Igniting Success!! In a way, that is what we essentially do. We believe that the success of a company lies in the success of its employees. We focus on Igniting Success for our employees by empowering them to deliver, be customer centric, build their capabilities &amp; skillsets and develop a growth
mindset. Being recognized as a Great Place to Work underlines our commitment to providing a positive work environment</t>
  </si>
  <si>
    <t>Brand Marketing Manager</t>
  </si>
  <si>
    <t>Crossword Bookstores</t>
  </si>
  <si>
    <t>Finance Planning &amp; Analysis</t>
  </si>
  <si>
    <t>ROLE OUTLINE: Reporting to CFO, the Financial Planning &amp; Analysis (FP&amp;A) Manager will work closely with senior management to increase a company's efficiency and profitability by assisting with the formulation of both the medium and long-term financial plan.This is an Individual Contributor role which can progress to senior roles with in F&amp;A or Operations. The role will be supported by other F&amp;A Team Members.JOB DUTIES AND RESPONSIBILITIES: The FP&amp;A Manager performs a wide range of duties that may include, but are not limited to:
• Working closely with the leadership team to formulate the business's medium to long term financial and strategic plan
• Work with Business Unit heads to build their annual budgets and forecasts
• Producing models to project long term growth and determine the impacting business factors
• Delivery of competitor analysis, market trends and associated commentary to the Leadership team
• Analysing financial and operational results to better understand company... performance
• Utilising BI tools to delivery meaningful insights into business performance
• Communicate to senior management the reasons behind the product/department performance and results
• Provide detailed analysis and commentary on cost centre results
• Reviewing operations and recommending new productivity or cost saving initiatives
• Preparing business cases to support new investment, strategic and other business decisions
• Reviewing existing processes and procedures to develop recommendations for improvement efforts
• Evaluating previous budgets, expenditures to develop and implement future budgets
• Communicating results and recommendations to senior management for improvements that will lead to cost reduction, revenue generation and streamlining operations
• Provide insights to senior management around financial modelling, forecasts and profitability
SKILLS AND ATTRIBUTES: The common skills and attributes that are needed for this role are:
• Minimum of 10 years of relevant analytical experience
• Significant analytical skillset, including the utilisation of BI and reporting tools
• Able to solve complex problems
• Excellent communication skills with ability to build relationships
• Strong influencing and interpersonal skills
• High level of commercial acumen
• Advanced computer software skills, including writing macros in Excel and other accounting packages
• Professional qualification such as CA or CFA or equivalent
Job Type: Full-timeSalary: ?240,210.84 - ?1,193,017.78 per yearBenefits:
• Provident Fund
Schedule:
• Day shift
• Morning shift
Ability to commute/relocate:
• Near Station, Pune, Maharashtra: Reliably commute or planning to relocate before starting work (Required)
Experience:
• total work: 1 year (Preferred)
Speak with the employer
+91 9152874039</t>
  </si>
  <si>
    <t>Specialty Retail</t>
  </si>
  <si>
    <t>Other Specialty Retail</t>
  </si>
  <si>
    <t>Financial Planning &amp; Analysis Manager</t>
  </si>
  <si>
    <t>Forbes &amp; Company Limited</t>
  </si>
  <si>
    <t>Head Modern Trade CoE (General Manager)</t>
  </si>
  <si>
    <t>Eureka Forbes Ltd</t>
  </si>
  <si>
    <t>Role
To strategize the transformations in National &amp; Regional Modern Trade (NMT &amp; RMT).
Main Responsibilities
The main responsibilities of the position are:
Responsible to strategize and lead the business transformations in NMT &amp; RMT
Work with the regions to deliver the AOP targets of Gross sales, Gross Margin &amp; EBIDTA
Responsible for end-to-end new introductions / replacement of SKUs in NMT accounts
Responsible for collections, account reconciliation, projection of sales plan and forecast, ensuring all details are available with commercial team.
To review business specific monthly, quarterly and annual profit and loss statement and take corrective actions if needed.
Responsible to handle overall orders and develop strategy for business growth.
Ensuring process adherence as per commercial norms
Execution of marketing plan and promotion activities along with corporate marketing
Analyzing current EFL and competitor presence in stores and suggesting the best. promotions, products and... price to pitch our products.
Coordinating with marketing team to understand ISP productivity and cost and take corrective actions monthly/quarterly.
Ensuring ISPs availability and periodic training to enhance productivity. Review monthly tertiary planning (ISPs Target) and execution in line with primary target.
Strengthening MT trade relations and building partnerships
Training MT team in CoE team and regions on Key Account Management
Preparing, negotiating and finalizing TOTs of NMTs for the year
Preparing Key Account quarterly plans for the year for NMT and Key RMT accounts and monthly / quarterly review of the same using the key input metrics
Preparing the Years Annual Operating Plan for NMT &amp; RMT
Skills &amp; Experience Required
MBA from a reputed institute
15-18 years in Sales &amp; Business management, with focus on Modern Trade
Experience in Consumer companies.
Ability to collaborate with Region (Sales) Teams to deep dive, analyze data and come up with feasible and impactful solutions.
Experience of driving execution with a hands-on approach</t>
  </si>
  <si>
    <t>Household Durables</t>
  </si>
  <si>
    <t>Household Appliances</t>
  </si>
  <si>
    <t>Program Manager</t>
  </si>
  <si>
    <t>Green Yatra</t>
  </si>
  <si>
    <t>Location:
Mumbai, Delhi
Qualification:
Qualification: MBA/MSc/Master/MSc in Natural Resource Management/ Environmental Science/ Water Management/ Botany/ Horticulture/ Agroforestry
Experience:
Minimum 5 years
Desirable Skills:
• Passionate and enthusiastic for environment
• Project Management and Leadership skills to lead and manage different project and teams
• Open to take multiple responsibilities and roles apart from designated work profile
• Compulsory prior experience of Forestry/ Miyawaki Afforestation/ Biodiversity Park and Botanical Park development and Water conservation, Natural Resources Management
• Ready to work on field in tough conditions and frequent travelling
• Efficient written and verbal skills in English and local language to communicate with top corporate and govt officials
• Good PR, relationship management and onsite problem-solving skills
• Knowledge and experience of working in a Not for Profit
• Excellent computer skills - MS Office (PowerPoint and... Excel) with Project proposals and report making
What Green Yatra can offer you:
• A competitive remuneration package.
• A challenging, flexible, compassionate and employee-oriented work environment.
• A chance to be a part of one of the leading NGOs in India and expand your knowledge and skills in the world of sustainable growth and development.
Salary:
Rs. 30,000 to 60,000 per month</t>
  </si>
  <si>
    <t>Jubilant Foodworks - Head - Brand &amp; Social Media - Domino's (9-15 yrs)</t>
  </si>
  <si>
    <t>- Build, motivate and develop a team of high performing brand and social marketing specialists (2 senior managers + 1 manager)
- Lead the brand and communications calendar (Strategy and execution) that creates pull and delivers customer acquisition and engagement goals.
- Build brand awareness, salience and affinity to fuel customer growth and engagement. Lead the development of brand voice, key and personality.
- Drive 360-degree clutter-breaking campaigns across channels like out-of-home, print, radio, catchment- area marketing, promotions within housing societies, social, digital, owned channels, and PR
- Define and execute the social marketing strategy. Establish, implement and measure the effectiveness of digital/mobile advertising initiatives to drive awareness and adoption of our own assets.
- Responsible for end-to-end execution of campaigns from agency briefs to creative development, media planning, campaign execution and measurement.
- Create messaging strategy for key... target segments
- Collaborate effectively with cross-functional teams and external partners to deliver results.
- Will have to work closely with the category teams within mkt in terms of campaign development and execution for new launches.
- Will have to work with product / digital teams in terms of creating app assets (marketing lead)
- Drive brand consistency across marketing assets
- Serve as business owner for all brand research and tracking studies partnering with Market Research teams/ agencies.
- Create and own goals and performance metrics for campaigns; monitor regularly to understand effectiveness of strategy and creative, making recommendations for continuous improvement.
- Work effectively in a deadline-driven work environment, where multitasking while maintaining quality and attention to detail are the norm
- Deliver results with strong bias for action in an ambiguous environment
Team Size
Direct Team: 3
Desired Skills and Experience:
- MBA in marketing/ business from one of the top business schools.
- Minimum 9+ years of overall experience with at least 5+ years in brand marketing in strong FMCG/Ecommerce/D2C brands
- A proven marketer, with experience of building and executing high-impact product and brand campaigns that cut through, and are distinctive and memorable
- Track record of executing multi-channel and multi-territory campaigns, with a high level of comfort with the tools and techniques of digital marketing. Proven expertise in media and promotion planning and management. Robust experience in creative development and execution.
- Excellent oral and written communication skills and an ability to influence others
- Strong analytical and quantitative skills - ability to use data to develop and measure marketing programs
- Experience working with advertising and marketing agencies
- Strong drive for execution and delivering results in an ambiguous environment. An ambitious self-starter with excellent follow-through skills to develop ideas independently and thrive in fast-paced environment is crucial.
- Demonstrated ability and willingness to roll up sleeves and execute to get the job done and thinking big at the same time
- Strong customer obsession.
- Intuition for customer communication</t>
  </si>
  <si>
    <t>Head Brand &amp; Social Media</t>
  </si>
  <si>
    <t>Growth Manager</t>
  </si>
  <si>
    <t>Titan Company Limited</t>
  </si>
  <si>
    <t>The Role: Titan is seeking Growth Manager to lead our Direct-to-Consumer (D2C) business, focusing on strategic growth, revenue, and profitability. This role is ideal for someone passionate about E-Commerce and digital marketing, with a proven track record in scaling D2C E-Commerce brands. You will be managing teams across Organic, paid, retention, and affiliate marketing, developing a comprehensive digital marketing strategy, and building a scalable D2C growth engine. Key Responsibilities: *Oversee Titan's D2C business strategy, including budgeting, forecasting, and execution across various channels to maximize ROI and revenue. *Lead and manage dynamic teams in paid advertising, retention marketing, and affiliate marketing, ensuring cohesive strategy implementation and campaign execution. *Build and execute data-driven performance marketing campaigns across channels like paid social, SEM, YouTube ads, affiliate marketing, remarketing, display, and email/CRM. *Grow visits and... conversion rates for the organic channel through innovative SEO strategies and content marketing. *Collaborate with brand teams to optimize brand campaigns and launch new initiatives. Innovate D2C product offerings on the website, focusing on promotions, bundles, upselling/cross-selling strategies, and pricing to increase AOV and LTV. *Ensure accurate tracking across campaigns and foster a culture of experimentation in marketing channels, targeting, creative design, and messaging. *Work closely with digital product and brand marketing teams to enhance the onsite customer experience and conversion rates. *Drive cross-team collaboration for projects that enhance D2C business performance. Effective team management, including setting goals, providing feedback, and fostering professional development. Qualification: *At least 3-5 years of experience in E-Commerce and performance marketing, with a proven track record in scaling D2C brands.MBA in Marketing, preferably from a Tier-1 college, is highly desirable. *Strong leadership skills with experience managing teams in paid advertising, retention marketing, and affiliate marketing. *Deep knowledge in Paid Performance channels, Email Marketing, and organic growth strategies. Strong technical, analytical, and strategic planning skills</t>
  </si>
  <si>
    <t>Eureka Forbes</t>
  </si>
  <si>
    <t>Director (Finance)</t>
  </si>
  <si>
    <t>I. COMPANY PROFILE:-
Electronics Corporation of India Limited (ECIL) was incorporated in 1967 under the Indian Companies Act, 1956, The main objectives of the company are to promote and develop Industrial electronics with indigenous know-how and to attain self-sufficiency in Atomic Energy programme, Defence, Space, Civil Aviation, Security and other sectors of strategic importance. The Company has diversified its activities by having new product lines, entering into Joint Ventures and also new service areas in order to compete in the International market. The company is a Schedule- 'A' CPSE with the administrative jurisdiction of Department of Atomic Energy. The company employed 1653 regular employees (Executives- 1265 &amp; Non-Executives- 388) as on 31.03.2021.
Its Registered and Corporate offices are at Hyderabad, Telangana State.
The authorised and paid up capital of the Company was Rs. 200 crore and Rs.163.37 crore respectively as on 31.03.2021.
The shareholding of the Government of... India in the Company is 100% as on 31.03.2021.
II. JOB DESCRIPTION AND RESPONSIBILITIES:-
Director (Finance) is a member of the Board of Directors and reports to Chairman &amp; Managing Director. He/ She is overall in charge of finance and accounts functions of the organization and is responsible for evolving and formulating policies.
III.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Central Public Sector Enterprise (CPSE) (including a full-time functional Director in the Board of a CPSE);
Central Government including the Armed Forces of the Union and All India Services;
State Public Sector Enterprise (SPSE) where the annual turnover is *Rs 1500 crore or more;
Private Sector in company where the annual turnover is *Rs 1500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 Chartered Accountant or Cost Accountant or a full time MBA/PGDM course with finance specialization with good academic record from a recognized University/Institution. Preference would be given to Chartered Accountant.
Officers of Organized Group ‘A’ Accounts Services [i.e. Indian Audit and Accounts Service, Indian Defence Accounts Service, Indian Railway Accounts Service, Indian Civil Accounts Service, Indian P&amp;T Accounts &amp; Finance Service and Indian Cost Accounts Service] working in the appropriate level are exempted from these educational qualifications.
Further, applicants from the Central Govt./Armed Forces of the Union/All India Services, will also be exempted from the educational qualifications as per (i) above provided the applicants have ‘the relevant experience’ as mentioned in Para 4(iii) below.
In respect of applicants from Organized Group ‘A’ Accounts Services/Central Government/Armed Forces of the Union/All India Services, Chartered Accountant/Cost Accountant/MBA/PGDM will be a desirable educational qualification.
4. EXPERIENCE:-
The applicant should have at least five years of cumulative experience at a senior level during the last ten years in the area of Corporate Financial Management/Corporate Accounts in an organization of repute.
Applicants from Organized Group ‘A’ Accounts Services should have at least five years cumulative experience at a senior level during the last ten years in the area of Corporate Financial Management/ Corporate Accounts.
‘The relevant experience’ in respect of applicants from Central Government/Armed Forces of the Union/All India Services would include at least seven years of cumulative experience at a senior level during the last ten years in the area of Corporate Financial Management/ Corporate Accounts.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application.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Applicants from Private Sector must submit the following documents along with the application form:
Annual Reports of the Company in which currently working for the 3 financial years preceding the calendar year in which the post is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 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24/12/2021.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</si>
  <si>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Distribution Manager</t>
  </si>
  <si>
    <t>We have Urgent requirement for Distribution Managers for the sales division at Lava International and will be conducting Recruitment Drives for the same in the month of June'16 at Chandigarh Location.
1. Candidates experienced in Channel sales, Distributor management preferre
. 2. Candidates from FMCG, Consumer Durables and Telecom/Handset sectors will be preferred. 3. Candidates with 2-6 years of industry exposure will only be considered. This position is on rolls of La
a. 4. Candidates aged more than 29 years, please do not ap
y. If you have already interviewed at Lava, Please ignore this
ail. Skills required for this pos
tion :- Experience : 2-6 Years Qualification : MBA/PGDM (full t
me) MUST Location : Hiring for NORTH region (Rajasthan, Haryana, Punjab, Jammu &amp; Kashmir and Himacha
Pradesh) Job Description: Lead Business Distribution strategy &amp; deployment * Create distribution strategy &amp; deploy blue print for respective geography * Grow retail universe to achieve width in... distribution Distributor life cycle * Selection - using laid processes select right partner * Onboarding - empower partner to build required human &amp; material infrastructure * ROI - create sustainable partner models * Performance evaluation - RCA and Outlier correction * Corrective action planning basis distributor satisfaction survey score Material Management * Order to replenishment cycle of fresh goods between retailer to distributor and warehouse to distributor of respective geography * Ensure availability at retail through adherence to placement norms * Ensure visibility at retail through optimum deployment of marketing elements Market Hygiene * Adhere to policies of infiltration, MOP adherence, curtailing wholesale, * Ensure distributor satisfaction through timely NDC Lead People * Leading team of 3-5 Distributors with 8-10 DSE's for given geography * Facilitate recruitment, onboarding &amp; mentoring * Training &amp; coaching team on processes, policies, soft skills and IT systems * Ensure recommendation at retail through produ
knowledge Job Typ
ull-time
• perience: * Channel Sales: 2 year
• Required) * Regional Sales: 2 year
(Required)
• ducation: * Master'
s (Required</t>
  </si>
  <si>
    <t>Manager - Corporate Strategy &amp; Business Development</t>
  </si>
  <si>
    <t>Alkem Laboratories Ltd.</t>
  </si>
  <si>
    <t>About Alkem:
Alkem Laboratories Limited is an Indian multinational pharmaceutical company headquartered in Mumbai, that manufactures and sells pharmaceutical generics, formulations and nutraceuticals in India and globally over 50 countries. We have consistently been ranked amongst the top ten pharmaceutical companies in India. Our portfolio includes illustrious brands like Clavam, Pan, Pan-D, and Taxim-O, which feature amongst the top 50 pharmaceutical brands in India.
Details of the Role:
The incumbent would need to build a strong New Product Portfolio and its management and delivery in time bound manner. Should work closely with the Business/Marketing, Business Development, R&amp;D, Manufacturing, Regulatory, IP, Market Research, SFE, CEO Office, Commercial, Medical, Clinical Research, CQA, Finance, PMO, New Product Launch, Network Strategy, Packaging development teams etc.
The job would involve:
Continuous evaluation, enrichment and expansion of product portfolio; Liaison between... respective cross-functional team (CFT) for successful ideation to launch run
Drive New Product Identification Process - Evaluate and select products in view with near- and long-term launches
Therapy Gap Analysis and recommendation of products
Project Management Activities
Analyze several competitive intelligence data to identify innovative products and peer strategies across the value chain - development and marketing. Also, competitive intelligence tool to highlight in-market opportunities for commercial products and to de-risk commercial value of in-line products
Spearhead the updation of live portfolio dashboard as well as the continuous updation of the product initiation form (PIFs) online. Portfolio update with specific performance and goals tracker for all key projects
Business case evaluation, revision and revenue projection for pipeline as well as in-line products. Budgeting for forthcoming financial year as well as consolidating 5-year revenue plan for both in-line and pipeline products
Facilitate several evaluation of products from Third Party basis in co-ordination with commercial team.
ACCOUNTABILITIES:
New Product Ideation &amp; Feasibility Analysis
Establish &amp; institutionalize processes for product selection
Identify new product opportunities in line with overall business intent and inputs from various internal teams
Validate the market potential in conjunction with Marketing Teams through primary / secondary market sources &amp; benchmarks/analogues.
Prepare the proposal on new products and initiate discussions with the respective teams
Identify the product manufacturing basis the deliberations on the business case in conjunction with Network Strategy and cross-functional teams as appropriate
Collaborate with cross-functional teams in R&amp;D, PMO, Medical affairs, IP, Clinical Research, Business, New Product Introductions, Regulatory etc., to collect relevant data on assessing the development feasibility
Estimate the product costing in and take necessary approvals
Partner the final product selection process
Product Selection &amp; Prioritization
Anchor Product Selection meetings/discussions
Prioritize selected products based on pre-defined criteria and communicate the same to in-house &amp; sourcing team
Finalize the calendar for product launches
Third Party Partner Evaluation
Interact with the prospective third partners in conjunction with Commercial Team
Validate technologies and skill sets of partners from portfolio fit perspective
Ensure timely alliances with the partners
Product Launches &amp; Due Diligence
Ensure complete alignment between R&amp;D team, Sourcing team, Marketing team and contract manufacturing team and various cross-functional teams to ensure the delivery timelines for new product launches
Validate the actual launch performance against initial business assumptions
Ensure management reporting with regard to gauge performance Vs. targets
Health of the Product Pipeline
Track and monitor the health of the product pipeline
Establish integrated data management and MIS for portfolio management
Ensure to develop sustainable revenue source for growth of the business
Continuously evaluate the health of the existing products, prepare business cases, provide inputs and facilitate management decision
Experience: 4-6 years in Business Development/ Marketing / Market Research/Portfolio planning, in pharmaceuticals
Qualification: MBBS/M.Pharm/B. Pharm/BDS/M.Sc./B.Sc./B.Tech with Business Management (MBA) degree</t>
  </si>
  <si>
    <t>Manager Corporate Strategy &amp; Business Development</t>
  </si>
  <si>
    <t>KPIT Technologies</t>
  </si>
  <si>
    <t>Storyteller and Technology Marketer</t>
  </si>
  <si>
    <t>KPIT Technologies GmbH</t>
  </si>
  <si>
    <t>Responsibilities
· Technology Marketing
• Planning and execution of marketing activities ( Branding, Positioning, Content creation) for specific product(s) and/or solution(s)
• Designs, develops, and implements marketing programs and strategies for KPIT’s offerings.
• Design and execute campaigns for achieving agreed targets – Awareness, impressions, lead generation.
• Develop content for internal and external audiences relaying product/solution strategies and value propositions, including customer presentations, sales training materials, thought leadership and demand generation assets.
• Monitors industry trends, movements, competitive activity, new markets and tech areas of offerings
• Liaison with external consultants, partners, agencies, freelancers and other channels for creation of collaterals and execution
• Sound knowledge and understanding of Cloud players (Microsoft, Amazon, Google) and their business models with automotive OEMs
· Technology Storytelling
• Understand... audience, buying process and key challenges.
• Understand complex technology that goes into building great features for next gen automobiles.
• Craft memorable stories that our audience can appreciate and experience.
• Build long lasting stories in form of presentations, articles and other touch points that will aid in positioning and business development. Work with cross functional teams; Research
Mandatory to have:
• Sound business and the target audience understanding.
• Can align well with the changing dynamics of our industry (automotive software)
• Able to craft our messaging, find the most optimum messenger (channel) to reach the target audience quickly
• Able to get in outside-in perspective, understand our competition in greatest detail
• Able to grasp the complexity and the opportunity in our business
• Manage the master message as well as storyboarding around it through case studies, campaigns, and webinars
• Able to sign up for achieving tangible business results like pipeline generation
• Quick learner of the concepts, trends, nuance of the offering
• Will be great if the candidate is experienced in working with companies from - Semicon, cloud, consulting (like McKinsey, Deloitte, etc.), middleware, testing tools (like dSPACE, Ansys, etc.)
• Marketing basics – research, communication, articulation
• Strong emphasis on articulation of complex, abstract topics
• Strong presentation skills and data visualisation
• Expert on PowerPoint presentations, Word, Campaign management/execution, data analytics (tableau etc.)
• Passion to learn automotive / mobility /technology topics.
• Excellent communication and interpersonal skills Exposure to digital marketing (LinkedIn, Eloqua etc)
Experience :
Relevant experience with mix of technology marketing, customer acquisition &amp; business development working on similar responsibilities mentioned and demonstrated success in other organisations.
technology marketing,customer acquisition ,business development ,GTM,presentation skills ,data visualisation,Content creation
null</t>
  </si>
  <si>
    <t>Systems Software</t>
  </si>
  <si>
    <t>DIGITAL MARKETING</t>
  </si>
  <si>
    <t>Mumbai, Maharashtra IN Department
Marketing Job Role
‍
Sr Exe - Digital Marketing
‍ What you'll be responsible for?
‍
Develop social media plans for Tanla &amp; its subsidiaries.
Responsible for always on content creation &amp; establishing creative best practices.
Responsible for leading the growth of our social media channels.
Develop and execute engaging campaigns across their platforms and capture different consumer insights.
Review and analyse social media KPIs to identify trends and key insights, creating monthly &amp; annual reports for social media.
The candidate will oversee day-to-day social media and community activities including coordinating &amp; creating content to support daily posts, moderating online community discussions, and responding to comments on the various social media platforms and to community inquiries.
Implementing customer marketing &amp; employer branding campaigns across social.
Basic level website management, SEO &amp; SEM
Basic level knowledge of marketing... automation platforms
‍ Qualification and other skills
‍
MBA What you'd have?
‍
4+ relevant years of social media experience preferably in B2B / SAAS organizations.
Strong knowledge of best practices for organic growth across social channels.
knowledge of tools like Social Bakers, TalkWalker, Hubspot
Proficiency in social media platforms like LinkedIn, Twitter, Facebook &amp; Instagram.
Has basic knowledge of website tools like GA4, Wordpress etc
‍ Why join us?
‍
We welcome and encourage diversity in the workplace regardless of race, gender, religion, age, sexual orientation, gender identity, disability, or veteran status.
https://www.tanla.com</t>
  </si>
  <si>
    <t>job_result_8_82.txt</t>
  </si>
  <si>
    <t>Lead Administration Coal Mining, Ranchi (jharkhand)</t>
  </si>
  <si>
    <t>JSW Sports Pvt Ltd</t>
  </si>
  <si>
    <t>Position Name : Lead Administration Division- Jharkhand Mine Location- Ranchi, Jharkhand Educational Background: Any Graduate, MBA in HR Experience : 12+ Years Developing and implementing Admin strategies and initiatives aligned with the overall business strategy. Managing communication and aligning general work flows. Facility Management. Planning new facilities keeping in view of the upcoming projects. Managing the fleet and controlling for better utilization . Keeping the administrative costs under control. 7 .Taking care of Welfare amenities.
foundit</t>
  </si>
  <si>
    <t>Administrative Manager</t>
  </si>
  <si>
    <t>job_result_3_74.txt</t>
  </si>
  <si>
    <t>ICICI bank Job (Onroll)</t>
  </si>
  <si>
    <t>Innovative Services</t>
  </si>
  <si>
    <t>ICICI bank Job(Onroll)
Bank- ICICI bank,(Lucknow,Delhi) Profile- Relationship Officer/Operation salary-12-25K, Qualification- Graduate/MBA.
Contact:-shivani, Mob:- 8960706007</t>
  </si>
  <si>
    <t>Relationship Officer</t>
  </si>
  <si>
    <t>Branch Banking RM - Pvt Bank - Baroda / Surat / Ahmedabad</t>
  </si>
  <si>
    <t>Leading Private Bank</t>
  </si>
  <si>
    <t>via Workassist</t>
  </si>
  <si>
    <t>Provide financial solutions to the HNI customers while maintaining high service
standards
Maintain complete customer profile including the risk profile, demographics and
assets in the bank
Enrich relationships and garner higher wallet share through customer
engagement activities
Deepen the existing relationships by cross selling the Bank's products and
services/ third party investment products
Identify potential customers who can be sold tailored products to enhance
product penetration
Acquire new customers by converting referral leads
Achieve targets as assigned by the organization on a monthly basis
Record and track all engagement activities through the CRM system
Comply with KYC/SEBI rules, regulations, and legislation governing the Bank</t>
  </si>
  <si>
    <t>Branch Banking Relationship Manager</t>
  </si>
  <si>
    <t>Relationship Officer( for leading Bank)</t>
  </si>
  <si>
    <t>HMHR Solutions LLP</t>
  </si>
  <si>
    <t>Urgent Job Opening for Relationship Officer for India's Leading Bank , Brand name in Banking industry , hiring Experienced and Fresh Graduates with excellent com skills , ,Account opening like SB account , Current A/c , processing home loan , car loan, gold loan, giving information about financial products and services , getting KYCdone , targets will be there, good opportuntiy to start your career into Banking industry , dont miss it , need someone who can join on immediate basis with comittment of staying with organisation for longer duration ( Male candidate preferred), good positive attitude , ready to take responsibilities , candidate should be available for f2f interview ( only Navi Mumbai based candidates required ) , those who have done graduation in Banking Finance good opportuntiy for you guys start applying.
interview process :- Consultant round , CV shortlisting by HR Team , if profile gets shortlisted we will call you for f2f round of interview.
Total openings :- only... 30
Qualification :- Graduate
Salary :-15- 20 k pm , depending upon interview , if having any experience , last drawn salary if any ,
interested apply with updated CV
Job Type: Full-time
Salary: 15,000.00 - 20,000.00 per month
Schedule:
Day shift
Education:
Bachelor's (Preferred)
Experience:
total work: 1 year (Preferred)
Ability to Commute:
Navi Mumbai, Maharashtra (Required)
Ability to Relocate:
Navi Mumbai, Maharashtra: Relocate before starting work (Required)
Work Location: In person</t>
  </si>
  <si>
    <t>B2B sales</t>
  </si>
  <si>
    <t>Company: Geojit Financial Services
Location :: Hubli, Karnataka
Position: Financial Consultant B2B Sales
• Experienced in banking / broking / finance / insurance field with sales profile.
• Graduate freshers with NISM certification.
• Even MBA finance / MCom / BCom freshers without NISM
• Male / Female
2yrs · experienced in credit card sales / broking / banking sales for FC B2B profile.
Candidates should be keen in sales (mandatory)
ctc 25000 to 30000
Role - Demat account opening &amp; sales trading through banks.
Bank will provide clients, who are interested to open demat accounts.
geojit has partnership with various banks .
Need to visit bank from where you are getting clients
geojit is a broking firm deals with equity shares, mutual funds and insurance
Job Types: Permanent, Full-time
Salary: ₹25,000.00 - ₹30,000.00 per month
Shift:
• Day shift
Ability to commute/relocate:
• dombivili, Mumbai, Maharashtra: Reliably commute or planning to relocate before starting work... (Preferred)
Experience:
• sales of financial products: 1 year (Preferred)
Speak with the employer
+91 9884860518</t>
  </si>
  <si>
    <t>job_result_2_67.txt</t>
  </si>
  <si>
    <t>Dealer, business support executive, financial consultant</t>
  </si>
  <si>
    <t>Geojit financial services Ltd</t>
  </si>
  <si>
    <t>Namakkal, Tamil Nadu</t>
  </si>
  <si>
    <t>From monitoring the stock market to analysing trading information on a daily basis, here are a few equity trader responsibilities:
monitoring and analysing the condition of the stock market to prepare profitable financial information
examining a company's financial reports, including balance sheets and cash flow statements
making investments that align with the financial position of the organisation
taking into consideration the company's assets against its liabilities before making investments
buying and selling shares and securities by employing short-term trading models
establishing effective trading strategies that result in more income and profits for clients
ensuring that trading transactions comply with the government laws and policies
designing market intelligence reports for the trading team to ensure profitable returns
employing intelligent digital applications to examine data and create accurate market reports
using data to assess financial risks and taking trading... decisions based on that
liaising with portfolio and fund accounting teams to ensure timely trade processing
updating data sheets, performance valuation and liquidity reports regularly
communicating with intermediaries and brokers to solve the discrepancies in trades
Job Type: Full-time
Pay: ₹20,000.00 - ₹25,000.00 per month
Benefits:
• Leave encashment
• Paid sick time
• Provident Fund
Supplemental pay types:
• Commission pay
• Performance bonus
Ability to commute/relocate:
• Namakkal , Namakkal, Tamil Nadu: Reliably commute or planning to relocate before starting work (Required)
Experience:
• total work: 2 years (Preferred)
Speak with the employer
+91 9995802079</t>
  </si>
  <si>
    <t>NRI Portfolio Manager</t>
  </si>
  <si>
    <t>Business Function
As the leading bank in Asia, DBS Consumer Banking Group is in a unique position to help our customers realise their dreams and ambitions. As a market leader in the consumer banking business, DBS has a full spectrum of products and services, including deposits, investments, insurance, mortgages, credit cards and personal loans, to help our customers realise their dreams and aspirations at every life stage. Our financial solutions are not only the best in the business they were made just right for you.
Job Purpose:
This role is expected to anchor the DBIL Treasures NRI revenue and drive portfolio objectives of activation, usage, cross sell and retention of clients. Given that NRI proposition is mostly digitised (app based), hence digitally delivering customer engagement metrics is also a critical responsibility of the job holder.
Key Accountabilities:
Drive portfolio revenues through effective inroads in the existing base, and consistently increase. activisation of... the client towards product penetration. Ensure activation, balance build, digital usage, cross sell, retention and revenue realisation in line with the budget
Drive the customer engagement charter that deepens relationship, enhances experience and adds to CVP.
Work with stakeholders that effectively aligns across product teams, regions, support functions to co-create and demonstrate business values.
Work with the frontline in tracking qualification of newly acquired clients.
Periodically track portfolio quality and client qualification journey (how fast clients reaching qualification)
Job Duties &amp; responsibilities:
Track and monitor revenue, portfolio health and movement of existing portfolio in line with budget
Drive penetration and messaging strategy/calendar working closely with product, marketing, analytics, campaign operations
Regular monitoring and review of campaign outcomes jointly with product, marketing, analytics
Create and drive the customer engagement strategy for DBS Treasures (NRI) using channels of communication as well as in app solutions to deliver a contextual, personalised and relevant messaging experience
Ensure a robust strategy is in place to drive portfolio objectives cost effectively
Required Experience:
Combination of multiple roles preferred:
Product / portfolio management
Campaign management / Stakeholder coordination / communication
App engagement
Exposure to analytics
Strategic Presentations
Product Knowledge
Education / Preferred Qualifications:
MBA
Core Competencies:
Analytical, structured thinking
Creativity
Stakeholder management
Result oriented
Technical Competencies:
Product management
Digital marketing exposure
Understanding of Analytics
Work Relationship:
Ability to partner with internal team to develop effective and efficient working
DBS India - Culture &amp; Behaviors:
Drive performance through Value Based Propositions
Build pride and passion to protect, maintain and enhance DBS image and reputation
Enhance knowledge base, build skill sets &amp; develop competencies
Invest in team building &amp; motivation through ideation &amp; innovation
Execute at speed while maintaining error free operations
Develop a passion for performance and grow the talent pool
Maintain the highest standards of honesty and integrity</t>
  </si>
  <si>
    <t>Banking and Accounts Manager</t>
  </si>
  <si>
    <t>Rahul Cables Private Limited</t>
  </si>
  <si>
    <t>Role &amp; responsibilities:
1. Banking Relationships Management:
- Foster and maintain strong relationships with financial institutions to optimise banking services and financial solutions.
- Negotiate favourable terms, interest rates, and financial agreements with banking partners.
2. Working Capital Management:
- Develop and implement strategies to optimize working capital, including effective cash flow management and accounts receivable/payable.
3. Trade Finance and Treasury:
- Oversee trade finance activities, including letters of credit, bank guarantees, and trade credit insurance.
- Manage treasury operations, including cash management, liquidity planning, and investment strategies.
4. Foreign Exchange Hedging:
- Implement strategies to mitigate foreign exchange risks and achieve optimal exchange rates for international transactions.
Preferred candidate profile :
- Minimum of 5 years of relevant experience in EPC industry, with a demonstrated track record of managing... financial operations for contracting companies.
- Strong knowledge and expertise in banking relationships, working capital management, trade finance, treasury, and foreign exchange hedging.
- CA or other relevant advanced degree is a plus.
- Professional certifications such as CFA or equivalent are highly desirable.
Role: Finance &amp; Accounting - Other
Industry Type: EPC Contracting + Construction
Department: Finance &amp; Accounting
Employment Type: Full Time, Permanent
Role Category: Finance &amp; Accounting - Other
Education
UG: Any Graduate
PG: M.Com in Commerce, CA in CA,CFA Any Postgraduate, MBA/PGDM.
Job Type: Full-time
Pay: ₹20,000.00 - ₹50,000.00 per month
Schedule:
• Day shift
Ability to commute/relocate:
• Mumbai, Maharashtra: Reliably commute or planning to relocate before starting work (Required)
Education:
• Bachelor's (Preferred)
Experience:
• Accounting: 2 years (Preferred)
• CA: 1 year (Preferred)
• total work: 4 years (Preferred)
License/Certification:
• Chartered Accountant (Preferred</t>
  </si>
  <si>
    <t>Assistant Manager -Banking &amp; Taxation</t>
  </si>
  <si>
    <t>Intellectual capital</t>
  </si>
  <si>
    <t>Department : Accounts
Designation : Assistant Manager -Banking &amp; Taxation
Min Qualification : B.Com.
Min. Experience : 5-6 years
Background : Consistent performance in the field of finance accounting, banking and co-ordinating with banks for submission of various compliance documents
Job Profile
1. Provide inward instruction to bank though Trade Portal.
2. Prepare documents for PCFC (Pre-Shipment) disbursement &amp; Liquidation (US &amp; EURO)
3. Prepare documents for Capex Loan &amp; their repayment (US &amp; EURO)
4. Salary processing
5. Statutory compliance payment such as GST, Provident Fund, ESIC &amp; Professional Tax etc.
6. Monthly utility bills payment
7. Processing Import Vendors Payment
8. Making letters, Drafting the mails &amp; required documents update.
Qualities Thorough understanding of the scope of work and related experience, willingness to learn and absorb new avenues.
Job Type: Full-time
Salary: ₹20,000.00 - ₹35,000.00 per month
Schedule:
• Day shift
Experience:
• total work: 1 year... (Preferred)
Ability to Commute:
• Lower Parel, Mumbai, Maharashtra (Required)
Ability to Relocate:
• Lower Parel, Mumbai, Maharashtra: Relocate before starting work (Required)
Work Location: In person</t>
  </si>
  <si>
    <t>Assistant Manager Banking &amp; Taxation</t>
  </si>
  <si>
    <t>Elite Banker-NRI</t>
  </si>
  <si>
    <t>Role/ Job Title: Virtual Relationship Manager-NRI
Function/ Department: Retail Liabilities
Job Purpose
VRM will be responsible for enhancing the customer engagement virtually to increase customer stickiness on managed clients. They will drive mobile banking adoption &amp; usage, increase cross-sell of products and work towards upgrading and on-boarding customers in the relationship banking program. Professionally driven to achieve higher customer satisfaction and increase retention. VRM to have complete knowledge of end-to-end bank offerings, key goals of RM, bank systems and key onboarding steps for products cross-sell.
Roles &amp; Responsibilities
Responsible for deepening customer relationships to increase customer relationship value Acquisition of NR accounts and generating referrals from existing customers.
Ensuring remittances in all managed &amp; sourced accounts.
Responsible for driving quality engagements over call with customers by following industry best practices.
. Responsible... for increasing adoption of digital platforms like mobile banking and drive initial login on Optimus app Value build up and increase in "Product Holding Per Customer" within mapped portfolio.
Responsible for cross-sell of pre-approved products such as Credit Card and other offers to increase products per customer.
Ensure all customer profiling for mapped customers and presented with suitable banking products as per their need and requirement.
Ensure monthly operating plan is met to improve scorecard and decile rankings.
Coordinate with respective teams for closure of retail assets &amp; trade transactions business generated through client engagement.
Responsible for creating a customer-focused approach for quick resolution of all queries and complaints to achieve NPS benchmarks.
Ensure strict adherence to the bank policies and compliance.
Pitch Relationship Banking program benefits and eligibility criteria to customers and on-board customers/groups to the RB program.
Assist audit and ensure compliance to internal and external regulations and guidelines.
Provide best in-class customer service to all clients to become their primary banker.
Education Qualification (Fulltime)
Graduation: Bachelor's in engineering / technology / Mathematics / Commerce / Arts / Science / Biology / Business / Computers / Management.
Experience: 5 to 10 years of relevant experience in Banking or allied Business</t>
  </si>
  <si>
    <t>Elite Banker NRI</t>
  </si>
  <si>
    <t>Professional Sales</t>
  </si>
  <si>
    <t>We are Hiring...!
Exciting opportunity for Sales Professional to Work &amp; Grow with Pine Labs in Payment Business (Merchant Acquiring - POS, EDC &amp; P UPI/QR Payments).
• Experience minimum 2 Years.
• MBA or B.Tech
• Good in verbal &amp; Written communication.
• Immediate Joiner or 30 days.
• Maximum Age criteria 34 Years.
• Location Bangalore, Mangalore &amp; Mysore.
Preferred Industries: Fintech/Payments, Telecom &amp; Banking
Interested can share profiles @ 8099467050.</t>
  </si>
  <si>
    <t>Sales Professional</t>
  </si>
  <si>
    <t>Market Risk Analyst</t>
  </si>
  <si>
    <t>Role/ Job Title:
Market Risk Analyst
Function:
Retail Risk
Job Purpose:
The role holder has the responsibility to provide maintain and improve market risk reporting infrastructure and tools for the bank. The role holder is expected to develop and implement measures leading to the automation and streamlining of existing processes, collaborating with other departments to policies are accurately captured and processed through the risk systems.
Roles and Responsibilities:
Assess risk management systems problems and comply with market risk policies.
Comply with SLA for delivery of risk reports.
Conduct model variation exercises for Market Risk Measurement.
Analyze financial statistical data quantitatively and qualitatively.
Ensure strict compliance of RBI and other regulatory guidelines.
Evaluate pricing and valuation models suitability within business context.
Present ideas via reports and presentations, outline findings and make recommendations for improvements.
Gather... Latest Market intelligence and track and benchmark against best practices in competitor banks.
Support risk reporting production by Market Risk Reporting &amp; Analytics team.
Develop and deliver risk training and reporting that is tailored to the relevant audience.
Capture and share best- practice knowledge amongst the team.
Recommend improvements to processes and policies across the Retail Banking business to drive operational efficiencies and high-quality customer service.
Leverage in-house synergies through collaboration with internal stakeholders.
Educational Qualifications:
Graduation:
Bachelor’s in Engineering
Post-graduation:
MBA / PGDM
Experience:
0 to 2 years of relevant experience</t>
  </si>
  <si>
    <t>Role/Job Title: Senior Product Manager - Demat &amp; ASBA Account
Business: Retail Banking
Function/ Department: Retail Liabilities
Place of work: Mumbai
Roles &amp; Responsibilities:
1) Define Process Flow for offering Instant Demat Account and paper based demat account offering.
2) Define process flow for 3in1 account application
3) Design and Update Account opening, Services request form and demat servicing forms
4) Closely work with Compliance, NSDL Team on regulatory update
5) Evaluate and benchmark the demat charge scheme
6) Support on demat and 3in1 account application Testing coordination with exchange, broker and NSDL
7)Closely work with Net banking team and ASBA application team for customer journey improvement
8)Enhance and evaluate the 3in1 offering of the Bank.
9)Train and resolve queries on Demat and 3in1 offering to front end teams
10) Develop 3in1 offering with demat and bank with bank and trading account with SEBI registered broker:
Secondary... Responsibilities:
"1) Digital campaign to open Demat account to existing customer base
2) Digital campaign to existing customer base to user IDFC FIRST bank account for 3in1 account offering
3) Work with marketing Team on Website Update and Changes as pre regulatory changes and product offering
Key Success Metrics:
To prepare seamless process for Demat and 3in1 account Offering to customers</t>
  </si>
  <si>
    <t>Specialist-Treasury Operations</t>
  </si>
  <si>
    <t>Job Title: Specialist Treasury Operations
Function Unit: Wholesale Banking Operations
Job Purpose
This role entails responsibility for planning, directing and supervising the activities of staff in Treasury operations, ensuring compliance with established procedures and guidelines, delivery of quality internal customer service and protection of the Bank from operational risk. This role has many internal and external interactions with key stakeholders and is a vital contributor to the organization's overall profitability and health.
Responsibilities
Roles &amp; Responsibilities:
Ensure accurate issuance and bond servicing according to internal guidelines and regulations.
Work as an effective business partner in strategizing and driving the implementation of critical operational and regulatory practices for the bank.
Ensure seamless deal validation and fulfilment.
Responsible for reporting traders and enabling bilateral settlements.
Responsible for providing accurate data. for... maintaining statutory ratios and metrics such as SLR, CRR, etc. to adhere to RBI norms.
Ensure the processes and policies are compliant and streamlined within the Regulatory guidelines.
Strategize and create roadmap for re-engineering business processes to improve customer service, enhance controls and to drive cost effectiveness and accuracy.
Responsible for timely client issue resolution to provide best in-class service.
Responsible for day-to-day administrative excellence in ensuring smooth functioning for Treasury Operations
Spearhead accurate and timely filling of RBS data points
Oversee quality initiatives across operations team for optimization of processes in order to improve TAT and upgradation of SLAs.
Employ tools such as automation and digitization to increase process efficiency.
Ensure accurate and timely MIS and internal reporting.
Educational Qualifications
Graduation: Bachelors in engineering / Technology / Maths / Commerce / Arts / Science / Biology / Business / Computers / Engineering / Management.
Experience: 5 to 10 Years of experience in Treasury Operations</t>
  </si>
  <si>
    <t>Treasury Operations Specialist</t>
  </si>
  <si>
    <t>Senior Operations Manager-Retail Assets Operations</t>
  </si>
  <si>
    <t>Job title: Senior Operations Manager- Retail Assets Operations
Function/Department: Retail Banking Operations
Job purpose:
As part of the Project Retail Assets Operations team, the role drives collaboration with internal stake holders to develop &amp; implement requirement for new and existing systems/solutions and he or she should be able to manage Audit.
Roles and Responsibilities:
Candidate should have prior experience in managing loan servicing processing which includes Waiver, Tranche Disbursal and other related Activities which includes tracking of Service Request, Managing &amp; Reversal of adjusted amount in loan for closure of Service requests within TAT.
The candidate should be well versed with Finn-One Loan Management System/similar LMS system.
The candidate should have good communication &amp; interpersonal skills to interact with collection / customer service PAN India.
Candidate should have sound technical skills to drive Digital System integrations within multiple... applications.
Candidate should be able to create test scenarios for testing purpose for any system enhancement/development &amp; have the experience of testing in depth.
The candidate should have effective skills to handle and manage on roll &amp; outsourced Staff. Should have managed a Team of 5-10 employees.
Drive collaboration with internal stake holders to develop &amp; implement requirement for new and existing systems/solutions.
The candidate should have experience in managing &amp; driving quality &amp; SLA for the unit.
The candidate should be able to manage Audit.
Education Qualification:
Graduation: Any Graduate
Post-graduation: MBA / PGDM
Experience: 5- 10 years of total experience</t>
  </si>
  <si>
    <t>Senior Operations Manager Retail Assets Operations</t>
  </si>
  <si>
    <t>Compliance &amp; Governance Lead</t>
  </si>
  <si>
    <t>Job Title - Compliance &amp; Governance Lead
Place of work - Mumbai
Job Purpose - Review new &amp; existing program related processes, systems &amp; resources, thereby suggesting changes to improve the organizational infrastructure &amp; its working .
Ensure strategic imperatives across program processes are met - in line with program redesign, automation, workforce optimization &amp; governance.
Roles and Responsibilities -1.Developing and implementing the Product and Marketing Strategy with complete business P/L responsibilities 2.Project Mangagment - establish and manage governance of programs/campaigns to ensure implementation is on the right track. 3.Benchmarking competition with regard to product/process/service delivery
Design,develop and implement variety of innovative Marketing campaigns /promotions/ activities/schemes/programs to enhance cross sell and up sell of products and services
Digitization is the key theme for the Bank .Identify and implement the best available and appropriate... technology for all products and channel. Incumbent to work closely with the technology team to identify and implement best available digital solutions for product/process management of specfic product/channels. 6.Ensure effective internal control systems are in place .Procedures/techniques are formulated and executed efficiently to minimise regulatory/operational losses 7. Define the revenue model and operating plan for product and business as per the defined budget . 8.Assess and review of existing campaigns and their life cycle and publishing reports to the Senior Management and channel for further improvement 9.Creating suitable metrics for performance measurement and effective tracking of the strategic transformation program against the defined plan
Secondary Responsibilities - List the deliverables other than primary, but essential for the role - Liaise with the various internal and external stakeholders to ensure concurrence before implementing any transformational initiatives</t>
  </si>
  <si>
    <t>Program Manager-Corporate Salary</t>
  </si>
  <si>
    <t>Job Title - Program Manager - Corporate Salary
Place of work - Mumbai
Business Unit - Retail Banking
Function -Branch Banking
Job Purpose - Review new &amp; existing program related processes, systems &amp; resources, thereby suggesting changes to improve the organizational infrastructure &amp; its working .
Ensure strategic imperatives across program processes are met - in line with program redesign, automation, workforce optimization &amp; governance.
Roles and Responsibilities -1.Developing and implementing the Product and Marketing Strategy with complete business P/L responsibilities 2.Project Mangagment - establish and manage governance of programs/campaigns to ensure implementation is on the right track. 3.Benchmarking competition with regard to product/process/service delivery
Design,develop and implement variety of innovative Marketing campaigns /promotions/ activities/schemes/programs to enhance cross sell and up sell of products and services
Digitization is the key theme for the. Bank... .Identify and implement the best available and appropriate technology for all products and channel. Incumbent to work closely with the technology team to identify and implement best available digital solutions for product/process management of specfic product/channels. 6.Ensure effective internal control systems are in place .Procedures/techniques are formulated and executed efficiently to minimise regulatory/operational losses 7. Define the revenue model and operating plan for product and business as per the defined budget . 8.Assess and review of existing campaigns and their life cycle and publishing reports to the Senior Management and channel for further improvement 9.Creating suitable metrics for performance measurement and effective tracking of the strategic transformation program against the defined plan
Secondary Responsibilities - List the deliverables other than primary, but essential for the role - Liaise with the various internal and external stakeholders to ensure concurrence before implementing any transformational initiatives</t>
  </si>
  <si>
    <t>Senior Product Manager-Demat &amp; ASBA</t>
  </si>
  <si>
    <t>Role/Job Title: Senior Product Manager - Demat &amp; ASBA Account
Business: Retail Banking
Function/ Department: Retail Liabilities
Place of work: Mumbai
Roles &amp; Responsibilities
"1) Define Process Flow for offering Instant Demat Account and paper based demat account offering
Define process flow for 3in1 account application
Design and Update Account opening,Services request form and demat servicing forms
Closely work with Compliance, NSDL Team on regulatory update
Evaluate and benchmark the demat charge scheme
Support on demat and 3in1 account application Testing coordination with exchange, broker and NSDL
Closely work with Net banking teama and ASBA application team for customer journey improvement
Enhance and evalaute the 3in1 offering of the Bank.
Train and resolve queries on Demat and 3in1 offering to front end teams
Develop 3in1 offering with demat and bank with bank and trading account with SEBI registered broker:
Secondary Responsibilities
"1) Digital. campaign to open Demat... account to existing customer base
Digital campaign to existing customer base to user IDFC FIRST bank account for 3in1 account offering
Work with marketing Team on Website Update and Changes as pre regulatory changes and product offering
Key Success Metrics
To prepare seemless process for Demat and 3in1 account Offering to customers</t>
  </si>
  <si>
    <t>Senior Product Manager</t>
  </si>
  <si>
    <t>Sales Trainer-Turbo Cross Sell</t>
  </si>
  <si>
    <t>Role/ Job Title: Sales Trainer Turbo Cross Sell
Function/ Department: Turbo Cross Sell
Job Purpose:
Exposure &amp; rich experience in Product Training / Sales Training. Should be well versed with L&amp;D aspects, MIS etc.
Roles &amp; Responsibilities:
Prepares new sales representatives by conducting orientation to sales process and products.
Develops individual coaching plans and schedules orientation drive - along with senior representatives.
Conducts exercise sessions for new and current sales employees.
Observes sales encounters and collects feedback, results and performance data of trainees after sessions.
Structures training plans to meet financial objectives.
Updates job knowledge by participating in educational opportunities and reading professional publications.
Key Success Metrics: Training Batch Certification and First Month Performance.
Education Qualification:
Graduation: Any Graduate
Post-graduation: MBA.
Experience: 5 - 10 Years of relevant experience.,</t>
  </si>
  <si>
    <t>Chief Manager - Finance</t>
  </si>
  <si>
    <t>business-piramal-consumer-products-division-department-finance-location-kurla-mumbai-travel-minimal-shift-general-shift-job-overview</t>
  </si>
  <si>
    <t>via My Student Club</t>
  </si>
  <si>
    <t>Piramal Enterprises Ltd. (PEL) is conducting a CA Industrial Trainee, walk-in drive for openings in Internal Audit function for Piramal Finance business.
Candidates giving CA Final – May/ Nov 2025 can walk-in on below mentioned address with updated CV’s
Date: 8th April 2024
Time: 10:00 am – 02:00 pm
Venue: Agastya Corporate Park, Piramal Amiti Building, Piramal Learning University, Ground Floor, Kurla (West), Mumbai 400070
Landmark: Phoenix Marketcity Mall
Nearest Railway Station: Vidyavihar
#ca #walkindrive #internalaudit
Digesh Davda Neelima Vutha Aditya Oak Kinner Ashar Asish Saraf Nikhil Prabhu</t>
  </si>
  <si>
    <t>Internal Auditor</t>
  </si>
  <si>
    <t>Planning
• DevelopingtheSalesandMarketingplanfore-commerceforassignedportfolio.AOPandQOP
• Toinitiateandmanageallmarginnegotiations
Off-takes
• EnsuringMonthly,QuarterlyandAnnualOff-take
• Engageconsumerwithrightproductmix,consumerpricing,promotionvis-a-viscompetition
• Ownnewlaunchesandperformancebylistingintime,visibilitycampaigns,off-takes
RelationshipManagement
• Toensuremonthly,quarterlyandannualsalesactionplan(JBP)isalignedandclosedwiththechannelpartnersalongwithmarketingplan
• Tohandleallmarginnegotiations,TOTclosure,revenue,campaignplanningandcollections.
• Toworkcloselywithsupportteams(Finance,Marketing,andSCM)andensureadherencetoprocesses
• Managingtherelationshipwithmarketplacemarketingagenciestodevelopstrategy
• EnsureadherencetoTOTbybothe-commerceteamandportal
Monitoringandreporting
• EnsuringMonthly,QuarterlyandAnnualPrimarysalesthroughKAM
• MonitorandAnalysebusinessperformanceversusplan;Sales,Expenses,NewListing,Margin,ForecastingAccuracy
• Budgetallocationtoteam
•... Monthlyreviewanddevelopactionplansforperformance
CampaignsonAMSandFKaccount
• Planmarketingactivities
• MaintainandManageyearlycalendarofactivities/campaigns
• Ensurecampaignscreationandexecutionintime
Performancemeasurementofinvestments
• DelivertheplannedoutcomeandACOS/ROIattributedsales
• Controlandefficientlydeploybudgetforbrandbuildingacrosstheportals
• Intervenetochangecampaigns/biddingaspercompetitionactivitieskeepingbudgetundercontrol
Advertisementinnovationstodriveperformance
• Observeevolvingmarketingtrendsone-commerceandexperimenttomaximizethereturnsoninvestments
Insightsfromperformanceofpromotionsandadvertisement
• Trackperformanceofmarketingactivities/campaignsacrosstheportals
• Buildinsightsoncampaignperformanceandsuggestactionablepoints
Qualifications
Minimum of 7to 10 years of experience in handling online channels with reputed FMCG/OTC</t>
  </si>
  <si>
    <t>E-commerce Manager</t>
  </si>
  <si>
    <t>Relationship Manager-Federal Bank-Agra</t>
  </si>
  <si>
    <t>Niva Bupa Health Insurance</t>
  </si>
  <si>
    <t>Agra, Uttar Pradesh</t>
  </si>
  <si>
    <t>Primary Role Description
• The job holder is a key member of a team responsible for managing the Niva Bupa regional Sales through the Bancassurance partner. The job holder will work closely with the partner channel, particularly branch managers of the Banca partners, Customer Service and across the business to ensure the timely delivery of high value, high quality services to Banca beneficiaries.
Key Roles &amp; Responsibilities
• Achieve assigned annual target of the branch by driving sales across all customer segments- Business mix in terms of blended premium &amp; no. of cases.  Maintain cordial relationship across all ranks and files of the branch and resolve escalations with in TATs  Support bank’s sales force in terms of various activities like o Joint sales calls to generate leads o Update branch manager on accurate records of referrals received from all constituents of the branch o Adhere to the TATs on first customer contact &amp; follow ups from the date the lead is being registered... o Service branch customers for any query  Regular product training / refresher to the sales force of the branch  Ensure activation of bank’s sales force on a weekly, fortnightly, and monthly basis  Drive productivity by right advising of health insurance solutions  Measure penetration across relationship manager, client base / branch base  Update MBHI lead management system  Engage in branch customer awareness program and explore every possible opportunity to bundle the health insurance proposition  Create mindshare across branch leadership team  Drive effectively the Reward and recognition programs launched for the bank staff
Special Differentiating Responsibilities:-
• Managing 3 branches.
• Focusing higher segment penetration.
• First in the industry concept.
• Propensity Lead support from HO
2-3 years of experience, preferably in Life / General Insurance Bancassurance only). Relationship Management/ Investment &amp; Wealth Advisory (Banks</t>
  </si>
  <si>
    <t>Indian Railway Finance Corporation</t>
  </si>
  <si>
    <t>job_result_2_98.txt</t>
  </si>
  <si>
    <t>IRCON Recruitment 2022: Apply for Finance Assistant, HR Assistant...</t>
  </si>
  <si>
    <t>Indian Railway Construction Company Limited</t>
  </si>
  <si>
    <t>via Krishi Jagran</t>
  </si>
  <si>
    <t>IRCON is looking for Finance Assistants and other positions. Check out the IRCON recruitment 2022 application process, age limit, qualification, and other information in this article.</t>
  </si>
  <si>
    <t>Finance Assistant</t>
  </si>
  <si>
    <t>job_result_8_51.txt</t>
  </si>
  <si>
    <t>Relationship Manager Business Banking Branch Banking Branch Banking</t>
  </si>
  <si>
    <t>KOTAK MAHINDRA</t>
  </si>
  <si>
    <t>JOB ROLE : Develops new and expands existing High Net worth Customer relationships for liabilities and commercial assets . Ensures high levels of customer service orientation and application of bank policy. Cross sells existing bank products to customers. Informs customers of new products or product enhancements to further expand the banking relationship. Plans and conducts special sales initiatives and events for prospective and existing clients. Coordinates with other group companies to provide seamless access to other products. Maintains complete relationship record for assigned customer accounts. Tracks customer complaints/queries and turnaround times for customer satisfaction
JOB REQUIREMENT: 4 to 5 years work experience Developing and maintaining banking relationships with a select group of high net worth customers through individualized customer service. Very good understanding of Trade and Forex. Very good understanding of Commercial Assets like CC, OD, TL, Export Finance etc... Understanding of MF and Insurance an added advantage Customer orientation, High energy and drive. Go getter attitude. Self motivated with a passion to achieve</t>
  </si>
  <si>
    <t>Service Officer-BRANCH BANKING-Branch Banking</t>
  </si>
  <si>
    <t>JOB ROLE :
· Redress customer needs pertaining to cash, DDs, cheque deposits, general information.
· Speed and accuracy of transaction.
· Exploitation of other business opportunities sensed.
· Providing quality of experience that will ensure retention and positive word-of-mouth.
JOB REQUIREMENT:
· Should have handled SO profile
MBA/Graduate</t>
  </si>
  <si>
    <t>Service Officer</t>
  </si>
  <si>
    <t>Branch Operations Manager-BRANCH BANKING-Branch Banking</t>
  </si>
  <si>
    <t>Job Role:
• Lead the Service Team.
• Ensuring regulatory and procedural compliance
• To co-ordinate the audit of the branch
• Ensuring service excellence to enhance portfolio, control retention and better cross sell
• Authorize and check RO / SO entries
• Check end products
• Check vouchers to clear transactions of Rs. 10 lakhs &amp; above
• Vault / Key custodian
Job Requirement:
• Customer service oriented
• Meticulous
• Eye for details
• Ability to manage and motivate front office staff.
• Thorough overall understanding of banking
• Graduate/MBA
• Graduates with 6-8 years experience
• MBA with 4-6 years experience
• Should possess customer orientation and team leader qualities</t>
  </si>
  <si>
    <t>Branch Operations Manager</t>
  </si>
  <si>
    <t>(WR-561) - Service Officer-BRANCH BANKING-Branch Banking</t>
  </si>
  <si>
    <t>JOB ROLE :
.Redress customer needs pertaining to cash, DDs, cheque deposits, general information.
.Speed and accuracy of transaction.
.Exploitation of other business opportunities sensed.
.Providing quality of experience that will ensure retention and positive word-of-mouth.
JOB REQUIREMENT:
.Should have handled SO profile
MBA/Graduate
Experience: 0.00-0.00 Years</t>
  </si>
  <si>
    <t>job_result_1_51.txt</t>
  </si>
  <si>
    <t>Collection Manager Two Wheeler Finance Collection</t>
  </si>
  <si>
    <t>:
JOB Role:
• Allocate, Drive, monitor and review field force towards achieving budgeted numbers.
• Coordinates with accounts, legal and operations for related functional support.
• Will be responsible to achieve monthly and yearly Roll forward and loss provisioning targets.
• Will be responsible to handle a team of 9 + on role employees and field collection agencies through the team.
• Ensuring employee/agency quality while recruitment and leveraging productivity.
• Take ownership of High Value accounts ensure seamless collection.
Job Requirements:
• \xe2\x80\xa2 Graduate/ MBA
• Tactful and Persuasive
• Experience in retail collections preferably credit cards at least of 7 years
• Over experience required is of more than 10 years
Kotak Mahindra Bank</t>
  </si>
  <si>
    <t>Collection Manager</t>
  </si>
  <si>
    <t>Platinum Relationship Manager-Household-BRANCH BANKING-Branch Banking</t>
  </si>
  <si>
    <t>Develops new and expands existing High Net worth Customer relationships for liabilities and commercial assets.
Ensures high levels of customer service orientation and application of bank policy.
Cross sells existing bank products to customers.
Informs customers of new products or product enhancements to further expand the banking relationship.
Plans and conducts special sales initiatives and events for prospective and existing clients.
Coordinates with other group companies to provide seamless access to other products.
Maintains complete relationship record for assigned customer accounts.
Tracks customer complaints/queries and turnaround times for customer satisfaction
Job Requirements
Developing and maintaining banking relationships with a select group of high net worth customers through individualized customer service.
Very good understanding of Commercial Assets like CC, OD, TL, Export Finance etc
Understanding of MF and Insurance an added advantage Customer... orientation,
High energy and drive.
Go getter attitude.
Self-motivated with a passion to achieve</t>
  </si>
  <si>
    <t>job_result_9_51.txt</t>
  </si>
  <si>
    <t>Relationship Manager Agri Fin Projects (af) Marketing Branches...</t>
  </si>
  <si>
    <t>b'
• Candidate should be self-motivated &amp; strong relationship management skills. Requires decent communication skill, understanding of local language will be an advantage.
• To manage and grow existing portfolio of customers in Agri, Food processing &amp; MSME Industries by offering loan products in line with customer requirements of W orking capital (fund based/non-fund based) &amp; Term Loan facilities
• Build a strong &amp; robust customer base to increase both assets and liabilities, earn revenue by providing them high standards of service on an ongoing basis.
• Deepening relationship with existing customers through Cross sell liability &amp; other third party products.
• Continuous monitoring of the accounts to ensure business is a per budgets
• Regular monitoring of accounts to ensure there are no delinquencies, portfolio hygiene, post disbursement deferrals closure in time, security perfection
• To engage with Credit &amp; risk function, legal &amp; technical teams, RCAD &amp; GR team for customer... requirements.
• CA / Graduate / Post Graduate Diploma / Post Graduate in Banking and Finance / Fresher CAs and MBAs can also apply
• People from Agri Input Industries / rating agencies / NBFCs / Branch banking background with Working Capital Exposure can also apply.
• Strong oral and written Communication
• Relationship Management Skill
P Job Role
Job Role
Job Requirements</t>
  </si>
  <si>
    <t>Team Member-CORPORATE REAL ESTATE (CRE)-Business Head</t>
  </si>
  <si>
    <t>Kotak Mahindra Investments limited (KMIL) is a subsidiary of Kotak Mahindra Bank Limited and is involved in Corporate Real Estate Lending and Structured Finance Business.
The KMIL Internal Audit department conducts risk based internal audit (RBIA) for various functions as per the audit plan.
Job Role:
• Performing Internal Audit of Lending business functions and support functions including Compliance, Risk, Secretarial, Accounts, Treasury and Taxation departments as per risk based audit plan.
• Ability to demonstrate business understanding, assess process, risk and controls and drive improvements.
• Document audit findings and maintain quality audit paper work.
• Independently discuss and conclude audit finding with stakeholders
• Delivering on time quality audit reports
• Follow up on the recommendations with stakeholders and monitor the compliance for effective closure.
• Monitor compliance with Industry standards, laws and guidelines
• Working as a Team Player with a one team... mind-set &amp; commercial acumen Collaborating with staff of co-sourcing firms
Job requirements:
• Knowledge about key Regulatory requirements and Internal Policies
• Professionally qualified CA, CIA would be an added advantage
• 3 to 8 years of exposure / experience to Internal Audit/ Internal risk control practices of a Financial institution
• Critical thinking, analytical skills, strong communication, efficient data handling skills
• High energy, Passion &amp; Self starter attitude with good presentation skills
• Ability to work under pressure
• Willing to travel as needed</t>
  </si>
  <si>
    <t>Indirect Tax Manager</t>
  </si>
  <si>
    <t>• Qualified Chartered Accountant with 15+ years of experience
• Act as primary contact between Plants, HO &amp; SSC
• Person should be capable to handle Indirect Tax 25-30 members team with large volume &amp; critical situation
• Monitoring/ controlling and supervision of Indirect Tax team activities
• Support and Guide to team for Indirect Tax Matters and its compliances
• Review all statutory GST Returns / GST Audit and its compliances
• Deposit of all statutory dues tax/ filing of all type of GST Returns
• Support in GST Audit/ Assessment by the GST/Custom department
• Knowledge of all type of state and export incentives and its filing/ claim process
• Knowledge of Financial and accounting process to present before tax authorities
• Support to reply Notices from GST department and support in GST Audit, Assessment and its day to day compliances
• Support to business to provide desired information/ data in prescribed format required internally/ External and for GST/Custom/revenue... departments
• Coordination with Internal/ External Agencies for timely executions
• Personal appearance before tax authorities as and when required to clarified their queries
• Person should be Capable to work hard and to handle Indirect Tax Activities in a critical situation
• Person should believe in hard working, legal &amp; statutory compliance &amp; work as per Government Rules/ regulation and company policy/procedure with honesty till completion &amp; achieving final goal</t>
  </si>
  <si>
    <t>Senior Associate - IPs &amp; Touring</t>
  </si>
  <si>
    <t>Responsibilities:
- Creative &amp; Strategic input to develop new IP’s &amp; own brand health across existing IP’s &amp; touring.
- Provide support for digital &amp; in person experiences / projects by helping in PnLs, creating brand identity &amp; managing brand health, and consumer marketing &amp; working with sales teams to create branded solution opportunities.
- Provide field marketing experience, supporting the IPs, partnerships and sales leadership team.
- Understanding of the media landscape to market and promotional events across digital, ATL &amp; BTL.
Requirements:
- 2-4 years of experience in a similar role
- Experienced in working with digital / on-ground IPs.
- Experience in working with sales teams to deliver strategic &amp; creative brand solutions.
- Excellent attention to detail, follow-through, organization, and resourcefulness
- You should be able to independently manage multiple projects simultaneously and prioritize responsibilities.</t>
  </si>
  <si>
    <t>Senior Associate IPs &amp; Touring</t>
  </si>
  <si>
    <t>Paytm - Key Account Manager - Bangalore</t>
  </si>
  <si>
    <t>Paytm is India’s largest mobile payment &amp; commerce platform. With the current user base of more than
64 million, Paytm is on a mission to bring half a billion Indians into the mainstream of the economy using
Mobile payment, commerce, payment bank and many other services. Consumer brand of India’s leading
Mobile Internet Company One97 Communications, Paytm is headquartered in New Delhi NCR.
Who are we looking for?
o Self-starters, who can take ownership and are comfortable navigating ambiguity, will be an ideal
fit
o Passionate about working in a fast growing firm and ready to get their hands dirty
o Articulate complex solutions to novice customers
o Honesty and trustworthy are most important virtues
o Good sales and negotiation skills
o Interest in financial products and markets
Job Description
o Key Account Manager (KAM) Role is a market facing role with target.
o KAM will be responsible to acquire key merchants (Large standalone account, multiple store/MID
account... city/regional chains) for payment solutions.
o KAM will be responsible for retention and cross sales of other products.
o Should have at least 2 year experience in sales and business development.
o Good negotiation, communication and convincing skills.
o Candidate needs to be Graduate / MBA with good academic record</t>
  </si>
  <si>
    <t>{'posted_at': '11 days ago', 'schedule_type': 'Full–time', 'work_from_home': True}</t>
  </si>
  <si>
    <t>Asst Procurement Manager, Rigids Packaging India Department</t>
  </si>
  <si>
    <t>Job Title: Asst Procurement Manager, Rigids Packaging - India Department: Procurement Profession Supply Chain Work Level: WL1D Location Mumbai, India Main Job Purpose: Rigids Packaging Procurement includes sourcing of components such as bottles, caps, pumps etc. It is one of the most important packaging portfolios for Unilever. It plays an important role in helping many business groups in HUL to grow, improve margins &amp; stay competitive in the market. Also, as part of Unilever's plastic commitment, this portfolio team relentlessly work towards reducing use of virgin plastic and increase usage of recyclable plastic. This role is responsible for buying of rigids packaging for the 3 business groups - Nutrition, Ice cream and Personal care, totaling INR 250+ Crore. This is a techno-commercial role where, understanding of packaging, supplier landscape, cost models is of most importance to help businesses grow &amp; also stay profitable. This role is instrumental in ensuring cost control... supplier development, contract management and ensuring execution of key savings projects for afore-mentioned business groups. This role also supports the execution of sustainability agenda for rigids packaging which is key to achieve HUL's overall target on plastics. Quarterly price changes of packaging materials &amp; contracts must be landed on time to help factories order materials at the right time - OTIF. This role also helps the HPC businesses with appropriate pricing signals to stay competitive in market. Key Accountabilities: Delivery of sourcing strategy, implementation through contracting and negotiations Conducting RFQs and contracting for sourcing rigids packaging components required for innovation and cost-savings projects Developing suppliers and build capabilities for sourcing recycled resin (PCR) to replace virgin resin, for cleaner environment New supplier scanning &amp; development for innovations and supply resilience Effective supplier communications and engagement in key programs Timely contracting and right pricing strategies Forecasting of rigids packaging prices and sharing with HUL business to enable decisions on product pricing Identifying cost-saving opportunities, execution&amp; reporting of all cost savings programs - Lead 5S initiatives, ZBB programs, NMCI mitigation, along-with cross-functional teams Ensure compliance of supply sources with Unilever's Responsible Sourcing Policy, OTIF deliveries and Quality improvement Professional Skills: Subject matter expertise in rigids packaging such as Bottles, Caps, Pumps etc. It includes understanding of manufacturing technologies such as EBM, IM, IBM and ISBM. Sound understanding of various resins, polymers and masterbatches used in manufacturing rigids packaging Strong Negotiation &amp; communications skills Digital and analytics knowledge Senior Stakeholder management Financial acumen for evaluating business cases and reporting Experience in Procurement transformation projects, tools and technologies. Conversant with Procurement tools like Ariba, SAP, Coupa &amp; Power BI Experience Required: ESSENTIAL University degree At least 5 to 7 years solid experience in Procurement, Sourcing &amp; Supplier Operations Good buying, negotiation, and contracting skills Expertise in supplier development, preferably in packaging space Good understanding of Sustainability, circular economy, and processing technologies Experience on large-scale project management roles Demonstrated and proven capabilities to work in cross-functional teams and virtual global teams Experience of working in matrix organisation structure Travel: 10-15% Travel within the country Contacts: Internal: Procurement Other packaging procurement - Global &amp; Regional Strategy and Insights R&amp;D R&amp;D teams from all relevant Business Groups Market Supply chain in market Business Group Senior leadership Finance team Sustainability Sustainable business Integrated social sustainability External: Supply Partners Unilever is an organisation committed to equity, inclusion and diversity to drive our business results and create a better future, every day, for our diverse employees, global consumers, partners, and communities. We believe a diverse workforce allows us to match our growth ambitions and drive inclusion across the business. At Unilever we are interested in every individual bringing their 'Whole Self' to work and this includes you! Thus if you require any support or access requirements, we encourage you to advise us at the time of your application so that we can support you through your recruitment journey.
foundit</t>
  </si>
  <si>
    <t>GAIL</t>
  </si>
  <si>
    <t>GAIL (India) Limited</t>
  </si>
  <si>
    <t>I. COMPANY PROFILE:-
GAIL (India) Limited was incorporated in August 1984 as a Central Public Sector Undertaking (PSU) under Ministry of Petroleum &amp; Natural Gas (MoP&amp;NG), with the Mission of “accelerating and optimizing the effective and economic use of Natural Gas and its fractions for the benefit of the national economy”. Government of India now holds 51.45% shares of the company. GAIL became a Navratna in 1997 and is now one of the ten Maharatna Public Sector Undertaking, the highest status conferred to any PSU.
GAIL started as a Gas Transmission Company during the late eighties and has grown organically by setting up a large network of Natural Gas pipelines of approx. 13,718 Km; two LPG pipeline systems of approx. 2000Km; five Gas Processing plants for production of LPG and other liquid hydrocarbons with a combined production capacity of around 1.4 MMTPA and a co-promoter of two other petrochemical projects including 280 KTPA Brahmaputra Cracker and Polymer Limited (BCPL) Complex... in Assam and 1.4 MMTPA ONGC Petro-additions Limited (OPAL) project in Gujarat. Petronet LNG, a JV of GAIL, Operated two LNG regasification terminals at Dahej &amp; Kochi. GAIL is also the promoter of Konkan LNG Limited (KLL) which operates LNG regasification terminal at Dabhol with design capacity of 5 MMTPA. GAIL has renewable portfolio of 128.71 MW including 117.95 MW of wind and 10.76 MW grid connected captive solar power plant at Pata Petrochemical Complex. GAIL is a pioneer in city gas distribution (CGD) business in India. It has
presence in 62 Geographical Areas across India with 10 JVs and one wholly owned subsidiary. GAIL has executed a long-term LNG sale and purchase agreement with sabine pass Liquefaction LLC for purchase of 3.5 Million Tons per Annum (MMTPA) and Gazprom Marketing and trading Singapore for supply of 2.85 MMTPA of LNG.
It is schedule ‘A’ Maharatna CPSE wih the administrative jurisdiction of Ministry of Petroleum &amp; Natural Gas.
The Company employed 4754 regular employees (Executives: 3893, Non-Executives: 861) as on 31.03.2022.
The authorized and paid up capital of the Company was Rs.5000 crores and Rs.4440.39 crores, respectively as on 31.03.2022.
The shareholding of the Government of India in the Company was 51.45% as on 31.03.2022. Its Registered and Corporate offices are at New Delhi.
II. JOB DESCRIPTION AND RESPONSIBILITIES:-
The Director (Business Development) is a member of the Board of Directors and reports to the Chairman &amp; Managing Director. He/She is responsible for all Strategic Planning and Business Development activities of the Company.
III.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
Central Public Sector Enterprise (CPSE) (including a full-time functional Director in the Board of a CPSE);
Central Government including the Armed Forces of the Union and All India Services;
State Public Sector Enterprise (SPSE) where the annual turnover is *Rs 10,000 crore or more;
Private Sector in company where the annual turnover is *Rs 10,000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an Engineering Graduate with good academic record from a recognized University / Institution.
Applicants holding MBA/Post Graduate Diploma in management will have an added advantage.
4. EXPERIENCE:-
The applicant should have at least 5 years of cumulative experience/exposure during the last 10 years in the field of Business Development/ Marketing/ Market Research/ Sales/ Project/ Operations/Commercial Contracts/Product Distribution at a senior level of management in an organization/establishment.
Experience/ Exposure in Transport/ Logistic/ Hydrocarbon/ Petroleum sector will have an added advantage.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1.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2. Applicants from Private Sector must submit the following documents along with the application form:
Annual Reports of the Company in which currently working for the 3 financial years preceding the calendar year in which the post is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The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19-04-2023.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</si>
  <si>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Utilities</t>
  </si>
  <si>
    <t>Gas Utilities</t>
  </si>
  <si>
    <t>Power Trading Corporation of India</t>
  </si>
  <si>
    <t>Head/Senior Analyst- Power Market Modelling</t>
  </si>
  <si>
    <t>Statkraft</t>
  </si>
  <si>
    <t>via Smart Recruiters Jobs</t>
  </si>
  <si>
    <t>Company Description
As part of the Norwegian state owned Statkraft Group, Statkraft Markets Pvt. Ltd. has been in India since 2012. Statkraft is one of the largest traders in the European energy market and an important actor internationally. We trade energy and commodities in more than 20 countries and are active on 13 energy exchanges. Statkraft Markets holds a Category-1 inter-state trading license that allows it to trade unlimited volumes both bilaterally and through power exchange and thereby serve clients efficiently.
Why Statkraft?
Statkraft has been making clean energy possible for over a century. That’s what we offer. 128 years of unrivalled expertise in supplying the world with what it needs most. We envision a world that runs entirely on renewable energy. Because in the fight against climate change, we don’t see renewable energy as part of the solution – we believe it must be the solution. With us, you’ll shape a career that is truly forward-facing with many amazing... opportunities and offerings to match.
Statkraft Markets is responsible for commercial activities and operations for Statkraft’s assets in India. Its goal is to optimize assets revenues; grow, operate, and manage profitable portfolios of structured power transactions, and develop business ideas which can be asset backed or risk capital backed. It comprises of specialists in the fields of Deal Origination, Portfolio Management, Market Analysis, Deal Operations, Risk Management, Commercial Project Management. The team works in a cross functional environment with strong links with the local business verticals, including asset development, and with other commercial teams in the global Statkraft organization.
But there’s more work to be done – that’s why we need you to join us.
Job Description
There are two distinct roles in this team. One is the team lead as Head and the other role is in the same team, reporting to the Head. As Head, you will report directly to the VP – Statkraft Markets in India and will be responsible for a team of 2-3 motivated members.
With your team, you will be responsible for the power market models for India- development, operations, maintenance, improvements etc. This includes, but not limited to, short to medium term fundamental models and statistical models for forecasting electricity prices and analytical solutions needed for decision making on various power/electricity instruments and markets, including modeling of the existing/new/anticipated market designs and policy directions. You will also work closely on the long-term price forecasting exercise for India – a very comprehensive as well as intensive annual exercise. The team is strongly linked to the modeling units in the Global offices, especially with Corporate Strategic Analysis in Oslo.
Your role will also be responsible for maintaining close coordination with Market Front office, Asset business development teams, Portfolio Management and Risk Management to ensure the development of business ideas, products, and services to achieve sound commercial decisions.
Key accountabilities and expectations of your role includes:
• As a Head, this role is heavily reliant (75%-85%) on hands-on modeling skills and approach.
• Active support to management, especially with deliveries of fundamental price forecasting and energy analytics needs for India based on the use of unique tools and models.
• Tracking and analyzing relevant Regulatory frameworks and incorporating in the analysis space.
• You are expected to have a deep understanding of the full energy market value chain to provide support on business ideas and bespoke solutions to problem statements.
• Ownership of the modelling process, improvements, and to provide good quality reports, documents, and presentations to the stake holders and Management.
• Eagerness to learn and develop your own experience of best practices from colleagues from the global operations of Statkraft.
• Strong leadership skills, motivation, and ability to teach and develop subordinates to enable them to take independent responsibilities of the team’s deliveries.
Qualifications
• 8 years (Senior Analyst) to 15 years (Head) of relevant experience and analytical background.
• Academic background with University degree, preferably at master level, in mathematics, economics, finance or engineering (or any other quantitative study - engineering/pure-sciences/econometrics etc).
• Demonstrated and strong quantitative modelling skills - extensive application in power/energy markets or energy analytics. Sound understanding of the fundamental market drivers in full power and energy space.
• Good Communication (both, written &amp; verbal) and presentation skills.
• Knowledge of India power markets and regulatory space; SDDP/PLEXOS/PROMOD or other models/tools will be a strong plus.
Additional Information
A career with Statkraft is a career filled with purpose – meaning that every employee is not just making a living, they are making a real difference to the planet, our communities and the future.
This includes:
• Unlimited learning opportunities at various levels of the organisation including LinkedIn Learning and inspiring leaderships program.
• The chance to grow your career alongside a truly global network of experts, leaders, specialists and graduates from different countries and backgrounds.
• The opportunity to work somewhere with pride, and to be able to honestly say “My work is contributing to saving the planet.
• A work culture that puts emphasis on the individual, offering flexible working.
Expected start date: As soon as possible
Location: New Delhi
Last date to submit applications: 15.01.2024</t>
  </si>
  <si>
    <t>Independent Power and Renewable Electricity Producers</t>
  </si>
  <si>
    <t>Independent Power Producers and Energy Traders</t>
  </si>
  <si>
    <t>Head/Senior Analyst Power Market Modelling</t>
  </si>
  <si>
    <t>National Fertilizers</t>
  </si>
  <si>
    <t>Requirement Of Experienced Proffesionals In RFCL</t>
  </si>
  <si>
    <t>Ramagundam Fertilizers &amp; Chemicals Limited (RFCL)</t>
  </si>
  <si>
    <t>Ramagundam Fertilizers &amp; Chemicals Limited (RFCL) is a Joint Venture Company formed by National Fertilizers Limited (NFL), Engineers India Limited (EIL) and Fertilizer Corporation of India limited (FCIL) to take forward the revival of Ramagundam Unit of FCIL by setting up of gas based Ammonia - Neem Coated Urea complex at existing Ramagundam site of FCIL, District-Peddapalli, Telangana-505210.
National Fertilizers Limited (NFL), a Mini-Ratna, Central Public Sector Undertaking, has been engaged as Manpower Management Consultant by RFCL. Online applications are invited from experienced and result oriented professionals for manning the following positions in RFCL:-
(A) VACANCY POSITION (Table 01)
POST CODE
POST NAME
2017 IDA BASED PAY SCALE / CTC OFFERED
DISCIPLINE
VACANCY POSITION
#
UR
RESERVATION
POSTS IDENTIFIED FOR PwBD CATEGORIES
@
SC
ST
OBC (NCL)
EWS
• *
PwBD
$
(i)
(ii)
(iii)
(iv)
(v)
(vi)
(vii)
(viii)
(ix)
(x)
(xi)
(xii)
EXECUTIVE VACANCY
01
Assistant... Manager
E-2
₹13.98
Chemical
02
01
01
(Backlog)
-
-
-
01 OH
(Backlog)*
a) HH
b) OA, OL, Dw, AAV
c) SLD, MI
d) MD involving (a) to (c) above
02
Manager
E-4
₹19.57
Electrical
01
01
-
-
-
-
-
a) D, HH
b) OL, Dw, AAV
c) ASD (M), SLD,MI
d) MD involving (a) to (c) above
03
Sr. Manager
E-5
₹22.37
01
01
-
-
-
-
-
04
Dy. Manager
E-3
₹16.78
Mechanical
02
01
-
-
01
-
-
a) D, HH
b) OA, OL, Dw, AAV
c) SLD,MI
d) MD involving (a) to (c) above
05
Manager
E-4
₹19.57
01
01
-
-
-
-
-
06
Manager
E-4
₹19.57
Civil
01
01
-
-
-
-
-
a) D, HH
b) OA, OL, CP, LC, Dw, AAV
c) SLD, MI
d) MD involving (a) to (c) above
07
Dy. Manager
E-3
₹16.78
IT
01
01
-
-
-
-
-
a) B, LV
b) D, HH
c) OL, CP, LC, Dw, AAV
d) SLD, MI
e) MD involving (a) to (d) above
08
Manager
E-4
₹19.57
01
01
-
-
-
-
-
POST
CODE
POST NAME
2017 IDA
BASED PAY SCALE / CTC OFFERED
DISCIPLINE
VACANCY
POSITION
#
UR
RESERVATION
POSTS IDENTIFIED FOR PwBD CATEGORIES
@
SC
ST
OBC
(NCL)
EWS
• *
PwBD
$
(i)
(ii)
(iii)
(iv)
(v)
(vi)
(vii)
(viii)
(ix)
(x)
(xi)
(xii)
09
Accounts Officer
E-1
₹11.18
F&amp;A
01
01
-
-
-
-
01 HH
(Backlog)*
a) B, LV
b) D, HH
c) OA, BA, OL, BL, OAL, BLOA, CP, LC, Dw,
AAV, MDy
d) MD involving (a) to (c) above
10
Sr. Medical Officer
E-2
₹13.98
Medical
03
03
-
-
-
-
-
a) OA, OL, BL, OAL, LC,
Dw, AAV
b) SLD
c) MD involving (a) to (b) above
11
Manager
E-4
₹19.57
HR
02
02
-
-
-
-
-
a) B, LV
b) D, HH
c) OA,BA, OL, OAL, CP,
LC, Dw, AAV
d) SLD
e) MD involving (a) to (d) above
12
Manager
E-4
₹19.57
Materials
01
01
-
-
-
-
-
a) B, LV
b) D, HH
c) OA,BA, OL, CP, LC, Dw, AAV
d) SLD, MI
e) MD involving (a) to (d) above
TOTAL
17
15
01
-
01
-
02
Abbreviations:-
‘UR‟ - Unreserved; „SC‟ - Scheduled Caste; „ST‟ - Scheduled Tribe; „OBC (NCL)‟ - Other Backward Classes (Non-Creamy Layer);„EWS‟ - Economically Weaker Section; „ExSM‟ - Ex Serviceman; „PwBD‟ - Divyangjan or Persons with Benchmark DisabilitiesB=Blind, LV=Low Vision, D=Deaf, HH= Hard of Hearing, OA=One Arm, OL=One Leg, BA=Both Arms, BL=Both Leg, OAL=One Arm and One Leg, BLOA=Both Leg &amp; One Arm, BLA=Both Legs Arms, CP=Cerebral Palsy, LC=Leprosy Cured, Dw=Dwarfism, AAV=Acid Attack Victims, MDy= Muscular Dystrophy, ASD= Autism Spectrum Disorder (M= Mild, MoD= Moderate), ID= Intellectual Disability, SLD= Specific Learning Disability, MI= Mental Illness, MD=Multiple Disabilities „IDA‟ - Industrial Dearness Allowance; „ASSTT. MGR.‟ - Assistant Manager; „SR. MGR.‟ - Senior Manager; „SR. MEDICAL OFFICER ' - Sr. Medical Officer; HR‟ - Human Resources; „F&amp;A‟ – Finance &amp; Accounts;
# The number of vacancies are tentative and may increase or decrease at the absolute discretion of RFCL and in compliance of the Presidential Directives on reservation at the time of appointment. Accordingly, RFCL reserves the right to cancel/restrict/enlarge/modify/alter the requirements advertised, if need so arises, without any further notice or assigning any reason therefor. In addition to the notified vacancies a panel of candidates shall also be created for vacancies caused by cessation of service of selected candidates, arising within one year from date of empanelment. Posts shall be filled according to reservation position. Accordingly, SC/ST/OBC/PwBD/ExSM/EWS category candidates are encouraged to apply. Further, RFCL also reserves the right to raise/relax the minimum eligibility standards and to fill/ not to fill any or all of the above positions.
$ PwBD/ExSM reservation is applied on horizontal inter-locking basis in either of UR/SC/ST/OBC(NCL)/EWS vacancies. Please refer to Clause No. F.7 of this Advertisement.
@ The PwBD categories identified for above posts are as per Gazette Notification dated 07.01.2021 issued by MINISTRY OF SOCIAL JUSTICE AND EMPOWERMENT [Department of Empowerment of Persons with Disabilities (Divyangjan)], Govt of India. Please refer to Clause No. F.8 of this advertisement in this regard also.
• PwBD Backlog vacancies are being advertised in second &amp; subsequent year. Accordingly, these backlog vacancies shall be filled up out of the candidates with the Persons with Benchmark Disability as mentioned in column No.(xi) of Table-01. In case suitable persons with that Benchmark Disability are not available, the same shall be filled by interchange among the other categories of Benchmark Disabilities identified for reservation as mentioned in column No.(xii) of the Table –In case of non-availability of suitable persons with any of the Benchmark Disability then the posts shall be filled up by the persons other than the persons with Benchmark Disability
• * EWS vacancies are tentative and subject to further directives of Government of India and outcome of any litigation pending in any court. Whenever in any recruitment year any vacancy earmarked for EWS cannot be filled due to non-availability of a suitable candidate belonging to EWS, such vacancy for that particular recruitment year shall not be carried forward to the next recruitment year as backlog. The appointment against vacancies reserved for EWS category candidates shall be provisional and subject to the Income and Asset certificate to be verified through the proper channels and if the verification reveals that the claim to belong to EWS is fake/false the services of the concerned persons will be terminated forthwith without assigning any further reasons and without prejudice to such further action as may be taken under the provisions of the Indian Penal Code for production of fake/false certificate. The Income and Asset Certificate issued by any one of the authorities mentioned in the prescribed format as given on our website shall only be accepted as proof of candidate's claim as belonging to EWS.
(B) PAY/ PERKS &amp; PLACEMENT:-
1. PAY &amp; PERKS
RFCL offers one of the best pay packages in the Fertilizer industry. Following are the Pay Scales which are being offered by RFCL (Table 02):
Sl.No
Pay Scale Code
Pay Scale (2017 IDA based)
Designation
1
E-1
₹40000 - 3% - 140000
Accounts Officer
2
E-2
₹50000 - 3% - 160000
Assistant Manager, Sr. Medical Officer
3
E-3
₹60000 - 3% - 180000
Dy. Manager
3
E-4
₹70000 - 3% - 200000
Manager
4
E-5
₹80000 - 3% - 220000
Sr. Manager
Selected candidates will be placed at the minimum Basic Pay in Pay Scale indicated for each post. Besides Basic Pay, candidates will also be paid Industrial Dearness Allowance, House Rent Allowance / Company Accommodation, wherever available and will also be entitled for other perquisites &amp; allowances / benefits such as Leave, Medical Facilities, Contributory Provident Fund, Gratuity, Contributory Superannuation Benefit Fund Scheme, Group Personal Accident Insurance etc., as &amp; when applicable and as per RFCL rules in force from time to time during training / after regularization. Non-Practicing Allowance (NPA) @ 20% of Basic Pay shall also be payable to Sr. Medical Officer in addition to above as per Company rules in force from time to time.
2. APPOINTMENT AND PLACEMENT:-
The candidate should have sound health. The selected candidates before joining will be required to get Medical Fitness Certificate from Civil Surgeon of any Central/State Government Hospitals. The appointment will be provisional and subject to verification of Character &amp; Antecedents and Caste / PwBD Certificate from the concerned District Authorities/Competent Authorities. Selected candidates shall be posted at RFCL, Ramagundam Plant, Telangana. However, they may be posted in any Units/Offices of RFCL at any point of time at the discretion of the Management. Only candidates willing to serve anywhere in India need to apply.
(C) MINIMUM ELIGIBILITY CRITERIA AS ON CUT OFF DATE
The columns (i - vi) mentioned in the table under this clause be read with Clause Nos. C.1 - C.5 mentioned subsequently. (Table 03)
POST CODE
POSTS NAME
MAX. AGE LIMIT
(in years)
MINIMUM EDUCATIONAL QUALIFICATION
(with minimum 60% marks except for CA/CMA/CS/AMIE)
POST QUALIFICATION
INLINE EXECUTIVE WORK - EXPERIENCE
DEGREE with SPECIALIZATION
DOMAIN OF EXPERIENCE
MINIMUM YEARS OF EXECUTIVE WORK EXP.
REQUIRED.
I
ii
iii
iv
v
vi
CHEMICAL
01
Assistant Manager
40
B.E./ B.Tech./B.Sc.(Engg.)/ AMIE in Chemical Engineering or Chemical Technology. Candidates having BOE (Boiler Operation Engineer)
Hands on experience in management of process operations, troubleshooting of either of the following continuous operating plants:
A large Ammonia &amp; Urea plant or A large petrochemical plant or A large petroleum refinery only of State/ Central Government
02
POST
CODE
POSTS
NAME
MAX.
AGE LIMIT
(in years)
MINIMUM EDUCATIONAL
QUALIFICATION
(with minimum 60% marks except for CA/CMA/CS/AMIE)
POST QUALIFICATION
INLINE EXECUTIVE WORK - EXPERIENCE
DEGREE with SPECIALIZATION
DOMAIN OF EXPERIENCE
MINIMUM
YEARS OF EXECUTIVE WORK EXP.
REQUIRED.
I
ii
iii
iv
v
vi
certification may be given preference.
Undertaking(s) and/or Large Private Sector Organization(s) of repute. Candidate Should
be conversant with DCS control system.
ELECTRICAL
02
Manager
45
B.E./B.Tech./B.Sc.(Engg.) / AMIE In Electrical or Electrical &amp; Electronics Engineering or Electrical Technology
Hands on experience in maintenance and troubleshooting of HT &amp; LT power distribution system HT synchronous &amp; Induction motors, large transformers, protection systems etc in either of the following continuous operating plants:
A large Ammonia &amp; Urea plant or a large petrochemical plant or a large petroleum refinery only of State/ Central Government Undertaking(s) and/or Large Private Sector Organization(s) of repute.
Desirable:
1. Conversant with latest maintenance practices, lining up of maintenance contracts, spares procurement, budgeting etc.
2. Operating Experience of 220 KV switchyard, Class A supervisor license for 220 KV system.
3. Conversant with different Load Shedding Systems, Electrical Control System (ECS), Energy management, SCADA and PLCs.
4. Protection relay, Generator Protection Relays, Automatic Voltage Regulators, modern day Microprocessor relays, their setting and programming
5. Specific experience in operations/ maintenance of Gas Turbine based Power Plant may also apply.
09
03
Sr. Manager
45
13
MECHANICAL
04
DY. MANAGER
40
B.E./B.Tech./B.Sc.(Engg.) / AMIE In Mechanical Engineering
Hands on experience in maintenance and troubleshooting of Rotating Machines, static equipments, piping Networks etc. in either of the following continuous operating plants:
A large Ammonia &amp; Urea plant or A large petrochemical plant or A large petroleum refinery only of State/ Central Government Undertaking(s) and/or Large Private Sector Organization(s) of repute. Candidate should be conversant with latest maintenance practices, lining up of maintenance contracts, spares procurement, budgeting etc. and must be computer literate.
Candidates having specific experience in operations / maintenance of Gas Turbine based Power Plant may also apply.
05
05
MANAGER
45
09
POST
CODE
POSTS
NAME
MAX.
AGE LIMIT
(in years)
MINIMUM EDUCATIONAL
QUALIFICATION
(with minimum 60% marks except for CA/CMA/CS/AMIE)
POST QUALIFICATION
INLINE EXECUTIVE WORK - EXPERIENCE
DEGREE with SPECIALIZATION
DOMAIN OF EXPERIENCE
MINIMUM
YEARS OF EXECUTIVE WORK EXP.
REQUIRED.
I
ii
iii
iv
v
vi
CIVIL
06
Manager
45
B.E./B.Tech./B.Sc.(Engg.)/ AMIE in Civil Engineering
Or Civil Technology
Hands-on experience in civil projects of infrastructure, building, plants, power plants,
metro and related activities
09
INFORMATION TECHNOLOGY
07
DY. MANAGER
40
B.E. / B.Tech./ B.Sc. (Engg.)/ AMIE / MCA in Information Technology or Computer Science or
Computer Engineering
Development &amp; troubleshooting of business applications preferably in oracle / ERP platform or Network management.
05
08
MANAGER
45
09
FINANCE &amp; ACCOUNTS (F&amp;A)
09
Accounts Officer
30
CA or CMA or Two years MBA with specialization in Finance or Financial Management (Candidates with dual specialization or
General MBA shall not be eligible to apply.).
Hands on experience in dealing with Accounting and financial matters, budgeting / taxation.
01
MEDICAL
10
Sr. Medical Officer
40
MBBS. Candidates having MD/MS may have added advantage.
Professional experience (after internship) in Medicine in a reputed Hospital/Medical
College/Hospital in large industrial complex on Permanent or temporary basis.
02
HUMAN RESOURCES (HR)
11
Manager
45
MBA/ Post Graduate Degree or Post Graduate Diploma of minimum 02 years duration in HRM/ Personnel Management &amp; Industrial Relations from a recognized University/ Institute. Degree in Law (LLB) is desirable.
Post qualification experience in HR Department of any Government/ Public Sector Undertakings/ Autonomous Body/ MNC/ Large Private Sector Organization(s) of repute.
09
MATERIALS
12
Manager
45
Degree in Engineering (in any specialization)
Or
Full time regular MBA (Materials Management/ Supply Chain
Management)
Or
PG Diploma in Materials Management (02 years regular course) (Recognized as equivalent to MBA by UGC/ AICTE).
In a responsible position in directing, organizing and controlling materials management activities such as purchasing, inventory control, materials inspection, store- keeping, material handling, transportation, packing, import management, import substitution, valve engineering, spare parts control, preferably in Fertilizer / Chemical / Petro - Chemical / Hydrocarbon industry only of State/ Central Government Undertaking(s) and/or Large Private Sector Organization(s) of repute engaged in continuous operation.
09
1. CUT OFF DATE:-
The cut-off date for determining eligibility criteria in respect of age, minimum educational qualification, post-qualification inline executive work experience in the relevant Pay Scale/ CTC shall be 31.08.2021 and will remain unchanged irrespective of any reason whatsoever.
2. AGE LIMIT (Column iii):-
Maximum age mentioned on the above table is for 'UR' category. Relaxations to SC/ST/OBC/PwBD/ExSM in age criteria are mentioned in Clause Nos. F.12 - F.16 of this advertisement.
3. EDUCATIONAL QUALIFICATION (Columns iv)
(a) The prescribed minimum Educational Qualification should be completed on full time regular basis with minimum 60% marks, except for CA, CMA and AMIE from a University/Institute recognized by UGC/AICTE. For candidates applying for the post of Manager (HR) and possessing dual degree MBA/ PG Degree/PG Diploma, the qualification should be with major specialization in requisite specialization as per the advertised educational qualification and the candidate will have to provide a certificate indicating major specialization along with the application form and at the time of For the post of Accounts Officer, candidates with dual specialization in MBA or General MBA shall not be eligible to apply.
(b) No claim of possession of equivalent educational qualification(s) other than advertised educational qualification for a post would be entertained and decision of RFCL/NFL in this regard would be final and binding.
(c) Minimum percentage of marks in the minimum educational qualification as indicated above shall be aggregate of all semesters/years and irrespective of the weightage given to any particular semester/year by the Institute/University.
(d) Wherever CGPA/OGPA or letter grade in a degree is awarded; equivalent percentage of marks should be indicated in the application form as per norms adopted by the University/Institute. Where no norms have been specified, the CGPA/OGPA will be presumed to have been provided on a 10 point scale. Candidates having CGPA/OGPA or letter grade in a degree, however, shall invariably produce a bonafide copy of the conversion norms/formula with respect to his/her University/Institute along with the application form and at the time of Interview.
(e) Candidates appearing in the final year/ semester of the minimum essential qualification as mentioned in table 03 above and their result are awaited as on cutoff date are not eligible to apply for any posts against this advertisement.
(f) Computer Literacy is desirables for all candidates.
(g) In case of any dispute arising about admissibility of any particular qualification the decision of NFL Management shall be final and binding on the applicants.
4. WORK EXPERIENCE (Columns v-vi):-
(a) Work Experience should be after acquiring relevant educational qualification and should be in-line executive experience.
(b) Candidate‟s work experience as Management Trainee / Graduate Engineer Trainee would be counted only in case he/she has been regularized in the same Company.
(c) Apprenticeship training under Apprentices Act, 1961, would not be counted as post - qualification inline executive work experience.
(d) Candidates employed in Central/State Government/Quasi-Government/Public Sector Undertakings/Autonomous Bodies shall produce No Objection Certificate (NOC) from their present employer at the time of interview failing which his/ her candidature will not be considered and he/she will not be allowed to appear in the interview.
(e) Large Private Sector Organization/Institution/Company, shall include listed companies (which would mean and include companies listed on NSE or group A &amp; B of BSE) OR Organization/ Institution/ companies with more than 500 employees OR having an annual turnover of more than Rs.250 crores in the last Financial Year. Large Law Firm(s) would include only such Law Firm having an annual turnover of more than Rs.10 crores in the last Financial Year. The candidates are required to submit suitable documentary proof to establish the same.
(f) Experience of candidates working on contract basis through empanelled agency/ contractor (i.e., those who have been deployed on contract basis by some other agency/ organization for working on project/construction/O&amp;M or any other activity) will not be considered. Only direct work experience including fixed term basis employment in an organization will be taken into consideration.
(g) Preference will be given to candidates having in line executive experience in Chemical and Fertilizer Industry.
(h) Candidates must be working as on cutoff date.
5. PAY SCALES / EQUIVALENT CTC:-
In addition to possessing minimum numbers of years of post-qualification in-line executive work experience as on cut-off date of reckoning eligibility criteria, candidates should also satisfy the following condition:
(a) Candidates working in Government (Central/State), Public Sector Undertakings (Central/State), Autonomous, Statutory Bodies or Joint Ventures of State/Central Government/Undertakings should be presently working in one level below pay scale for a period of one year (for E1 Level post) and two years (for E-2 and above level post) immediately preceding the cutoff date or should be presently working in same scale or higher pay scale on the cut-off date. For next below pay scale in which experience of 01/02 years is required, please refer Annexure-I.
(b) Candidates working in Private Sectors or any such Government (Central/State), Public Sector Undertakings (Central/State), Autonomous, Statutory Bodies or Joint Ventures of State/Central Government/Undertakings whose Pay Scales do not match with NFL‟s given Pay Scales, shall be required to provide a proof/certificate from their employer for having minimum CTC as mentioned below as on cutoff date i.e. 31.08.2021 (Table-04):
Level/post for which Candidate is applying
Minimum required CTC as on cutoff date (₹ in Lakhs per annum)
(i)
(ii)
Accounts Officer (E1)
₹6.13
Assistant Manager (E2),
Sr. Medical Officer (E2)
₹8.17
Dy. Manager (E-3)
₹10.21
Manager (E4)
₹12.25
Sr. Manager (E5)
₹14.29
(c) It should be noted that no claim of possession of equivalent Pay Scale other than advertised Pay Scale for a post would be entertained
(D) APPLICATION FEES (Table 05)
Non - refundable Application Fee as mentioned below is required to be paid by General, OBC, EWS category candidates at the time of submission of online application form. Candidates are required to pay the Application Fee through electronic transfer mode. No other mode of payment of Application Fee would be accepted. Application Fee once paid will not be refunded under any circumstances. Candidates are advised to verify their eligibility before payment of the application fee.
Sl. No.
Non - refundable application fee for Post
Amount
1.
Pay scale
E-5
₹1000/- plus Bank Charges as applicable
2.
E-1, E-2, E-3 &amp; E-4
₹700/- plus Bank Charges as applicable
The application fee is not applicable for SC, ST, ExSM, PwBD and Departmental candidates. It may also be noted that NFL/RFCL does not seek any other charges/fees except the above mentioned application fee.
(E) PROCEDURE:-
HOW TO APPLY
Before applying, candidates are advised to peruse the advertisement carefully and should ensure that they fulfil all the eligibility criteria. Their eligibility will be provisional and will be verified only in case they are shortlisted for selection.
Eligible and interested candidates are required to apply online from 23.09.2021 upto 22.10.2021 upto 5:30PM on NFL‟s website: nationalfertilizers.com, Careers,Recruitment in RFCL, Recruitment of experienced professionals in RFCL- 2021. No other mode of application including manual/paper shall be accepted / entertained.
After successful submission of online application form, candidates are required to take printout of the online application form and send it along with self-attested copies of the documents / certificates, as mentioned at Sl. No. E.1.15 in a sealed envelope cover super-scribed “APPLICATION FOR THE POST OF (POST NAME), RFCL - 2021” at the following address within the due date (Please refer Clause 1.16)::
“Dy. General Manager (HR),
National Fertilizers Limited, A-11, Sector-24, Noida, District Gautam Budh Nagar, Uttar Pradesh - 201301”
Kindly note that non-receipt of printout of the application form along with requisite documents at the address mentioned above within the last date of receipt of application shall lead to rejection of the candidature.
Only one application per candidate is allowed. The details in online application form can be edited / modified before submission of application fee or final submission of online form and details once finally submitted cannot be changed under any circumstances. Hence, candidates are strictly advised to ensure that they have filled in the correct particulars &amp; details in online application form. It should be noted that false declaration shall render the candidate ineligible from this recruitment process. Candidates are required to send.
Before applying, candidates should ensure that they fulfill all the eligibility norms
Incomplete online applications shall be summarily rejected.
Before registering their applications on the website, the candidates should possess the following and keep it handy:
Valid E-Mail ID, which should remain valid for at least one &amp; a half year.
Candidates should have latest passport size photograph (jpg or jpeg file only upto 50 Kb) as well as photograph of signatures in digital format (jpg or jpeg file only upto 20 kb) for uploading with the application form.
Supporting documents for age, qualification, caste/PwBD certificate and identity proof for uploading (pdf file upto 200 KB each).
Provision to pay application fee as per details given at clause D (Table 5) above.
Online registration involves following steps:
Step 1: Filling up of Application - Go to NFL‟s website: nationalfertilizers.com , Careers Recruitment in RFCL Recruitment of experienced professionals in RFCL-2021.
Read the Advertisement carefully to be sure about your eligibility
Click on the link “Apply Online”
Fill up all the required fields
Ensure the information provided is correct and then submit.
Step 2: Making Payment
Click on “Make payment” which will take you to Payment Gateway, which has been authorized to collect the application fee /processing charges on behalf of NFL
Step 3: Final Registration &amp; Printing of Online Application Form finally submitted.
Once the payment is made, candidates should download and retain a photocopy of their e-receipt and Online Application Form finally submitted as they would be asked to produce them for reference to produce it at the document verification or at any stage of selection process.
Fee once paid will not be refunded under any circumstances. Failed Transaction amount will be automatically refunded to same A/c from which payment was originally made, within 15 working days
Candidates should strictly ensure timely payment of application fee and/or submission of their online applications well before the stipulated last date of submission to avoid last minute rush.
All correspondence with candidates shall be done only on their registered e-mail ID provided by candidate. All information regarding examination schedule/admit card etc. shall be provided through email and / or by uploading on NFL website.
NFL will not be responsible for any loss of email sent, due to invalid/wrong email ID provided by the candidate or for delay/non receipt of information if a candidate fails to access his/her mail/website in time.
Candidature of a candidate is liable to be rejected at any stage of recruitment process or even after joining, if any information provided by the candidate in the Application Form is found to be false or not in conformity with the advertised eligibility criteria at any stage.
In case the candidate is called for document verification, he/ she shall be required to bring all ORIGINAL DOCUMENTS [in the order as mentioned below] together with ONE SEPARATE SET OF PHOTO COPY of all documents duly SELF ATTESTED (in the same order) at the time of document verification, failing which he/ she will not be permitted to appear in the further Selection Process/interview:
1.
Date of Birth
10th / Matriculation Certificate
2.
For Educational Qualification
Mark sheets and Degree Certificates (Matric onwards upto highest level for all semesters/years).
Documentary proof/ certificate from the Institute/ University (as per norms adopted by University/ Institute) indicating equivalent percentage of marks secured in case degree is awarded in CGPA/ OGPA or letter grade.
Major specialization proof in case of dual specialization in case of MBA / PGDBM Degree.
3.
For Pay Scale (for
PSU/Govt.) or CTC (for Private Sector)
Employer‟s Certificate or Appointment letter clearly mentioning therein Annual
CTC along with all promotion, increment letters, pay slips indicating pay/ CTC for requisite period, Form-16 etc.
4.
Experience Certificate
Proof of having minimum required years of experience/ minimum required experience in the next lower pay scale / minimum required CTC.
Only following types of documentary proofs towards experience will be considered relevant :
I. For Past Employment:
• Experience letter issued by competent and authorized executive of the organization indicating Designation, date of joining including date of relieving the organization by the employee concerned OR
• Appointment letter clearly mentioning the date of joining the organization and also acceptance of resignation letter/ relieving order.
II. For Current Employment:
• Experience letter issued by competent and authorized executive of the organization indicating designation, and date of joining the organization by the employee concerned along with latest pay slip OR
• Appointment letter clearly mentioning the date of joining the organization and Latest Pay Slip along with any of the following optional documents:
➢ Identity card issued by current employer
➢ Annual Increment letter
➢ Promotion order/Transfer order etc.
In the absence of appointment letter and latest pay slip, candidature of such candidates shall be liable to be rejected.
5.
For Caste/Tribe Certificate[for SC/
ST/ OBC (NCL)
Caste Certificate in the prescribed format. OBC (Non Creamy Layer) category candidates are required to submit latest caste certificate from Competent
Authority.
6.
For Differently abled/ PwBD candidates
Medical Certificate in the prescribed format.
7.
EWS Certificate
EWS category candidates are required to submit latest category certificate from Competent Authority.
8.
Identity Proof
AADHAAR/PAN/Passport/Election Photo Identity Card/ Identity Card issued
by Govt./PSU/Passbook of any Nationalized Bank with attested photograph.
The last date of receipt of copy of online Application Form alongwith all requisite documents/certificates is 29.2021, unless extended and notified on NFL‟s website. However, last date for receipt of copy of online Application Form alongwith all requisite documents/certificates of candidates presently residing in far-flung area i.e. Assam, Meghalaya, Arunachal Pradesh, Mizoram, Manipur, Nagaland, Tripura, Sikkim, Union territory of Ladakh, Lahul &amp; Spiti District &amp; Pangi Sub-Division of Chamba District of Himachal Pradesh, Union Territory of Andaman &amp; Nicobar Islands &amp; Lakshadweep is 05.11.2021. Candidates applying from far-flung areas should superscribe on envelope “FAR-FLUNG AREA”. In case of false declaration of „Far-Flung Area‟ on envelope vis-à-vis correspondence address mentioned in the online Application Form, the same shall be summarily „Rejected‟.
Incomplete Application Forms OR not in prescribed proforma OR not supported by self-attested copies of relevant documents OR not fulfilling the eligibility criteria OR received at any other address of NFL other than that as mentioned in the foregoing in Clause No. E.1.13 OR received after due date shall be summarily „Rejected‟.
It may be noted that Applications Forms received without self-attested copies of relevant documents or received after due date shall be summarily rejected and no queries shall be entertained in this regard.
Candidates should note that scrutiny and shortlisting of Applications would be done on the basis of documents enclosed with the prescribed application form. The list of required documents at Clause No. E.1.14 is indicative and not exhaustive. Candidates may be asked at any stage of recruitment to produce any additional documents which are considered necessary to establish the eligibility of the candidate w.r.t. the eligibility criteria prescribed in the advertisement. No interim correspondence by the candidates regarding availability/non - availability of documents would be entertained. Accordingly, candidates are advised to enclose &amp; send self-attested copies of all the relevant documents alongwith the copy of online Application Form in support of their candidature, failing which their candidature shall not be considered.
2. SHORTLISTING &amp; SELECTION PROCESS:-
Based on the information in Application Form and documents submitted by the candidates‟ alongwith copy of their Application Form, scrutiny of applications would be done and candidates meeting the eligibility criteria will be provisionally shortlisted and called for personal interview. NFL‟s decision regarding eligibility &amp; shortlisting of applications shall be final &amp; binding and no queries or correspondence shall be entertained in this regard. List of candidates shortlisted for interview shall be placed on NFL website nationalfertilizers.com, Careers, Recruitment in RFCL Recruitment of experienced professionals in RFCL-2021 at an appropriate time.
However, in case of receipt of large number of Applications, NFL/RFCL reserves a right to conduct an online test in Delhi - NCR region and/or any other city(ies) of India for the purpose of short-listing candidates for interview. Neither TA will be paid nor would Boarding &amp; Lodging facilities be arranged/reimbursed for appearing in the online test.
Modalities of Online Test, in the event it is d</t>
  </si>
  <si>
    <t>{'schedule_type': 'Full–time and Temp work'}</t>
  </si>
  <si>
    <t>Manager - Power Trading - Urgent Position</t>
  </si>
  <si>
    <t>Gmr Enterprises Pvt Ltd Gmr Group</t>
  </si>
  <si>
    <t>We are looking to hire a competitive Manager - Power Trading to join our productive team at GMR Enterprises Pvt Ltd GMR Group in Delhi.
Growing your career as a Full Time Manager - Power Trading is a great opportunity to develop productive skills.
If you are strong in adaptability, leadership and have the right drive for the job, then apply for the position of Manager - Power Trading at GMR Enterprises Pvt Ltd GMR Group today!
JOB PURPOSE
Maximizing profitability through sale of power from internal &amp; external assets using market intelligence adhering to regulatory provisions &amp; risk free operations.
ORGANISATION CHART
AccountabilitiesKey Performance Indicators
Power Sale(Internal)
• Sale of power from internal assets through participation in short term tender for utility &amp; Bulk/industrial consumer, through Exchange bidding, TAM market
• Sale of internal power to industries under set-off mechanism of pending dues.
• Sale of power from internal assets through participation in tender... on medium term (FOO basis)
• Generating &amp; converting business opportunities through direct meeting with industrial consumers.
Volumes (MUs) &amp; Revenue
Power Sale(External)
• Generating Base of industrial clients &amp; achieving power sale targets for external asset which includes market scanning, meeting/follow up, offer/tender preparation, competitors’ analysis, rate fixation, negotiation &amp; scheduling.
• Replacing external assets with internal asset to maximize revenue.
• Sale/Purchase of RECs from external generator/assets at better margin.
Volumes (MUs), No. of REC’s &amp; Revenue/Margin
KEY ACCOUNTABILITIES
AccountabilitiesKey Performance Indicators
Contract Management
• Preparation &amp; execution of innovative offer, Contract/PPA’s resulting commercial gain along with ensuring risk free contract.
• End to End service to all industrial clients across Indian which includes retaining clients, negotiation, query/issue handing, regulatory support, handling discom/SLDC etc.
• Financial settlement &amp; closing of contracts for power sold from internal &amp; external assets
• Co-ordination with external parties for recovery of outstanding amount
Continuous
Business Development
• Analyzing &amp; developing power sale opportunity for internal power.
• Tie-up internal/external power for industrial/bulk/retail consumer across India.
• Drafting offers for Sale, Purchase, Banking of power, PPA’s &amp; PSA’s.
• Daily MIS of GMRETL power sale/purchase through exchange/bilateral.
• Tender preparation, submission, follow up for LoI , EMD/CPG recovery.
Continuous
Operation
• Bidding on live bidding platform on Power Exchange for internal &amp; external asset for maximizing rate realization.
• Ensuring Scheduling/Rescheduling of power &amp; operation for bilateral including coordinating with RLDC SLDC/Buyer &amp; seller as per PPA.
• Preparing report, schedules, realization for internal &amp; external asset.
• Financial settlement with internal &amp; external asset for daily transaction
Continuous
EXTERNAL INTERACTIONS
Utilities: CE, SE, Xen &amp; below, Head of accounts, Load despatchers of state utilities
Suppliers: Plant Head of CPPs/IPPs, Head Power trading
Power Exchange: BD &amp; Operations team
Stakeholder: MD, CEO/CFO, Purchase team of industrial buyer, external consultants/traders, infrastructure providers.
INTERNAL INTERACTIONS
HODs, Operation team of plant, finance team of plant
Plant operation, Asset/ SBU team
Finance &amp; Accounts (regarding EMD, LC, BG &amp; Billing &amp; payment)
IT and FMS
FINANCIAL DIMENSIONS
 Power Sales volumes (MUs)-(Internal assets) as per AOP
 Power Sales volumes (MUs)-Trading Margin (External assets) as per AOP
 Amount(Dues) adjusted against Set-off arrangements.
 Revenue &amp; recovery of dues and Financial settlement of contracts
 No. of REC’s traded -Trading Margin (External assets)
OTHER DIMENSIONS
 Addition of new exchange clients, REC buyers ( no. of consumers)
 Expansion of customer base ( no. of consumers)
 Exploration of new business, risk mitigation, tender analysis &amp; participation, gathering market intelligence
 Developing new products/ contracts.
EDUCATION QUALIFICATIONS
• MBA (Power Management)
• B SC
RELEVANT EXPERIENCE
• 6.5 years of relevant experience in Power Trading across all verticals.
Behavioral Competency
• Negotiation Skills
• Written communication skills
• Personal Effectiveness.
• Entrepreneurship
• Out of Box Thinking.
• Execution &amp; Result.
• Problem solving &amp; Analytical thinking.
Technical Competencies
• Financial Resource Planning
• Understanding of Open Access Corridor Booking
• Understanding and Calculation of landed cost of Power
• Understanding of billing and Commercial process
• Designing and preparation of Power Supply Proposal
• Drafting of PPA
COMPETENCIES
• Communication: Ability to listen, interpret, simplify complex concepts, thoughts &amp; ideas in verbal / non verbal form. | Interview
• Power Trading and Marketing
• Policy And Regulation On Power Trading
• Decision Making: Ability to systematically think through a problem and its component parts, garner relevant information and not taking things at face value. | Interview
• Personal Effectiveness: Demonstrating responsibility &amp; reliability through actions to manage critical and challenging situations. | Interview
• Business Insight: Ability to understand the implications of Business decisions and strive to enhance organizational performance. | Interview
• Managing Performance: Effectively monitors and measures performance. Develops people and drive results. | Interview
• Problem Solving: Ability to identify solutions exploring different options in gathered information. | Interview
• Team Leadership, Teamwork &amp; Interpersonal Influence: Capability to develop &amp; converge individual potential to execute team objectives. Effectively intermingle and relate with individuals in a positive manner. | Interview
• Execution and Operational Excellence: Ability and desire to execute with attention to detail, speed, accuracy and consistency | Interview
• Innovation
• Managing Change and ambiguity by creating Win-Win
• Stakeholder Focus
• Networking
• Execution &amp; Results
• Teamwork &amp; Interpersonal influence
• Problem Solving &amp; Analytical Thinking
• Planning &amp; Decision Making
• Determination(Contextual and Flexible)
• Capability Building
• Strategic Orientation
• Personal Effectiveness
• Learning Ability
• Making &amp; Navigating proposals
• Entrepreneurship
• Social Awareness
• Scanning, Networking &amp; External orientation
Benefits of working as a Manager - Power Trading in Delhi:
● Learning opportunities
● Company offers career progression opportunities
● Advantageous package
Original job Manager - Power Trading - Urgent Position posted on GrabJobs ©. To flag any issues with this job please use the Report Job button on GrabJobs</t>
  </si>
  <si>
    <t>Manager Power Trading</t>
  </si>
  <si>
    <t>Hindustan Times</t>
  </si>
  <si>
    <t>Hindustan Times - Regional Manager - Enterprise Sales ...</t>
  </si>
  <si>
    <t>HT Media</t>
  </si>
  <si>
    <t>Responsibilities:
- Managing an exciting portfolio of products and services, it will be up to you to lead by example in adapting to change and collaborating with colleagues to inspire a high-performing sales team and culture.
- Build opportunity funnel to meet/exceed sales quota
- Prospect and respond to incoming leads, and generate new business to build and maintain pipeline that will exceed monthly, quarterly, and yearly quotas
- Own the full sales cycle from prospecting to close
- Map client organizations and build relationships with multiple contacts focusing on decision-makers.
- Developing and implementing industry-specific sales plans &amp; strategies to target enterprise and mid-market clients
- Proven ability to work and effectively communicate with C-level executives and understand their pain points by proposing suitable product &amp; solutions
- Position product's effectively to win with clients in pursuit of best-in-class HR tech enabled hiring services
- Keep abreast of... the latest trends in the Recruitment landscape to generate meaningful conversations and sales opportunities in the target market
- Be a leader at industry events/conferences by actively networking and evangelizing the product's value proposition
- Coordinating with other departments, including marketing and customer service, to ensure that clients receive high quality service
- Track record of driving results under minimal supervision. Experience building a vertical/new business is a plus.
Requirements:
- Top Tier MBA with 4 years of experience in Enterprise Sales
- Comfortable with flexible work timings and travelling
- Excellent negotiation, communication, time management and organizational skills
- Industry Agnostic- but preference will be given to people having exposure to working in BFSI, IT, ITeS, Retail, Services, Startups, Infrastructure, Energy, Manufacturing- etc.
- Ability to manage multiple accounts while seeking new opportunities
- Ability to understand client needs and negotiate costs and services
- Proficiency with CRM software and an aptitude for learning new systems
- Willingness to travel as needed to meet with clients and prospects</t>
  </si>
  <si>
    <t>Publishing</t>
  </si>
  <si>
    <t>Regional Manager Enterprise Sales</t>
  </si>
  <si>
    <t>Senior Marketing Analyst</t>
  </si>
  <si>
    <t>Roles &amp; Responsibilities
Responsible for tracking, reporting, and analyzing the performance of marketing activities, ad-hoc analytic requests, and development/automation of regular reports.
Develop tactics and metrics to assess the effectiveness of existing marketing, advertising and communications programs
Monitor and forecast marketing/sales trends, highlighting opportunities for new initiatives and promotions
Convert complex data findings into understandable text, tables, graphs and/or data visualizations
Set up dashboards and develop models for data presentation and suggest recommendations for business performance improvement
Develop key relationships with internal/external key stakeholders and possess the communication skills and confidence to communicate the insights clearly.
Advises other marketing functions (e-commerce/website, online/offline advertising, brand) as the knowledge owner for customer and market data
Creates PowerPoint presentations to provide. market and consumer... insights to marketing and other department.
Experience: 12 Years to 16 Years
Skills:
Analytic Problem-Solving: Process a large amount of complex data with precision and translate it into measurable results
Effective Communication: Develop strong relationships with stakeholders; present results in a language non-technical audiences can comprehend
Industry Knowledge: Understand the way Retail functions and how data is collected, analyzed and used
Technical Knowledge: Advanced proficiency in power point and Excel. (i.e. creating macros, formulas, charts, pivot tables). Knowledge of Tableau, Power BI will be a plus
Experience building and automating management level reporting</t>
  </si>
  <si>
    <t>Marketing Analyst</t>
  </si>
  <si>
    <t>Sr Specialist/Manager - Finance (Finance CoE (Centre of...</t>
  </si>
  <si>
    <t>Broad outline of the Role
The role is part of the finance centre of excellence and will support in any one or more areas of finance including financial planning and analysis, reporting and compliance, taxation, and treasury. The role will support implementation of policies, standards and processes in the respective areas. This is an operational role, responsible for delivering results that have direct impact on the achievement of results within the assigned account and business.
Purpose - Broad objective of the role
Size and Scope of Role - No. of direct reports
Size and Scope of Role - Total team size
Minimum qualification &amp; experience
Chartered Accountant having 8 plus year of post qualification experience.
Extensive experience in leading tax compliance functions for the APAC region, with exposure to international jurisdictions. Strong knowledge of direct and indirect tax laws and regulations.
Other knowledge/skills
Proven track record in tax audits, negotiations, and... strategic tax planning.
Excellent communication and collaboration skills.
Key Responsibilities
Tax Compliance function for APAC region (international jurisdictions) Handling the tax compliance function for the APAC region, managing both direct and indirect tax returns for international entities. Ensure accuracy and timely filing of tax returns to meet regulatory requirements.
Tax Audits and Negotiations Assisting in tax audits, respond to inquiries, and negotiate favourable outcomes. Provide expertise in advising internal stakeholders on tax planning strategies to minimize tax liabilities.
Stakeholder Guidance: Offer expert guidance to the business team on tax matters, optimizing profitability. Conduct thorough reviews of customer and supplier contracts, ensuring favourable financial outcomes.
End-to-End Tax Assessment: Collaborate closely with the product/business team to assess and address the end-to-end tax implications of their initiatives. Take ownership of complex financial and tax scenarios, providing strategic solutions to drive business success.
Technical Competencies
Knowledge / Skills</t>
  </si>
  <si>
    <t>NDTV</t>
  </si>
  <si>
    <t>job_result_4_96.txt</t>
  </si>
  <si>
    <t>AM- Procurement &amp; Sourcing</t>
  </si>
  <si>
    <t>Women Entrepreneur Network</t>
  </si>
  <si>
    <t>AM- Procurement &amp; Sourcing
Summary
Experience Required:
7 - 9 Years
Location:
Delhi( Greater Kailash)
Category:
Media
Department Techno Commercial -
Job Band Manager - 7-9 years of Experience
Position Summary:
The Manager will be responsible for overseeing the sourcing and procurement of components and equipment required by NDTV for shoots, events, and conclaves.
The ideal candidate will have excellent organizational and negotiation skills, with a keen eye for identifying high-quality components and equipment that meet NDTV's requirements.
Key Responsibilities:
Sourcing Strategy: Develop and implement a comprehensive sourcing strategy to ensure timely and cost-effective procurement of components and equipment for NDTV shoots, events, and conclaves.
Supplier Management: Identify, evaluate, and manage relationships with suppliers/vendors to ensure the availability of high-quality components and equipment. Negotiate favorable terms and conditions, including pricing... delivery schedules, and warranties.
Vendor Assessment: Conduct regular assessments of existing and potential vendors to evaluate their capabilities, quality standards, and adherence to NDTV's requirements. Continuously monitor supplier performance and address any issues or non-compliance.
Cost Optimization: Work closely with internal stakeholders to optimize costs while maintaining quality standards. Identify opportunities for cost reduction through negotiation, volume discounts, and alternative sourcing strategies.
Inventory Management: Develop and maintain an inventory management system to track components and equipment, ensuring adequate stock levels. Minimize excess inventory and manage stock rotation effectively.
Quality Assurance: Ensure that all sourced components and equipment meet NDTV's quality standards and specifications. Conduct regular quality checks and coordinate with suppliers to address any quality-related issues.
Compliance: Ensure compliance with all legal, regulatory, and ethical standards in sourcing and procurement activities. Stay updated on industry trends, market conditions, and technological advancements relevant to component and equipment sourcing.
Cross-functional Collaboration: Collaborate with internal teams, including marketing, sales, operations, and finance, to understand their requirements and align sourcing activities accordingly. Provide support and guidance to other departments when required.
Budgeting and Reporting: Develop and manage the sourcing budget, tracking expenses and reporting on cost savings achieved. Prepare regular reports and presentations on sourcing activities, performance metrics, and recommendations for improvement.
Qualifications and Skills:
Bachelor's degree in Business Administration, Supply Chain Management, Marketing, or a related field.
Proven Experience (7-9 years) in sourcing and procurement, preferably in the media/entertainment industry.
Proficiency in using procurement software such as Ariba and SAP.
Knowledge of legal and regulatory requirements related to sourcing and procurement.
Familiarity with support and overhead functions, such as operations and finance.
Excellent negotiation, communication, and interpersonal skills.
Ability to analyze market trends and make informed sourcing decisions.
Strong organizational and multitasking abilities to manage multiple projects simultaneously.
Strong problem-solving skills and ability to work well under pressure</t>
  </si>
  <si>
    <t>Tata Group</t>
  </si>
  <si>
    <t>Creative Copywriter Manager</t>
  </si>
  <si>
    <t>Tata 1mg</t>
  </si>
  <si>
    <t>Designation: Manager
Role: Copywriter
Department: Marketing
Location: Gurgaon
About Tata 1mg
Tata 1mg is a trusted health partner for end consumers and large institutions. Our Mission is to make healthcare understandable, accessible and affordable for all Indians. Over the past three years, we've worked to build a healthcare platform that guides customers to the right and affordable care. Today, Tata 1mg is present in 1000+ cities– And we’re just getting started. Leading the chart as one of the top consumer health platforms through e Pharmacy, e Diagnostics, e-consult and offline stores, TATA 1mg has delivered over 15M e Pharmacy orders, 2M e Diagnostics orders &amp; 1M+ organic users/day in 2022 and we are just getting started. Our strongest asset is our 6400+ people enabling us to deliver on our mission consistently. Know more about us: https://www.1mg.com/aboutUs
Brief about the Team
Marketing Design is a center of excellence within the Marketing vertical of Tata 1mg. The team... works closely with the org-wide leadership team, business, product, growth, and category teams to design marketing communication and strategies, and brand campaigns under Tata 1mg brand name. They develop creative concepts, design marketing collateral such as brochures, flyers, social media graphics, email templates, infographics, and other promotional materials, and ensure that all designs are aligned with the brand's guidelines and messaging.
What will you do
1. Creative Ideation:
• Generate innovative and compelling ideas for marketing campaigns that align with the company's vision and brand strategy
• Translate marketing objectives into creative concepts, ensuring a consistent brand voice
2. Content Creation:
• Develop persuasive and engaging copy for various marketing materials, including advertisements, social media content, email campaigns, website copy, and other promotional materials
3. Creative Orchestration:
• Collaborate with cross-functional teams, including designers, copywriters, editors, Business Teams and Social Team, to execute creative campaigns seamlessly
• Coordinate and manage creative tasks to ensure timely delivery of high-quality materials
4. Copy Editing and Proofreading:
• Review and edit copy for accuracy, grammar, and adherence to brand guidelines.  Ensure all marketing materials are error-free and convey the intended message effectively
5. Brand Alignment:
• Maintain a deep understanding of the Tata 1mg brand, ensuring that all marketing communications are consistent with brand guidelines and values
6. Leadership and Collaboration:
• Lead and inspire creative teams, providing guidance and mentoring to junior copywriters
• Foster a collaborative environment to enhance creativity and productivity
What we are looking for
• Bachelor's degree in Literature, Marketing, Communications, or a related field
• 5-8 years of experience in advertising or digital marketing, with a proven track record of successful campaign development
• Strong portfolio showcasing creative and strategic thinking in copywriting
• Experience leading and managing creative teams
• Excellent communication and interpersonal skills
• Clear and concise communication skills, both written and verbal
• Strong organizational skills to manage multiple projects and meet deadlines
• Ability to adapt to evolving marketing trends and industry changes
• Demonstrated experience in leading and motivating creative teams
Why Join Us?
Tata 1mg provides one of the most exciting and high growth environments to work. You get the added benefit of working in a prestigious legacy brand like Tata and a highly dynamic and versatile startup like 1mg. Being an integral part of the copywriter team of creative professionals and contribute to our company’s visual identity and brand presence in the marketing.
Disclaimer:
Tata 1mg is proud to be an Equal Opportunity Employer. All employment decisions at Tata 1mg shall be made without discrimination, harassment or less favorable treatment of any employee or job applicant, either directly or indirectly, on the grounds of age, color, physical ability, ethnic origin, nationality, religion, gender, family status, marital status, prenatal status, gender reassignment, or sexual orientation. All employment decisions are based on business needs, job requirements, competence and merit
SIMILAR JOBS
Assistant Team Lead - Key Account Manager II Gurgaon
Motorola, 3rd Floor, Gurgaon, Haryana, India
Team Lead - Key Account Manager II Gurgaon
Motorola, 3rd Floor, Gurgaon, Haryana, India
Team Lead : Offline Sales - eDiagnostics II Lucknow
Multiple locations
Assistant Manager : Offline Sales - eDiagnostics II Hisar
Motorola, 7th Floor, Gurgaon, Haryana, India
Assistant Manager- Customer Support || Noida
Sector 67, Near Hotel Orange, Ground, 2nd &amp; 3rd Floor, Noida, Uttar Pradesh, India
Po</t>
  </si>
  <si>
    <t>Associate Director</t>
  </si>
  <si>
    <t>Department Details
Role Summary
Business Strategy and Transformation
Key Responsibilities
Role /
• Will be a Core Team Member of the CEO's Office &amp; will report to the Chief of Staff
• Key Responsibilities:
o Actively involved in building long term Business strategy and driving functional performance drivers towards the strategic goals
o Track Business Performance across Functions (Commercial, Ops, Quality, R&amp;D etc.) against identified KPIs and derive insights
o Pro-actively identify challenges or gaps in performance and work cross-functionally to find solutions
o Lead key aspects of Transformative journey at BBL driving the Transformation agenda
o Leverage knowledge of industry trends and benchmarking to identify opportunities to improve performance
o Help drive key business performance themes - such as cost optimization, revenue acceleration/EBITDA improvement, organic/inorganic growth (M&amp;A)
• Excellent opportunity to get exposure to and learn about a range of business... functions as well as work closely with the Leadership Team
Skillset required
• Strong problem-solving skills especially in a consulting set-up
• Ability to collaborate with and influence cross-functional teams
• Excellent written and verbal communication skills
• Excellent analytical skills
• Self-motivated and ability to work independently
• Willingness to learn and go beyond one's comfort zone
Educational Qualifications
Required Education Qualification: MBA
Required Experience: 8 - 13 years
Biocon</t>
  </si>
  <si>
    <t>Product Manager (PM)- Atarax</t>
  </si>
  <si>
    <t>Dr. Reddy’s Laboratories Ltd. is a leading multinational pharmaceutical company based across global locations. Each of our 24,000 plus employees comes to work every day for one collective purpose: to accelerate access to affordable and innovative medicines because Good Health Can’t Wait.
We started in 1984 with a modest investment, 20 employees and a bold vision. Today, we have research and development centres, manufacturing facilities or a commercial presence in 66 countries.
For nearly four decades, we have stood for access, affordability and innovation based on the bedrock of deep science, progressive people practices and robust corporate governance. Asthepharmaceutical industry evolves and undergoes disruption, we see an opportunity –tostrengthen our core further (the next steps) and to build the future (the new bets).
‘TheNextand the New’ is how we aim to continue to be the partner of choice – purpose-driven, future-ready and sustainable. Our aim is to reach over 1.5 Bn... patients across the world by 2030 by growing our core businesses and building for the future with sustainability at the core of our purpose and strategy. Sustainability for us means operating in a manner that respects people, planet and purpose – helping us conserve precious resources, serve our patients, create value for stakeholders, give back to society, fulfil our potential and maintain our integrity and transparency
Dr Reddy’s maintains a work environment, free from discrimination and is an equal opportunity employer. We are committed to employ &amp; nurture all qualified diverse workforce without regard to race, colour religion, nationality, sex, age, disability status, genetics, sexual orientation, gender expression, citizenship or any other characteristic or classification protected by applicable law(s) of the country we operate in. We treasure every talent, and recognize merit and diversity in our organization.
Job Description
Job Summary
We are seeking an experienced and dynamic Product Manager to ensure successful brand growth and the launch of innovative market-driven products for gathering market insights from Key Opinion Leaders (KOLs), developing and executing new product launch plans, conducting effective sales force training, and implementing market research strategies for brand performance enhancement. Collaborating with the SCM team for product availability and maintaining strong relationships with KOLs.
Roles &amp; Responsibilities
• You will be responsible for generating new product ideas from Key Opinion Leaders (KOL) interactions, prioritizing these ideas, preparing business cases, analyzing market and competitor data, and handling creative aspects like branding. The aim is to ensure the timely launch of products that address unmet market needs.
• You will be responsible for marketing planning by preparing product launch materials, coordinating launch meetings, training the sales force, and tracking initial product performance for the first 12 months to ensure effective product marketing.
• You will be responsible for brand performance review by gathering market insights, identifying key issues, and implementing action plans to maintain optimal brand performance, including conducting market research for brand positioning correction.
• You will be responsible for interacting with Key Opinion Leader (KOLs), conducting fieldwork to gather insights, updating KOLs on product value, and collating product evidence and clinical reports to build strong relationships and drive growth.
• You will be responsible for Supply Chain Management (SCM) by tracking product quantities and supply, sharing new product plan quantities with the SCM team, and promptly addressing product shortages or excess to ensure product availability in the market.
• You will be responsible for meeting with Regional Sales Managers (RSMs) to collect feedback, gather campaign feedback, and develop region-specific strategies to incorporate regional needs into the product plan and improve performance.
Qualifications
Educational qualification- Science/Pharma/Medical Graduate preferably with MBA in Marketing
Minimum work experience- 3-6 years of expereince in sales and 1-2 years of experience in marketing
Skills &amp; attributes
Technical Skills
• Understanding of Pharmaceutical industry; ability to interpret market data; gain marketing insights from various resources
• Basic understanding of anatomy and physiology.
• Ability to analyze market trends, competitor activities, and customer needs within the generics market.
• Strong problem-solving skills to address regulatory challenges, market access issues, and product-related obstacles.
Behavioural Skills
• Strong collaborator and excellent communication.
• Good at building and leveraging relationship.
• Adaptability and change management skills.
• Creative and good Analytical thinker.
Additional Information
About the Department
Global Generics India
Global Generics India business journey began in 1986. In the last three decades, we have grown as a trusted name in the healthcare industry and rank as one of the top 10 Pharma Companies in the Indian Pharma Market (IPM) as per IQVIA MAT (November 2022). Our commitment to Lead Ahead has helped us move ranks from 16th position to 10th position (IPM) in the last four years. We are a fast-growing organisation with double-digit growth and significant market share in domestic markets. Currently, we rank among the top 5 in oncology, anti-allergy and gastrointestinal diseases and the top 10 in a few other therapy areas. Our focus is on leveraging our digital capabilities, collaborations, innovations and inorganic opportunities to become the top 5 companies in the Indian Pharma Market.
Benefits Offered
At Dr. Reddy’s we actively help to catalyse your career growth and professional development through personalised learning programs.
The benefits you will enjoy at Dr. Reddy’s are on par with the best industry standards. They include, among other things and other essential equipment, joining &amp; relocation support, family support (Maternity &amp; Paternity benefits), learning and development opportunities, medical coverage for yourself and your family, life coverage for yourself.
Our Work Culture
Ask any employee at Dr. Reddy’s why they come to work every day and they’ll say, because Good Health Can’t Wait. This is our credo as well as the guiding principle behind all our actions. We see healthcare solutions not only as scientific formulations, but as a means to help patients lead healthier lives, and we’re always attuned to the new and the next to empower people to stay fit. And to do this, we foster a culture of empathy and dynamism. People are at the core of our journey over the last few decades. They have been supported by an enabling environment that buoys individual ability while fostering teamwork and shared success. We believe that when people with diverse skills are bound together by a common purpose and value system, they can make magic.
For more details, please visit our career website at https://careers.drreddys.com</t>
  </si>
  <si>
    <t>Head FM &amp; CREI</t>
  </si>
  <si>
    <t>Dr Reddys Laboratories</t>
  </si>
  <si>
    <t>Job Description : o Provide leadership and overseeing the function of Facilities Management &amp; Corporate Real Estate and Travel &amp; Hospitality that connects all the BUs of the company. Formulate &amp; Strategies FM &amp; CRE plan for the entire company (1300+ acres of RE assets, over 3 million sft of built environment - all the plants &amp; offices, close to 15000 full time employees and 5000 contractual staff operate out of these facilities). Strategize, plan, operate and maintain employee centric, efficient and cost effective Facilities Management services (Admin related soft services). Prepare and roll out work place standards, Plan, Design &amp; Implement projects related to campus infra, employee work place &amp; amenities infrastructure of small -medium - large projects maintenance of Bachupally &amp; Vizag - SEZ campuses, implement process improvements, provide subject matter expertise wherever required, lead a lean but an expert team of DRL and a large number of outsourcing vendors, technical... consultants, contractors and vendor. Define and implement robust systems and processes for Travel and Hospitality update the same on a regular basis with industry best practices. Conduct feasibility studies and recommend options to management for scaling up. Within the limits of: Agreed and approved long term and annual strategic and operating plan, Budgets, project time lines, statutory &amp; regulatory requirement With the objective of: Ensuring FM &amp; CRE strategy and plan meets the business requirements in terms of Employee amenities, work place services, work place infrastructure &amp; standards, campus maintenance etc. Business needs, services and projects are professionally delivered and best value assured. Differentiated employee experience is delivered through workplace design principles and prioritization of employee well-being and productivity. Roles &amp; Responsibilities Strategy, Policy and Direction - Design and Governance Develop and drive the strategy for FM &amp; CRE for the company in conjunction with the BU heads, Plant heads and HR teams Provide input into FM &amp; workplace services, real estate and work place infrastructure strategy and capital projects contributing to business cases for work place infrastructure refurbishment / new &amp; major projects proactive involvement in the planning of initiatives and projects Design &amp; implement systems &amp; controls and ensure efficiency in travel and hospitality services in order to ensure employees &amp; guest satisfaction at minimum possible cost. Project Management Formulate the requirements / business risk assessment process across facilities in R&amp;D, Mfg, Corporate in terms of evaluating the current status and gaps Anchor discussions with the insights of this analysis to the respective unit / functional heads Ensure delivery of FM &amp; CRE / Workplace infrastructure strategy, services, standards and policies across the company Ensure that all the projects are planned and implemented as per the established standards and also meet the statutory and regulatory norms Define the midterm and long term strategy about facilities to enable business Scope the number and type of projects utilize agile methodology for continuous collaboration and improvement Interface with the top management with the proposals and timelines Discussion and get approvals from the BU heads, Select the best design consultants Share the design brief to consultants to get the design plans Present them to internal stakeholders and get the buy in Finalize drawings on a particular facilities Basis the drawing and requirements of the project, assess &amp; finalize the contractors Select suppliers for materials as per our needs Review them periodically to ensure that we complete the overall project with the requisite expertise, expectations and within the given budget / timelines. Partnering with business stakeholders and management Communicate, influence and get buy-in from internal customers on FM &amp; CRE strategy and direction Partner with stakeholders to effectively understand their requirements Develop relationships with key business stake holders across the company and understand the business direction Influence key business stakeholders in direction of work place infrastructure projects and initiatives and delivery of services to support the business Ensure effective monitoring of stakeholder feedback. Selecting and managing vendor relationships, negotiating contracts, and overseeing service-level agreements to ensure effective outsourced services. Financial Management Provide ownership and accountability for budgets and ensuring effective management and control Ensure cost optimization approach with a clear focus on reducing the cost base without compromising on standards and quality Ensure budgets and actual expenditure are tracked and monitored closely, performance is reported and come up with alternate or recovery plans quickly and implemented in case there are any scope change or cost variations. Environmental Standards of Facilities - in line with LEED / Other standards Ensure that the design of the work place infrastructure is built with the best in class energy efficiency, environment and through sustainable practices Utilize materials which are of the quality of benchmarking standards Execute / implement the facilities with the global / best practices in terms of Life cycle costs, Energy, Environment and Sustainability. In order to ensure that our facilities symbolize our principles of Safety, Energy, Environment and Sustainability.Sub competencies of Sustainability include: energy management, water management, materials and consumables management, waste management, workplace and site management. Assess the overall effects of facilities on the environment in all facility planning, design, construction and management processes. Quality, Continuous Improvement &amp; Innovation Strive to enhance processes and procedures to improve efficacy, establish systems which can capture important information, monitor quality, identify gaps and can continuously improve the quality of work plea infrastructures / facilities. Has the inclination, ability and conviction to challenge the status-quo, and to generate new ideas and creative approaches Finds ways to implement change more effectively and think laterally / outside the box, Looks for good ideas both within and outside the industry. Statutory compliance and approvals Ensure all Statutory compliance are adhered to for the facilities that are being built by FM&amp;CRE team Monitor preparations and submissions for requisite approvals Negotiate terms and conditions as required in coordination with the Corporate Affairs team Obtain statutory approvals that would enable smooth business transactions, future growth with minimum hurdles. Maintenance / upkeep of the current infra of large campuses Put in place robust systems, processes and modern maintenance practices and ensure that all the large and multi-tenant (Bachupally and Vizag SEZ) campuses are maintained well and meet the original design standards all the time. Scaling up of Travel and Hospitality Services Identify opportunities for off shoring and outsourcing Dr. Reddys operations across the world conduct feasibility studies provide recommendations &amp; present to appropriate decision making bodies within Dr. Reddys implement post approval explore, evaluate and recommend merger of standalone back offices (e.g. Swiss, US, UK - which are currently rolling into other departments) in order to get benefits of centralized shared services for the organization. Administer Travel &amp; Hospitality Policies Responsible for planning, developing, and implementing a corporate travel and hospitality policy in line with company strategy, industry standards and employee experience and satisfaction through support and structure to fulfil the requirements. Employee Experience Create environments that prioritize occupant well-being and productivity. Understands and implements workplace design principles, ergonomic considerations, and the integration of wellness initiatives. Skilled in optimizing space usage to accommodate changing work patterns and preferences. Optimizing the efficient use of space within facilities, including workplace design, layout, and occupancy planning. Facility Information Management Ability to remotely monitor and manage facilities through digital platforms and tools. Planning, implementation and use of technologies that support the day-to-day operations of the facility management function. Automation of intelligent building systems and the collection and verification of facilities data and synthesis of raw data into contextual and relevant information. Technology Management Implementing Smart Building Technologies such as Internet of Things (IoT) devices, sensors, and building automation systems. Using technologies enable real-time monitoring of building systems, energy consumption, and occupant comfort, leading to optimized operations and enhanced sustainability. Risk Management Make a business risk assessment document and propose the preventive and corrective actions by identifying potential risks, implementing safety protocols, ensuring compliance with regulations and industry standards, and developing contingency plans after analyzing the results of the risk analysis. Plan for potential disruptions caused by natural disasters, pandemics, or other unforeseen events. Developing strategies for business continuity and rapid recovery. People Management Provide leadership and set standards. Mentor and ensure appropriate learning and growth opportunities are providing to team. Manage performance to- set and agree stretch goals &amp; objectives for people, ensure performance is measured in line with agreed objectives on continuous basis. Promote research of best practices and information sharing across the team. Leadership Motivates and inspires others by providing a vision of shared goals and objectives. Courageous and challenging the status-quo and remains committed to the common business strategy. Executes plans to successfully move others towards the success of the common business objectives and the vision of the organisation</t>
  </si>
  <si>
    <t>Head of Facilities Management and Corporate Real Estate</t>
  </si>
  <si>
    <t>job_result_5_75.txt</t>
  </si>
  <si>
    <t>About USV Private Limited:USV, a top-15 pharmaceutical company in India, excels in the diabetes and cardio sectors. With a presence in over 65 countries, our dynamic team of over 7,000 spans generations. Our commitment to brand building is evident in our popular products like Glycomet GP, Ecosprin AV, Jalra, Tazloc, Glynase and more.Our eight state-of-the-art manufacturing plants in India produce a range of products from finished formulations to APIs and biologics. Meanwhile, our Consumer division mirrors a nimble FMCG model, rapidly growing with flagship brands like Sebamed in beauty, baby care, and food &amp; nutrition.At USV, our culture is our cornerstone. We prioritize customer focus, agility, inclusivity, and a nurturing work environment. Our unique sustainability projects in healthcare, environment, and education reflect our commitment to social responsibility.Employee development is key at USV. Our comprehensive training programs cater to all levels and functions, fostering growth... and innovation. Join us at USV for a career that shapes the future of healthcare while transforming livesJoin USV and be part of our journey as we continue to innovate, transform lives, and shape the future of healthcare.Job purpose:Support USV India business in driving strategic BD&amp; L projects in line with the growth aspirations particularly in the area of Portfolio augmentationEnsure all projects/strategic initiatives/deal proposals have full business rationale and financial evaluation supporting them with a clear statement on risk management.Position USV as partner of choice in the marketMajor accountability:Drive Therapy / Disease strategy / Gap analysis Working closely with the Business and Medical / Scientific team in driving workshops.Identification / Landscaping of Opportunities in Pharma &amp; Consumer BusinessBuilding next 5 year pipeline across category Rx / Consumer health / NDDS / New technologiesIdentify source of launch with a clearly defined strategy i.E either TPM / In house / LicensingWork with all cross functional teams ensuring on time new product launchIdentify novel products (in Rx and Consumer) &amp; Innovative packaging and delivery formats that enhance therapy area and overall USV strength.Work closely with all relevant stakeholders in driving deals, and evaluating opportunities.Develop new partnership engagement (Lead generation)Life cycle management of core brandsWork closely with the business, finance team on building Forecast / Business Plans.Conduct Primary research in relevant areas of consumer business.Required Functional skill sets in:Good understanding of the Indian pharma and Consumer marketProject management Financial understanding / Budgeting AnalyticalNegotiation Problem solving and Decision making skillsNetworking skillsSound therapy understandingEducation: BPharma / MPharma + MBA (prefered)Min. 8 to 10 yrs of relevant exp. required</t>
  </si>
  <si>
    <t>Nayara Energy</t>
  </si>
  <si>
    <t>Lead HO Procurement</t>
  </si>
  <si>
    <t>Job Description
Job Purpose:
Responsible for managing the Corporate, Marketing, Project &amp; IT Procurement functions in Nayara to efficiently and effectively enable spend owners such as functional partners to optimize the value they receive from supplier partners to meet their objectives. The main objective of this role is to work with each function to lead centralized direct and indirect sourcing and procurement efforts for non-hydrocarbon spends. Develop and implement a strategy to ensure the function is operating in line with the objectives of the business to add value, mitigate supply chain risk and deliver cost optimization. Adopt best operating practices, ensure data &amp; analysis driven decision making and develop the digital roadmap for smooth and efficient operations. Develop and maintain strategic supplier relationships and manage the development of contracts, contractual relationships and contract management to deliver continuous improvement in delivery of goods and services... by the supply base. Lead and manage a team of Category and Sub-Category experts supported by buyers to deliver the appropriate support to the business to ensure corporate and business development objectives are met. Work alongside the senior management team in contributing to overall business objectives.
Accountabilities &amp; Responsibilities:
Accountabilities
Activities
1 Strategic direction
Evaluate the challenges faced by the business and take action to mitigate risks and develop opportunities
Contribute to annual budget process.
Implementation of the purchasing SOP, guidelines and any associated documents.
2 Category Approach
Enable Category approach towards purchasing and structure the team based on categories.
Ensure proper manning with Category experts ensuring best practice purchasing in terms of cost, quality and efficiency.
Contribute to preparation of Category Strategies for critical and high value Categories.
Ensure Sourcing Strategy approach is followed for all key purchases.
Consolidate cross PL commodity &amp; Bought out item suppliers across various functions while maintaining sourcing flexibility.
Ensure compliance through regular reviews &amp; audits
3 Relationship Management
Develop and maintain strong relationships with internal and external stakeholders to ensure optimal performance
Work collaboratively, negotiate and engage with key stakeholders to facilitate delivery and compliance with the purchasing strategy
Communicate with stakeholders the impact of market change and potential effects on supply. Recommend solutions without compromising quality or service while optimising cost
Nurture relationships with key strategic suppliers in core categories
Undertake supplier performance reviews along with business teams.
4 Cost Effectiveness
Inputs to functions for preparing Annual Purchasing and cost estimating budgets.
Ensure guidance and actions to achieve cost efficiencies on a consistent ongoing basis
Develop an overall vendor base which creates and sustains a competitive advantage, utilizing global market exploitation, leveraging spend, and leveraging of technologies.
[RD1] Assess performance against targets &amp; benchmarks.
5 People Management
Provide leadership to category teams . Coach, mentor and develop direct reports and manage a high performing team that delivers continuous improvement, added value and cost reductions
Set team objectives and monitor ongoing progress and performance
Establish best practices and translate strategy into specific annual performance goals and departmental objectives including KPIs.
Ensure strong communication between teams under leadership to facilitate exchange of information and in order to implement change and improvements
Complete regular performance reviews, manage attendance, holidays, disciplinary issues and procedures as appropriate
Skills and Knowledge:
Educational Qualifications &amp; Certifications: MBA (Finance) with In-depth knowledge of Procurement function or Finance function
Relevant (Functional/Level) &amp; Total Years of Experience: 15-20 years experience
Functional Skills:
Proven leadership and management skills with the ability to optimise team performance and development
Good knowledge of Overall Oil Industry and Nayara Energy operations
Knowledge and awareness of Procurement best practices.
Strong Microsoft Excel Ability.
Excellent relationship management skills with the ability to engage, negotiate and manage key stakeholders and suppliers
Strong and confident negotiator with the ability to negotiate at all levels
Excellent communication, interpersonal and influencing skills
Excellent analytical and problem solving abilities
Results orientated with ability to plan and deliver against project deadlines
Commercially and financially astute with experience of managing budgets
Leadership skills in team management, influence, planning, negotiation, communication
Behavioural Skills:
Communication skills
Stakeholder management
Inspire and motivate the team
Believes in collaborative approach: Knows, develops the team and consistently manages performance firmly and fairly
Resilient, optimistic and open to change
Is self aware, confident, assertive and self assured
Shows moral courage, openness and honesty in all dealings
Self motivated and able to work well under pressure</t>
  </si>
  <si>
    <t>Oil and Gas Refining and Marketing</t>
  </si>
  <si>
    <t>Technical Lead - Accounting &amp; Financial Disclosures</t>
  </si>
  <si>
    <t>Technical Lead - Accounting &amp; Financial Disclosures
Job Id: 8731
City: Mumbai, Maharashtra, India
Department: Consolidation
Function: Finance
Employee Type: Permanent Full Time
Seniority Level: Mid-Senior level
Description:
UPL Limited (NSE: UPL &amp; BSE: 512070, LSE: UPLL) is a global provider of sustainable agriculture products and solutions, with annual revenue exceeding $6bn. We are a purpose-led company. Through OpenAg®, UPL is focused on accelerating progress for the food system. We are building a network that is reimagining sustainability, redefining the way an entire industry thinks and works – open to fresh ideas, innovation, and new answers as we strive towards our mission to make every single food product more sustainable. As one of the largest agriculture solutions companies worldwide, our robust portfolio consists of biologicals and traditional crop protection solutions with more than 14,000 registrations. We are present in more than 130 countries, represented by... more than 10,000 colleagues globally. For more information about our integrated portfolio of solutions across the food value chain including seeds, post-harvest, as well as physical and digital services, please visit upl-ltd.com and follow us on LinkedIn, Twitter, Instagram and Facebook.
Job Title: Technical Lead - Accounting &amp; Financial Disclosures
Reporting: Global Head – FP&amp;A and Consolidation
Job location: Mumbai, India
Major responsibilities: This role will support in the technical consolidation of UPL India with its subsidiaries. Roles and Responsibilities:
• Leading Preparation of six Group Consolidated Accounts Financials statements under IFRS &amp; Ind-AS for the yearly and quarterly disclosure requirements. Only Financial statement preparation work and actual consolidation will be done by a separate team.
• Take care of all disclosure requirements under IFRS / Ind – AS &amp; SEBI.
• Preparation of Accounting Memos on the critical matters &amp; accounting treatment considered in our consolidated accounts.
• Providing Technical support to the Consolidation team / Controlling team &amp; Business Team.
• Interaction with the Statutory Auditors of the Group and Subsidiaries worldwide and with Consultants on Financial disclosure matters.
• Reviewing existing accounting policies and keeping them up to date and also getting additional accounting policies prepared if required.
• Keep up-to-date knowledge of external reporting of Financial statements and support the Controlling /Consolidation team about new changes and critical aspects of it
UPL competencies applicable:
• Entrepreneurial mindset
• Adaptability and resilience
• Customer centricity
• Execution excellence Expected Qualification and Experience:
• CA with 10 to 15 years of experience.
• Good knowledge of IFRS / Ind – AS / US GAAP Accounting Standards &amp; SOX Requirements.
• Good in drafting internal policies and Financial Disclosure in Audited financial statements. • Knowledge of SAP &amp; Consolidation will be helpful.
We are one team, for maximum impact. One team with shared goals. We all play for the team and no one plays against the team. We have a laser-like focus on what our customers need and want, on anticipating their future needs and on how we can create innovative solutions and experiences for them.
#UPLJobs</t>
  </si>
  <si>
    <t>Technical Lead Accounting &amp; Financial Disclosures</t>
  </si>
  <si>
    <t>Head Facilities &amp; Administration</t>
  </si>
  <si>
    <t>Position Title - Head Facilities &amp; Administration
Location - Bangalore - HO
Experience - 15+ Yrs
Qualification - Graduate with a PG degree / diploma in Human Resource Management or an MBA
Job Responsibilities:-
Admin Planning, Budgeting and Controlling
Plan and finalize admin budget with CHRO as per operational and CAPEX requirements for the organization; Segregate the annual budget month-wise considering fixed and variable budget requirements.
Plan and coordinate administrative procedures and systems and devise ways to streamline processes and optimize cost for services including travel, accommodation, cafeteria, office space, consumables, employee services and event management
Monitor inventory of office supplies and services and keep track on the requirement used and future requirements. Monitor costs and expenses to assist in budget preparation
Manage annual contracts for products and services required (AMC, Consumables etc.). Ensure timely renewal, renegotiation. and... updation of contracts considering lowest cost of services/products in the market
Analyse and Prepare business case for CAPEX requirements. Present business case to the management for review and approval. Ensure purchasing of new material and delivery of services with attention to budgetary constraints
Policies and Guidelines Management
Drive implementation of defined admin related policies and procedures across the plants/ units and monitor adherence to them
Ensure appropriate communication on policies &amp; processes to all employees
Provide guidance from costing and arrangement perspective to support teams in delivering organizational agendas
Onboarding and Management
Define parameters and metrics for technical evaluation of products and services quality as per requirement
As per requirement, identify vendor/partners for various administrative services (travel, accommodation, cafeteria, office space, employee services and event management etc.) with the procurement team as per defined UBL guidelines ensuring adherence with statutory compliances.
Lead strategic partnerships with vendors (hotels, travel partners etc.) for optimizing and reducing services cost.
Obtain minimum 3 quotations for the requirements from the vendors/partners. Conduct field visits and technical evaluation of the vendors as per defined quality parameters and metrics.
Security and Facilities Management
Management
Travel Management
Support CXOs in addressing travel requirements for business purposes.
Lead onboarding and partnership with the travel agents as per defined vendor onboarding process
Manage UBL online booking tool and lead automation of admin processes, management query/request management. Ensure relevant approvals are in place for processing of requests
Monitor travel expenses on actual vs budgeted, generate insights, develop and implement strategies to minimize cost associated
Event Management
Support in organizing events (company get together, corporate events, employee welfare programs, sales &amp; marketing etc.) and addressing admin requirements of the company within approved budgets
Identify, invite quotations, evaluate and partner with event management agencies for organizing marketing, HR, training and conferencing activities
Oversee project execution driven by event management agencies; Ensure operations comply to defined policy and SLA.
Process Improvement and Digitalization (Admin Operations)
Stakeholder Management</t>
  </si>
  <si>
    <t>Manager – Delivery – Hindustan Unilever Careers</t>
  </si>
  <si>
    <t>Hindustan Unilever Recruitment
Be part of the world’s most successful, purpose-led business. Work with brands that are well-loved around the world, that improve the lives of our consumers and the communities around us. We promote innovation, big and small, to make our business win and grow; and we believe in business as a force for good. we’ll work to help you become a better you.
Hindustan Unilever Careers
Delivery Manager Responsibilities
• Maintaining positive relationships with customers.
• Managing finances and budgets.
• Assessing customer feedback and using your creativity to establish, improve, and refine services.
Hindustan Unilever Jobs Near me
Delivery Manager Skill
• A bachelor’s degree in a business-related field.
• Excellent leadership and customer service skills.
• Good influencing styles and networking ability
• Ability to work effectively in complex matrix organisations involving outsourced operations
• Project management and delivery processes
Click here for... Direct Apply</t>
  </si>
  <si>
    <t>Delivery Manager</t>
  </si>
  <si>
    <t>Godrej Properties - Manager - Product Innovation/Product Strategy...</t>
  </si>
  <si>
    <t>Godrej Industries Limited</t>
  </si>
  <si>
    <t>Manager - Product Innovation/Product Strategy (Real Estate)
Location : Mumbai
Qualification &amp; Experience : B.E. Civil/B.Arch
- MBA/ Masters in construction management from leading Institution preferred but not mandatory
- 2+ years of experience in roles involving similar skill set.
Job Description :
Responsible for New product development and related research activities in order to create innovative/differentiated products which are in line with the market &amp; consumer needs and help Godrej Properties commanding pricing premium over competitors &amp; generate higher demand for the project.
Key Accountabilities :
- Provide critical inputs for Land acquisition w.r.t desirability of location, sales velocities &amp; pricing etc.
- Drive Market Research/competition benchmarking &amp; Consumer Research studies for upcoming project launches.
- Arrive at right product mix, price and defining the USP of project by providing key inputs for upcoming projects.
- Research, study and recommend... innovative features basis customer pain-points and aspirations.
- Setting up/Updating Product Innovation processes, standardizations &amp; templates and monitoring its implementation.
- Value proposition testing with various stakeholders like channel partners &amp; consumers.
- Product Training to Sales team during launches/sustenance activations.
- Closely working with internal (Marketing, Design, Sales) &amp; external (Vendors) stakeholders for project success.
- Working on key Strategic initiatives to contribute to organizational objectives.
Other Skills Required :
- Strong analytical and problem solving skills, and business acumen
- Sound understanding of Real Estate or related Industry &amp; its technical aspects would be preferable
- Strong interpersonal skills to be able to drive cross functional &amp; cross regional assignments
- Strong communication and presentation skills
- Must possess a sound understanding of marketing mix concepts, consumer expectations/insights, as well as, gaps in delivery. Some level of consumer interaction to understand consumer needs
- An appetite for learning, open mind for innovation, ability to think out of the box
- Ability to work in a team</t>
  </si>
  <si>
    <t>Manager Product Innovation/Product Strategy</t>
  </si>
  <si>
    <t>Warehouse Manager l Supply Chain l JFL l Bangalore</t>
  </si>
  <si>
    <t>Doddaballapura, Karnataka</t>
  </si>
  <si>
    <t>Job Description
1. JOB DETAILS :
Position Title : Warehouse Manager
Reports to : Operations Head
Department &amp; Division Supply Chain - Bangalore ( Dodhaballapur )
2. ABOUT JUBILANT FOODWORKS :
Jubilant FoodWorks Limited (JFL / Company) is part of Jubilant Bhartia group and is one of Indias largest food service Company, with a network of 1760 Dominos Pizza restaurants across 387 cities (as of Dec 31, 2022).
The Company has the exclusive rights to develop and operate Dominos Pizza brand in India, Sri Lanka, Bangladesh and Nepal.
At present, it operates in India, and through its subsidiary companies in Sri Lanka and Bangladesh. Jubilant FoodWorks also enjoys exclusive rights to develop and operate Dunkin restaurants in India and Popeyes restaurants in India, Bangladesh, Nepal and Bhutan.
The Company currently operates 24 Dunkin restaurants across 8 Indian cities and 12 Popeyes restaurants in Bengaluru. (as of Dec 31, 2022).
JFL has entered into the Chinese cuisine segment with... its first owned restaurant brand, Hong’s Kitchen’ and has 12 Hong’s kitchen restaurant across 4 cities in India (as of Dec 31, 2022).
Jubilant FoodWorks has been accredited as Great Place to Work’ certified organization in India and Sri Lanka by Great Place to Work institute.
This recognition is a testimony to our great culture that inspires trust, pride, camaraderie and innovation among our employees and has enabled the organization to be the pioneer in the QSR industry.
3. JOB CONTEXT AND KEY ACCOUNTABILITIES :
• Set up the warehouse operations and align it with all the core operations of SCC.
• Build the warehouse team for meeting the business needs of the SCC and ensuring the safest working environment possible.
Ensure every position is filled, overseeing all Team member by communicating company benefits and compensation policies to each Team Members, providing encouragement to Team Members in order to build the best team possible
Manage and control warehouse operations for inbound, outbound and inventory of materials (raw and finished). To develop and implement effective warehouse operations, supply chain management, vendor management and ensuring quality and cost control.
To drive excellence in all warehouse operations and to support SCC Operations
Controlling inventory
Key Job Responsibilities Performance Indicators
Ware housing
• Procurement activities, implementing effective techniques to bring efficiency in operations.
• Handling stores operations ensuring optimum inventory levels to achieve maximum cost savings without hampering the production &amp; distribution process.
• Maintaining IRA along with the team
• Warehouse Management using SAP
• Leading MRN / Inward / Put Away / BTBR Compliance / DMS
Supply Chain Management
• Availability of stock, making appropriate arrangements to ensure on time deliveries;
• Managing warehouse operations, involving and coordinating with various &amp; other external agencies to achieve seamless &amp; cost- effective transport solutions.
Quality Assurance
• Monitoring adherence to quality systems and comply with ISO quality standards and maintaining requisite documents.
• Implementing quality systems / procedures like Six Sigma, Lean Sigma in the organization to reduce rejections and ensure zero defect
• Zero stock out situations
• Feedback from operations team
• Yield report
• Internal &amp; external Audits
• Commissary Scorecard
• Inventory Holding
• No stock out
• Quarterly feedback from operations team
• Internal &amp; External Audits
• Customer (Internal / external) Satisfaction
• Commissary Scorecard
• Meeting all internal audit requirements. Operations &amp; Management
• Identifying areas of obstruction / breakdowns and taking steps to rectify the equipment through application of trouble shooting tools.
• Executing cost saving techniques / measures and modifications to achieve substantial reduction in Operation expenditures and work within the budget.
• Coordinating the logistic need for the region and other regional commissaries.
• Ensuring good manufacturing practices are being followed and ensuring strict adherence to quality standards laid down by Dominos Pizza International Limited. Operations Feedback
• Ideal use of budgets for specific inputs and areas.
• Internal &amp; External Audits
• Reports
• Business partner feedbacks.
• KRA achievements and tracking.
4. COMMUNICATIONS &amp; WORKING RELATIONSHIPS :
Internal :
• SCC Team
• SCC Team
• Central Planning
External :
• Vendors
• Vendors
• Transporters
5. QUALIFICATIONS, EXPERIENCE, &amp; SKILLS :
• B. Tech / B.E with MBA (Premier College) with 12 years of handling Warehousing of supply chain
• Diploma in inventory management / Supply chain
• Knowledge of SAP, FIFO, LIFO, aging etc
• Experience in setting up warehouse operations.
Note : - Must have handled more than 1 lac square feet warehouse</t>
  </si>
  <si>
    <t>Warehouse Manager</t>
  </si>
  <si>
    <t>Junior Manager-Retail Marketing (LFS)</t>
  </si>
  <si>
    <t>Junior Manager Retail Marketing (LFS) W&amp;W
Unique Job Role
Junior Manager Retail Marketing (LFS) W&amp;W
Function
Sales
Reporting to
Manager Retail Marketing W&amp;W
Business
Watches &amp; Wearables
Grade
Date
-
Job Details
To coordinate marketing promotions for Large Format Stores in both digital and offline channels and execute the BTL activates across locations by collecting data on customers, current market conditions and competitors
External Interfaces
Internal Interfaces
• Key customers
• Third Party Service Providers
• Marketing agency
• Digital partners
• Regional sales teams
• Support teams
Job Requirements
Education
Graduate
Relevant Experience
3-5 years
Behavioural Skills
• Customer orientation
• Networking ability
• Influencing/convincing ability
Knowledge
• Marketing/ retail experience
• Technology savvy
• Competent skills in MS excel, PPT
• Digital Marketing
Process Contributions
Process Contribution
Process Outcome
Performance Measure
Sales: Retail... marketing: Brand/ Retail lead marketing
1. Provide inputs to develop plans for the annual retail marketing activities in-line with the overall brand/ company strategy for Large Format Stores (LFS)
2. Provide inputs to develop plans for retail based schemes/activities at identified locations aimed to increase walk-ins
3. Provide inputs and create store level marketing activities during new store launches, store renovations, concern stores &amp; store anniversaries for LFS
4. Coordinate with the regional teams in identifying the concern stores and evaluate the cause of the underperformance and create proposals for additional marketing support in LFS
• Retail marketing calendar
• Marketing activities
• Increase in new/ repeat customers
Sales: Retail marketing: Execution and Implementation
1. Monthly roll out of SOH planned in regions
2. Timely implementation
3. Crisis management
• Value Creation
• Increase in new/ repeat customers
Sales: Retail marketing: Digital Marketing
1. Adapt the designs and roll out promotional campaigns in the identified mediums and touchpoints like Channel ecom and social media for LFS
2. Measuring the payout, ROI and Visibility of these activities
Feature all campaigns on SS LS &amp; CN on FB &amp; Twitter page and link them with all chain's OMNI channel &amp; organize monthly activities with these channels.
• Digital marketing strategies
• Increase in new/ repeat customers
• Customer satisfaction scores
Sales: Retail marketing: Vendor Management
3. Identify vendors suitable for catering to the requirements and enter into long term agreements
4. Manage marketing agencies in delivering required designs as per the intended objective
• Vendor SLAs
• Adherence to timelines
Sales: Retail operations: Store assistance
1. Assistance to store in terms of procuring and sending Carry Bags, toolkits, pair boxes, etc
2. Any assistance to the Store to improve the presentation of the brand.
• Timely Execution
• Adherence to timelines
Key Skills:
Bushan repl</t>
  </si>
  <si>
    <t>Retail Marketing Manager</t>
  </si>
  <si>
    <t>Bharti Airtel</t>
  </si>
  <si>
    <t>Airtel India</t>
  </si>
  <si>
    <t>Key Deliverables
•Ensuring activities like ATL, BTL, Canopy, Roadshows.
• Ensuring Primary and Secondary Sales.
• Ensuring LAPU movement in the market
• Managing transacting retailers by giving them incentives, redressing their grievances and increasing their number by converting non transacting retailers to non-transacting retailers
• Training distributors, retailers, FOS etc.
• Ensuring retailer expansion
• Monitoring Field On Sales
• Coordination between Territory Managers of sales and service
• Monitoring TAT of installation
• Ensuring Quality of Service
Skills Required
1. Teamwork and collaboration
2. Product knowledge
3. Enterprising and entrepreneurial
4. Analytical and problems Solving
5. Leadership qualities
6. Networking and inter-personal skills.
Educational Qualifications
Full Time graduate, preferably MBA/ PGDM
Work Experience
2-6 years of Sales Experience, Preferably Telecom/FMCG
We are a fun-loving, energetic and fast growing company that breathes... innovation. We strive to give an unparalleled experience to our customers and win them for life. One in every 24 people on this planet is served by Airtel.
Here, we put our customers at the heart of everything we do. We encourage our people to push boundaries and evolve from skilled professionals of today to risk-taking entrepreneurs of tomorrow.
We hire people from every realm and offer them opportunities that encourage individual and professional growth. We are always looking for people who are thinkers &amp; doers; people with passion, curiosity &amp; conviction; people who are eager to break away from conventional roles and do 'jobs never done before’</t>
  </si>
  <si>
    <t>Marketing Officer</t>
  </si>
  <si>
    <t>GAIL (India) Ltd.</t>
  </si>
  <si>
    <t>via My Job Ka मेरे रोज़गार का</t>
  </si>
  <si>
    <t>Overview
We are pleased to inform you that we have job vacancies for Senior Officers – Marketing in GAIL India Limited
• Bachelor Degree in Engineering with minimum 65% marks and Two years MBA with specialization in Marketing/ Oil &amp; Gas/ Petroleum and Energy/ Energy and Infrastructure/ International Business with minimum 65% marks.
• Minimum 01 (One) year post-qualification executive in line experience (including experience as GET/ ET/ MT) in marketing functions in State/ Central Government/ Department(s)/ Organisation(s)/ Undertaking(s) and/or Large Private Sector Organization(s)/ Institution(s)/ Company(ies) of repute, as an employee of that Organization.
Preference will be given to candidates having in line executive experience in Oil &amp; Gas/ Petrochemical Industry.
• Upper Age Limit: 28 years
What You Will Do
• Senior Officer – Marketing
What we can offer you
• Good work environment
• Handsome compensation Grade: E 2 Pay Scale: Rs.60,000 – 1,80,000/-
• Responsible position
•... Growth path
• A respectful life all what one desires</t>
  </si>
  <si>
    <t>Reliance Jio</t>
  </si>
  <si>
    <t>Jio work from home jobs In India</t>
  </si>
  <si>
    <t>Jio</t>
  </si>
  <si>
    <t>via Government Jobs - Wpcomstaging.com</t>
  </si>
  <si>
    <t>Jio work from home jobs In India
Job Responsibilities: FP&amp;A Manager
Hiring Organization: Jio
Educational Requirements: Bachelor Degree
Industry: Private
Employment Type: Full Time
Salary: ₹45k/Month
Location: Maharashtra, India
Jio work from home jobs In India
Organization Portrayal
Jio assists ventures with moving to the cloud based on their conditions, conveying a genuine cloud insight on any framework, controlled by Kubernetes. The organization involves an interesting as-a-administration model engaging engineers to construct, offer and run their applications anyplace - from public to crossover cloud and to the edge. Jio serves a significant number of the world's driving ventures, including Adobe, DocuSign, Dependence Jio, STC, Vodafone, and Volkswagen.
Set of working responsibilities
We are searching for an accomplished FP&amp;A Administrator/Ranking director who can uphold the vital and monetary arranging capability inside FP&amp;A group. Quick tasks might incorporate... improving the estimate model which will be the foundation for the organization's preparation and anticipating processes. This job will likewise assist with assessing key business open doors for return on initial capital investment, normalize KPIs and smooth out FP&amp;A processes. In such manner, we are searching for a top vital FP&amp;A ability who is persuaded, adaptable, and versatile to turn into a change specialist for our organization's next section. We accept that this is your chance to show what you can do and get compensated with the progress of the organization. If it's not too much trouble, note that this job in office 4x seven days so all candidates should be commutable separation from our Campbell office.
Fundamental Obligations
• Create and keep up with base up determining models (I/S, B/S, CFS) with an emphasis on estimate precision and flexibility to changing business elements
• Support start to finish arranging and execution of the different arranging cycles (yearly preparation, quarterly/month to month figures, LRP)
• Be an idea accomplice to organization's administration group to give noteworthy business experiences and proposals on vital corporate drives in light of monetary examination
• Cooperate with cross-utilitarian groups to refine key measurements (counting SaaS measurements) and track their presentation
• Recognize and lead drives to persistently improve, computerize, and scale guaging and detailing apparatuses, cycles, and systems
• Give impromptu announcing and investigation support as required
Capabilities
• Four year certification in business/finance/bookkeeping/measurements/software engineering or other related field; Graduate degree alluring.
• 8-10 years of involvement with Money - least 5 years in FP&amp;A
• Innovation organization foundation is required. SaaS experience liked
• Experience with Versatile Bits of knowledge is an or more
• Experience in corporate monetary preparation, determining, and detailing
• Active involvement with building monetary conjecture models on the 3 significant fiscal reports (I/S, B/S, CFS)
• Progressed Succeed Client (High level recipe, Turn table, Power Turn)
• Solid critical thinking and scientific abilities
• Cooperative person
• Efficient, meticulousness and capacity to focus on under quick moving climate
• Active involvement in NetSuite and SFDC is firmly liked
Extra Data
What does Jio offer you?
• Work with a laid out Silicon Valley pioneer in the cloud foundation industry;
• Work with extraordinarily enthusiastic, gifted and drawing in associates, assisting Fortune 500 and Worldwide 2000 clients with carrying out cutting edge cloud advances;
• Be a piece of front line, open-source development;
• Flourish in the high-energy climate of a youthful organization where receptiveness, cooperation, risk-taking, and constant development are esteemed;
• Temporary job gives you the chance to join work and schooling;
• Proficient turn of events and preparing;
• Go to gatherings and working gatherings;
• Present day brilliant office, midway found and near open transportation;
• Altered workstation (macOS, Windows, Linux);
• Organization excursions, cheerful hours, hackathons, and technical discussions;
• Get a serious remuneration bundle with areas of strength for an arrangement.
Jio work from home jobs In India</t>
  </si>
  <si>
    <t>{'posted_at': '13 days ago', 'schedule_type': 'Full–time', 'work_from_home': True}</t>
  </si>
  <si>
    <t>FP&amp;A Manager</t>
  </si>
  <si>
    <t>Head Sales Accounting Group, Finance</t>
  </si>
  <si>
    <t>Vedanta Limited - Aluminium Business</t>
  </si>
  <si>
    <t>Jharsuguda, Odisha</t>
  </si>
  <si>
    <t>Vedanta Aluminium, a division of Vedanta Limited, is India’s largest producer of aluminium and value-added aluminium products. With strategically located world-class assets that have triggered socio-economic development in the remotest regions of the country, the company fulfills its mission of spurring emerging applications of aluminium as the ‘Metal of the Future’ for a greener tomorrow.
Vedanta Aluminium operates a world-class 1.6 MTPA aluminium smelter and 3,615 MW thermal power generation facility in Jharsuguda, Odisha. The only Indian smelter in the global ‘1 Million Tonne’ production and export club, Vedanta Jharsuguda is a leader in value-added aluminium products that find critical applications across core industries. For two decades, Vedanta has been contributing significantly to nation building, developing indigenous capabilities and fostering self-reliance.
To partner with us in this exciting journey and unlock new values for the business, we are looking for passionate... professionals in the position of Head Sales Accounting Group- Finance, Jharsuguda.
Roles and Responsibilities
• Oversee day to day financial operations and transactions
• Coordinate and conduct internal audits to assess compliance with company policies and procedures
• Monitor budgetary allocations and expenditures to ensure alignment with organizational goals
• Liaise with external auditors and regulatory agencies as necessary to facilitate audits and compliance reviews
• Review and analyze financial statements and reports for accuracy and completeness
• Ensure accurate recording and reporting of financial data
• Drive automation initiatives to streamline sales, accounts, and business controllership processes, improving efficiency and accuracy
• Stay abreast of changes in accounting standards and regulations to ensure ongoing compliance and adherence to best practices
Education Qualification | Work-Ex| Desired Attributes
• Bachelor's degree in Accounting, Finance, Taxation, or a related field. A master's degree or professional certification (e.g., CPA, CA, or equivalent) is preferred
• 5+ years of experience in both indirect and direct taxation, preferably within the manufacturing industry, with a focus on Aluminium or similar commodities
• Strong analytical skills to analyze financial data, identify trends, and provide meaningful insights to support decision-making
• Bird eye view and strong business mindset with perfect business understanding
What we’ll offer you:
• Outstanding remuneration and best-in-class rewards
• Globally benchmarked people-policies with the best in class-facilities
Everything we do is shaped by the Vedanta Values of Trust, Entrepreneurship, Innovation, Excellence, Integrity, Care, and Respect.
We are an equal opportunity employer and value diversity at our company.
If this sounds like you and the opportunity you are looking for, apply now and be a part of our exciting growth journey.
Diversity Leaders are encouraged to apply</t>
  </si>
  <si>
    <t>Head Sales Accounting Group Finance</t>
  </si>
  <si>
    <t>Product Marketing Manager Post-Amul Recruitment - Jobs Near Me</t>
  </si>
  <si>
    <t>Maharashtra (+1 other)</t>
  </si>
  <si>
    <t>Amul Recruitment
Job Title: Product Marketing Manager
Job Summary:
We are looking for a highly motivated and experienced product marketing manager to join our team. The ideal candidate will have a strong understanding of the product marketing landscape and will be able to develop and execute product marketing strategies that will help Amul achieve its business goals.
Amul Jobs Near Me
Responsibilities:
• Develop and execute product marketing strategies for Amul's products.
• Manage the product marketing budget and track product marketing ROI.
• Lead the development of product marketing campaigns and collateral.
• Work with other departments to ensure that product marketing efforts are aligned with the overall business strategy.
• Represent Amul at industry events and conferences
Amul Job For Freshers
Skills:
• Strong product marketing and communication skills.
• Ability to think strategically and creatively.
• Experience in developing and executing product marketing... campaigns.
• Proficient in Microsoft Office Suite.
• Knowledge of the product marketing landscape.
Qualifications:
• Bachelor's degree in Marketing or a related field.
• 5+ years of experience in product marketing.
• Demonstrated ability to develop and execute product marketing strategies that achieve business goals.
Experience as a Fresher:
• Freshers with a strong interest in product marketing and a passion for learning are encouraged to apply.
• We will provide you with the training and support you need to be successful in this role.
Benefits:
• Competitive salary and benefits package.
• Opportunity to work with a team of talented and dedicated professionals.
• Chance to make a real difference in the way Amul grows its business</t>
  </si>
  <si>
    <t>{'posted_at': '6 days ago', 'schedule_type': 'Full–time, Part-time and Contractor'}</t>
  </si>
  <si>
    <t>Product Marketing Manager</t>
  </si>
  <si>
    <t>Amul Recruitment - Jobs Near Me - Marketing Analyst Post</t>
  </si>
  <si>
    <t>Sultanpur, Maharashtra (+29 others)</t>
  </si>
  <si>
    <t>Position Overview:
The Marketing Analyst at Amul plays a crucial role in gathering, analyzing, and interpreting market data to support the organization's marketing initiatives. This position requires a strategic thinker with strong analytical skills, a deep understanding of marketing principles, and the ability to translate data insights into actionable recommendations.
Key Responsibilities:
• Market Research:
• Conduct comprehensive market research to identify emerging trends, consumer preferences, and competitive landscapes.
• Gather data on market dynamics, industry developments, and customer behavior to inform marketing strategies and campaigns.
• Competitor Analysis:
• Analyze competitor data to assess strengths, weaknesses, opportunities, and threats (SWOT analysis).
• Identify competitor strategies, product positioning, pricing strategies, and marketing tactics to benchmark against Amul's offerings.
• Marketing Metrics Tracking:
• Develop and track key marketing metrics and... KPIs to measure the effectiveness of marketing campaigns and initiatives.
• Monitor performance indicators such as brand awareness, customer engagement, website traffic, and conversion rates.
• Data Analysis and Interpretation:
• Utilize data analysis software and tools to analyze market data, consumer insights, and campaign performance metrics.
• Interpret data findings to extract actionable insights and strategic recommendations for marketing optimization.
• Presentations and Reporting:
• Create compelling presentations and reports to communicate research findings, insights, and recommendations to internal stakeholders and senior management.
• Provide clear and concise summaries of complex data analysis results to facilitate decision-making processes.
• Support Marketing Team:
• Collaborate with the marketing team to support various marketing initiatives, campaigns, and projects as needed.
• Assist in the development of marketing strategies, campaign planning, and execution.
Skills and Qualifications:
• Analytical Skills: Strong analytical and problem-solving skills to interpret complex data sets and extract meaningful insights.
• Data Analysis Software: Proficiency in data analysis software such as Microsoft Excel, SPSS, SAS, or other statistical analysis tools.
• Communication Skills: Excellent written and verbal communication skills to effectively communicate research findings, insights, and recommendations.
• Team Collaboration: Ability to work collaboratively as part of a cross-functional team and communicate effectively with stakeholders at all levels.
• Attention to Detail: Keen attention to detail and accuracy in data analysis, reporting, and presentation creation</t>
  </si>
  <si>
    <t>Sindkhed Raja, Maharashtra (+25 others)</t>
  </si>
  <si>
    <t>Amul Recruitment
The Marketing Analyst is responsible for gathering, analyzing, and interpreting market data to support Amul's marketing efforts. The ideal candidate will have a strong understanding of marketing principles and be able to use data to drive strategic decisions.
Amul Careers
Responsibilities:
• Conduct market research to identify trends and opportunities.
• Analyze competitor data to assess strengths and weaknesses.
• Develop and track marketing metrics to measure the effectiveness of campaigns.
• Create presentations and reports to communicate findings to stakeholders.
• Support the marketing team with other tasks as needed.
Amul Jobs
Skills:
• Strong analytical and problem-solving skills.
• Proficient in data analysis software.
• Excellent written and verbal communication skills.
• Ability to work independently and as part of a team.
• Attention to detail and accuracy.</t>
  </si>
  <si>
    <t>{'posted_at': '3 days ago', 'schedule_type': 'Full–time, Part-time and Contractor'}</t>
  </si>
  <si>
    <t>Konoshi, Maharashtra (+39 others)</t>
  </si>
  <si>
    <t>Paithan, Maharashtra (+44 others)</t>
  </si>
  <si>
    <t>job_result_10_10.txt</t>
  </si>
  <si>
    <t>Shirur Kasar, Maharashtra (+4 others)</t>
  </si>
  <si>
    <t>Lonar, Maharashtra (+18 others)</t>
  </si>
  <si>
    <t>Wadwani, Maharashtra (+41 others)</t>
  </si>
  <si>
    <t>Gevrai Payga, Maharashtra (+15 others)</t>
  </si>
  <si>
    <t>Georai, Maharashtra (+36 others)</t>
  </si>
  <si>
    <t>{'posted_at': '2 days ago', 'schedule_type': 'Full–time, Part-time and Contractor'}</t>
  </si>
  <si>
    <t>Patoda, Maharashtra (+23 others)</t>
  </si>
  <si>
    <t>Pathri, Maharashtra (+13 others)</t>
  </si>
  <si>
    <t>Majalgaon, Maharashtra (+10 others)</t>
  </si>
  <si>
    <t>Deulgaon Mahi, Maharashtra (+4 others)</t>
  </si>
  <si>
    <t>Peth, Maharashtra</t>
  </si>
  <si>
    <t>{'posted_at': '4 days ago', 'schedule_type': 'Full–time, Part-time and Contractor'}</t>
  </si>
  <si>
    <t>Gevrai Payga, Maharashtra (+21 others)</t>
  </si>
  <si>
    <t>Suminter India Organics - Assistant Manager - Sales (5-9 yrs)</t>
  </si>
  <si>
    <t>- Addressable market mapping through trade data analysis
- Generating leads &amp; converting them.
- Identify new geographies for business development.
- Closing new sales for all food products across all markets - especially Europe and the USA.
- Key account management and improving share of wallet from key accounts.
- Developing and implementing detailed marketing plans across food products.
- Achieving sales targets as per the business plan.
- Working with team to ensure they all achieve targets as well.
- Working closely with procurement team to ensure products are sourced timely and accurately.
- Providing suggestions for new product launch based on customer demands.
- Single point of contact for customer from receiving purchase order to receivable mgmt.
- Responsible for customer complaints management in coordination with Quality dept.</t>
  </si>
  <si>
    <t>Assistant Manager Sales</t>
  </si>
  <si>
    <t>Suminter India Organics - AGM - Logistics (12-25 yrs)</t>
  </si>
  <si>
    <t>- Logistics Strategy: Develop and implement a comprehensive logistics strategy aligned with the company's business goals and objectives.
- Transportation Management: Efficiently manage transportation operations to meet customer service levels while minimizing costs.
- Warehousing: Oversee warehousing operations at international location to ensure proper storage, and order fulfillment.
- Documentation Cycle: Streamline and improve the documentation cycle related to shipments, customs, and compliance to ensure accuracy, reduce delays, and minimize errors in the logistics process.
- Freight Rate Negotiation: Negotiate and secure the best freight rates for both international and domestic shipments, considering factors such as volume, shipping lanes, and carrier agreements.
- Demurrage Avoidance: Implement strategies and procedures to minimize demurrage charges and additional costs associated with delays in transportation and warehousing.
- Supplier and Carrier Management: Build... strong relationships with suppliers, carriers, and logistics service providers to ensure timely and cost-effective transportation and distribution.
- Cost Management: Monitor and control logistics-related costs, ensuring adherence to budget.
- Process Improvement: Continuously identify opportunities for process improvement within the logistics function and implement best practices to enhance efficiency and reduce costs.
- Risk Management: Assess and mitigate logistics-related risks, including disruptions due to external factors such as natural disasters or geopolitical events.
- Technology Integration: Evaluate and implement relevant technology solutions, such as logistics management software and analytics tools, to enhance visibility and decision-making.
- Compliance: Ensure compliance with relevant logistics regulations, trade laws, and safety standards</t>
  </si>
  <si>
    <t>Manager – Corporate Finance</t>
  </si>
  <si>
    <t>Banki, Uttar Pradesh</t>
  </si>
  <si>
    <t>Designation Manager - Finance
Job Description
• Responsible for working capital management related activities.
• Responsible for fund raising and related activities.
• Responsible for Trade Finance related activities of the organization.
• Effectively handle all matters related to Letter of Credit, Bank Guarantees,
PCL, PCFC, Bill Discounting, Limit Monitoring etc.
• Coordination/Negotiation with Banks for Trade Finance related matters.
Ensure the adherence to the requirements of Bank/RBI/FEMA
Compliances.
• Responsible for receipts &amp; Payments related to Foreign Exchange.
• Hedging on the basis of well-informed and researched decisions.
• Monitor/ oversee and ensure timely completion of - Entering Sales
Invoices of All Location, Booking of all sales invoices, Bank Reconciliation,
Follow-up with Sales Team for Receivables.
• Assist in Fund Management by Daily Fund Plan &amp; Cash Flow details. Should
be able to handle Working Capital Management.
• Audit - Statutory &amp; Internal ... Responsible for preparation of All Audit
related Working as per Auditor's requirement, taking corrective &amp;
Preventive actions in a timely manner.
• Ensure the proper maintenance &amp; updation of Debtors Statement,
Comdex File Updation etc.
• Guide the team-members to improve the overall efficiency of the team.
• Co-ordination with cross functional teams
Desired Profile
• Candidate should have good exposure in Trade finance, Fund Management,
Co-ordination with banks, Forex &amp; Hedging.
• Excellent Communication Skills
Experience 4 - 8 Years
Functional Area Corporate Finance
Education CA / MBA – Finance (Premier Institute)
Location Mumbai – Corporate Office
Contact Person Devyani Ghodke
Contact Detail 022 – 42029000</t>
  </si>
  <si>
    <t>Manager Corporate Finance</t>
  </si>
  <si>
    <t>Suminter India Organics - Assistant Manager - Sales</t>
  </si>
  <si>
    <t>• Addressable market mapping through trade data analysis- Generating leads &amp; converting them.- Identify new geographies for business development.- Closing new sales for all food products across all markets - especially Europe and the USA.- Key account management and improving share of wallet from key accounts.- Developing and implementing detailed marketing plans across food products.- Achieving sales targets as per the business plan.- Working with team to ensure they all achieve targets as well.- Working closely with procurement team to ensure products are sourced timely and accurately.- Providing suggestions for new product launch based on customer demands.- Single point of contact for customer from receiving purchase order to receivable mgmt.- Responsible for customer complaints management in coordination with Quality dept. (ref:iimjobs.com)</t>
  </si>
  <si>
    <t>Addressable market mapping through trade data analysis- Generating leads &amp; converting them.- Identify new geographies for business development.- Closing new sales for all food products across all markets - especially Europe and the USA.- Key account management and improving share of wallet from key accounts.- Developing and implementing detailed marketing plans across food products.- Achieving sales targets as per the business plan.- Working with team to ensure they all achieve targets as well.- Working closely with procurement team to ensure products are sourced timely and accurately.- Providing suggestions for new product launch based on customer demands.- Single point of contact for customer from receiving purchase order to receivable mgmt.- Responsible for customer complaints management in coordination with Quality dept. (ref:iimjobs.com),</t>
  </si>
  <si>
    <t>Haldiram's</t>
  </si>
  <si>
    <t>Haldiram's Recruitment- Marketing Research Analyst Post</t>
  </si>
  <si>
    <t>Haldiram</t>
  </si>
  <si>
    <t>Khuldabad, Maharashtra (+16 others)</t>
  </si>
  <si>
    <t>Haldiram's Recruitment
The Marketing Research Analyst is responsible for collecting, analyzing, and interpreting data to help Haldiram's make informed marketing decisions. This includes conducting market research, developing research plans, and managing data collection and analysis projects. The ideal candidate will have a strong understanding of marketing research methods and be able to use statistical software to analyze data. They will also be able to communicate effectively with both technical and non-technical audiences.
Haldiram's Jobs Near Me
Responsibilities:
• Conduct market research to identify new product opportunities, understand customer needs, and track competitor activity.
• Develop research plans and collect data using a variety of methods, such as surveys, interviews, and focus groups.
• Analyze data using statistical software and present findings to stakeholders in clear and concise formats.
• Develop marketing strategies and recommendations based on research... findings.
• Stay up-to-date on the latest marketing trends and technologies.
Haldiram's Careers
Skills:
• Strong analytical skills
• Proficient in statistical software
• Excellent communication skills (written and verbal)
• Ability to work independently and as part of a team
• Attention to detail
• Strong problem-solving skills
Qualifications:
• Bachelor's degree in marketing, business administration, or a related field
• 1-2 years of experience in market research or a related field
Experience as a Fresher:
• Freshers can also apply for this position if they have a strong academic background in marketing research and are willing to learn on the job</t>
  </si>
  <si>
    <t>Manwath, Maharashtra (+17 others)</t>
  </si>
  <si>
    <t>Maharashtra (+13 others)</t>
  </si>
  <si>
    <t>Jambhora, Maharashtra</t>
  </si>
  <si>
    <t>Lead - Consolidation</t>
  </si>
  <si>
    <t>1. Basic Information
Position Lead - Consolidation
Reporting To Head - Retail Consolidation
Location RCP, Mumbai
2. Purpose of the Role
Lead will be accountable for amalgamating assets, liabilities, and other financial components to illustrate the overall financial status of the entire business organization, encompassing the financial positions of all its holding and subsidiary companies.
3. Activities Performed by the Role
Ensure adherence to Financial Governance policies to uphold accurate financial reporting and effective financial accounting processes.
Establish top-tier policies and foster improvement in consolidation management across Retail.
Contribute inputs for the annual budget preparation for the consolidation function and ensure compliance.
Perform monthly financial analysis of subsidiaries.
Manage the general ledger and conduct month-end closing procedures
Compile and analyze account information to prepare asset account entries
Monitor the fixed. Asset register and... process transactions on a daily basis
Manage monthly, quarterly, and annual closings
Reconcile key balance sheet accounts on a monthly basis
Assist in period opening and closing, GL extension, GL creation, and unblocking GLs in SAP
Collaborate with cross-functional teams, especially the Finance Planning &amp; Analysis team (FP&amp;A), to ensure effective completion of the period-end financial close process
Support the Controllership team and coordinate with subsidiary and company accounting teams to ensure the efficient completion of the period-end financial close process.
4. Key Performance Indicators &amp; Outcomes:
Compliance with internal control framework and authority schedule
Accounts Receivable Turnover
Return on Equity Ratio
Optimization of operating cashflow
Automation achieved in consolidation</t>
  </si>
  <si>
    <t>Lead Consolidation</t>
  </si>
  <si>
    <t>We at United Breweries are looking for Senior Brand Manager-Power Brands with 8+ years of relevant experience based at Bangalore location.
The Individual: Our ideal candidate will have a consumer-centric orientation, extensive evidence of building brands and delivering on solid financial results within a consumer and customer focused mindset. A collaborator at heart, someone who can influence, support and guide people at all levels of the organization.
Key Accountabilities:
Portfolio Strategy and ATL Budget Management
• Lead annual brand strategy by drafting plans based on proven consumer and customer insights.
• Responsible for the development, implementation &amp; evaluation of brand and promotional plans to the last mile
• Plan and execute all integrated communications and media initiatives across channels; offline and online.
• Assist with product development, pricing and new product launches while keeping a close eye on emerging white spaces in the category.
• Determine priority... markets, marketing activities, devise required budget for all activities (zero based budgeting) to achieve brand objectives.
• Demonstrate accountability through stewardship of the brand P&amp;L. Identify cost optimizing opportunities to delivery profitable results.
Market Research, Consumer Insights and Media Planning
• Partner with agencies to plan &amp; implement market research activities &amp; campaign evaluations to drive efficacy.
• Draft media brief while coordinating with internal media team and external media agency to develop a robust media plan driving the brand health metrics.
Campaign, Digital &amp; Experiential Marketing
• Contribute to the development and implementation of annual campaign plans across media vehicles.
• Set up and run effective online communication monitoring and evaluation systems.
• Track and analyse traffic flow and provide regular internal report.
• Evaluate emerging technologies to engage with our consumers and customers.
• Collaborate with the digital team to drive yearly digital agenda of the brand.
• Strategies and execute on-ground activations to bring alive the brand experience closer to our consumers.
Marketing Operations and Reporting
• Drive adherence to internal SOPs and guidelines pertaining to marketing operations.
• Strict implementation and tracking of Brand’s marketing spend in synch with the brand plan.
• Tracking and reporting of volume and be a one-stop-shop for demand planning related tasks to ensure consistent and supply.
Education &amp; Experience
• MBA in Marketing Desired Requirements
• Minimum 8+ years of relevant experience in Marketing (preferably Alcobev/ FMCG)
• Initial experience in Sales will be a plus
• Knowledge of campaign designing (TVCs and online campaigns), agency handling and on-ground activation
• Ability to analyse and apply market research results into communications strategy
• Skills in brand positioning and consumer segmentation
• Brand launch experience
• Strong communication skills
• Creative thinker and problem solve</t>
  </si>
  <si>
    <t>Digital Marketing/SEO Training / Teacher</t>
  </si>
  <si>
    <t>Marketing and Advertising HINDUSTAN UNILEVER COMPANY HIRING</t>
  </si>
  <si>
    <t>Faridabad, Haryana</t>
  </si>
  <si>
    <t>A Digital Marketing Executive is responsible for planning, executing, and managing online marketing campaigns. This includes tasks such as creating and optimizing digital content, managing social media platforms, running online advertisements, analyzing campaign performance, and staying updated with the latest digital marketing trends and tools. The role involves collaborating with cross-functional teams to drive brand awareness, engage with the target audience, and achieve marketing goals. Strong communication, analytical, and creative skills are typically required for this position.Responsibilities[Be specific when describing each of the responsibilities. Use gender-neutral, inclusive language.]Example: Determine and develop user requirements for systems in production, to ensure maximum usabilityQualifications[Some qualifications you may want to include are Skills, Education, Experience, or Certifications.]Example: Excellent verbal and written communication skills</t>
  </si>
  <si>
    <t>Teaching / Training</t>
  </si>
  <si>
    <t>Assistant Manager-Finance</t>
  </si>
  <si>
    <t>via Food Infotech</t>
  </si>
  <si>
    <t>Background UniOps Tax Data Centre of Excellence team in Unilever is responsible for collection, analysis of tax and finance data and performing / supporting tax…</t>
  </si>
  <si>
    <t>Assistant Procurement Manager - Collaborative Manufacturing</t>
  </si>
  <si>
    <t>Lead the overall relationship, strategy, and conversion cost negotiation for all collaborative manufacturers across ICD BG in South Asia. Spend: 13 million Euros (only conversion cost) Portfolio : 3rd party manufacturing sites across ICD Category Key Accountabilities: Lead relationship with current as well as potential 3rd party manufacturers promoters; Partner closely internally with the SC Make teams (GMO s, 3P FM, SUIT Team) as well as Finance teams (3P Cell, SCF, Category Finance teams) to help land SC make targets for 3rd party manufacturing units. Buying Better (Cost and Cash) o Delivery of conversion cost reduction in line with Make 20 Target framework. Deliver sub-contracting cost savings target from cost savings projects Identify and optimize working capital cycle for 3rd party manufacturers and evaluate cash extension opportunities Leverage conversion cost at best possible rates for South Asia cluster with key inputs on Market information and analysis of price trends o To... develop and implement 3PM Strategy Lead key projects for implementation across all the manufacturing units with close coordination and alignment with cross functional teams like SC, R&amp;D, Taxation and Legal Manage conversion cost forecasting process and providing monthly provisions to the 3P cell o Market intelligence and competitor analysis via primary (siter visits) and secondary sources (internet, publications, supplier/competition P&amp;L analysis). Support business case preparation via compilation of inputs related to Make or Buy analysis, business structuring and local regulations Digitization o Simplification and Harmonization of costing models Cost Modelling, Forecasting and Claim Approval through an online tool o Automated Benchmarking Operational Excellence o Validate negotiate and clear off all pending claims and get Nil Claim Certificate from all the units on a quarterly basis Timely provisions to be made and informed to 3P Cell o Contracting framework and Agreement Signoffs o Estimation of Costs for Business Case for New Project/ New SKU. Work out RDI Costs for Restructuring of units o Negotiations with suppliers on Restructuring cost of plant, manpower and machineries. o Forecasting on QTRLY Basis, by gathering market insights (power &amp; manpower increases) o Monitor URSA &amp; SQA compliance. Support mitigating NC s from Auditors Professional Skills Procurement Insights and Analysis: Understand category and supply chain strategies and procurement requirements; Industry, economic, competition and supplier insights Procurement Strategy Formulation: Developing/partnering in development of manufacturing supply strategy; Develop supplier strategies; Integrating procurement strategy into the business Procurement Strategy Execution and Performance Management : Competitive bidding and tendering; Supplier negotiation; Supplier qualification and on-boarding; Contractual supplier engagement; Supplier performance measurement and management Partnering with Suppliers to Win: Attract, select, manage and motivate partners; Identifying value creating opportunities Stakeholder management: Dealing with and positively influencing internal and external stakeholders Travel: 25% local travel Contacts: Internal: Supply Chain: Head of Supply Chain, GMO s, SUIT Managers, 3P Factory Managers; Head of Quality Finance: CFO, Supply chain and Category finance, Treasury Legal/Tax: Direct and Indirect taxation Marketing: Brand Building for Flash Innovations and Networks R&amp;D: For new product development and flash innovations External: 3rd Party Manufacturers, Auditors, Consultants and market research firms</t>
  </si>
  <si>
    <t>Client Service Assistant - Remote Work</t>
  </si>
  <si>
    <t>Hindustan Unilever Limited</t>
  </si>
  <si>
    <t>Job Description:
Hindustan Unilever Limited is seeking a dedicated Client Service Assistant to join our remote team in Bangalore, Karnataka, IN. As an Associate Level position, the ideal candidate will have at least 2 years of experience in client service or a related field.
Responsibilities:
- Providing exceptional customer service to clients via various communication channels
- Managing client inquiries, feedback, and complaints in a timely and professional manner
- Collaborating with internal teams to ensure client needs are met and issues are resolved
- Assisting with client onboarding and account maintenance
- Conducting client satisfaction surveys and analyzing feedback to improve services
- Maintaining accurate client records and updating databases
- Supporting the Client Service Manager with various tasks and projects
Requirements:
- Passionate about delivering excellent client service
- Adaptable to changing priorities and client needs
- Strong project management skills
... Effective problem-solving abilities
- Excellent communication skills, both written and verbal
- Proficient in Microsoft Office Suite and CRM software
- Ability to work independently and in a team environment
- Bachelor's degree in Business Administration or related field
Benefits:
- Paid sick leave
- Travel and spending expenses covered
- Retirement plan options
Working Environment:
At Hindustan Unilever Limited, we foster transparency and open dialogue for effective communication at all levels. Our remote team values collaboration and a positive work culture.
Deadline to Apply:
April 12, 2024
Equal Opportunity Statement:
Hindustan Unilever Limited is an equal opportunity employer and prohibits discrimination and harassment of any kind. We are committed to creating a diverse and inclusive work environment for all employees.
How to apply:
Apply on GrabJobs and you will be notified if shortlisted for the job.
Original job Client Service Assistant - Remote Work posted on GrabJobs ©. To flag any issues with this job please use the Report Job button on GrabJobs</t>
  </si>
  <si>
    <t>{'posted_at': '20 days ago', 'schedule_type': 'Full–time', 'work_from_home': True}</t>
  </si>
  <si>
    <t>Client Service Assistant</t>
  </si>
  <si>
    <t>HR SPECIALIST - LEARNING &amp; DEVELOPMENT - ITC PUNE</t>
  </si>
  <si>
    <t>Plastic Omnium</t>
  </si>
  <si>
    <t>• Apply Now
Start
• Please wait...
Date: Mar 16, 2024
Location: Pune, IN
Company: Plastic Omnium
Location: India Technical Centre Hinjewadi, Pune and White Field, Bengaluru
Job Overview:
We are seeking a highly motivated and dynamic HR Specialist to join our Learning &amp; Development team. This role is pivotal in shaping and executing effective training and development strategies, aligning with our organizational goals and values.
Key Responsibilities:
• Training Management:
• Collaborate with department managers to identify training needs, considering annual assessments, development reviews, customer requirements, and standard training paths.
• Balance training requirements with budget and time constraints.
• Schedule and oversee training sessions, maintaining a comprehensive training calendar.
• Monitor the training budget, identify deviations, and explore subsidy opportunities.
• Track training effectiveness using LMS and other Division/Corporate tools, ensuring compliance... with legal and divisional reporting requirements.
• Source and evaluate external training providers, and assist in developing internal training modules.
• Onboarding:
• Design and implement induction schedules for new hires in coordination with their managers.
• Organize site visits and stakeholder meetings for new employees, and gather feedback on the onboarding process.
• HRIS Management:
• Oversee HR annual campaigns, ensuring effective communication and follow-up.
• Participate in people review discussions and maintain accurate HRIS data.
• Employee Engagement:
• Develop and distribute a monthly newsletter in partnership with the plant HR team.
• Coordinate activities of the employee engagement committee and support local employee networks.
Candidate Profile:
• Qualifications: Graduate degree with an MBA in HR or a related field.
• Experience: At least 5-6 years in HR Learning &amp; Development and Talent Management, preferably in the Automotive industry.
• Skills and Attributes:
• Strong leadership and interpersonal skills, with an ability to inspire and engage.
• Excellent organizational and project management abilities.
• Proactive and innovative thinker, with a dynamic and adaptable approach.
• Strong commitment to integrity, trust, and mutual respect.
• Passionate about fostering a diverse and inclusive work environment.
Additional Notes:
We are committed to women empowerment and eagerly look to enhance diversity within our team. We value personal integrity and a collaborative mindset in our team members.
Application Process:
Interested candidates should submit their application with a detailed resume, highlighting relevant experience and achievements.
Apply now
• Apply Now
Start
• Please wait</t>
  </si>
  <si>
    <t>HR Specialist Learning &amp; Development</t>
  </si>
  <si>
    <t>Supply Planning Manager</t>
  </si>
  <si>
    <t>Purpose of the Role:
The role would be primarily responsible for Supply and distribution planning. Responsibility also includes working on various Supply Chain improvement initiatives.
Qualification &amp; Experience:
MBA from Premier Institute like IIM, NITIE, S P Jain, IIT etc
Minimum 2 -4 years prior experience
The person should have handled Supply Planning preferably in an FMCG / Pharma &amp; Retail industry scenario.
APO experience will be an added advantage.
Key Deliverables of the Role:
Deriving most cost effective and feasible Supply and Distribution plan to cater to market requirements.
Participate in S&amp;OP to finalize the Demand and Supply plans.
Creating Annual Capacity plans.
Track and Improve Service Levels in all sales channels GT, MT, CSD
Maintain stock freshness level across all channels.
Drive process improvement projects in function.
Knowledge, Skills &amp; Competencies:
Proficiency in Supply &amp; Distribution Planning.
Good understanding of. Logistics.
High level of... analytical ability.
Good understanding of technologies related to Supply Chain processes.
Soft skills to manage and work in Cross-functional teams.
Reporting Relationships Upwards:
Head, Supply Chain Planning and Logistics.
Downwards:
Supply Planning Executive</t>
  </si>
  <si>
    <t>job_result_2_92.txt</t>
  </si>
  <si>
    <t>Techno Functional Manager Sales Projects (Urgent Requirement)</t>
  </si>
  <si>
    <t>Parle Products Pvt. Ltd</t>
  </si>
  <si>
    <t>Company Description Parle Products Pvt. Ltd is India's largest manufacturer of biscuits and confectionery, for almost 93+ years. With a reach spanning even the remotest villages of India, Parle boasts a 43% share of the total biscuit market and a 15% share of the total confectionery market. Many of their products are market leaders and have won acclaim at the Monde Selection, since 1971. Role Description This is a full-time on-site role for a Techno Functional Manager Sales Projects at Parle Products Pvt. Ltd, located in Mumbai. The Techno Functional Manager Sales Projects will be responsible for coordinating sales projects, analyzing data, providing excellent customer service, communicating with stakeholders to understand business requirement and to identify Technology Enablement opportunities to automate the processes. Key Responsibilities Responsible for Sales Master data (Wholesaler, Retailer, Scheme etc.) hygiene To check and review Sales Master data (Wholesaler, Retailer, Scheme... etc.) parameters To ensure W/s Master Data onboarding process adherence To ensure Retailer Master Data onboarding process adherence To check and review various parameters and norms related to Sales processes Responsible for various below analysis oOrder Analysis oInventory Analysis oPrimary Sales Analysis oSecondary Sales Analysis oW/s Analysis oSales Scheme and performance Analysis Using Sales Data various comparative Analysis W/s and FF Incentives Data Analysis DMS and SF system Implementation and Usage Analysis DMS and SF system License Analysis All Sales support software complaint booking and grievance Analysis Effective presentation using various Data Analysis which can give insights for decision making DMS and SF system, billing verifications Periodical Detailed Reporting to the superiors Continuously working on identified areas of improvement Qualifications Excellent Knowledge of BOTREE Dealer Management System is must Knowkledge of VxCEED SFA System is must Project Coordination and Analytical Skills Customer Service and Communication Skills Sales Functional Knowledge Experience in the food and beverage industry is must Bachelor's degree in Business Administration or related field Excellent leadership and interpersonal skills Candidates expert in BOTREE and having good knowledge of Vxceed only should apply. Send your CV on [Confidential Information</t>
  </si>
  <si>
    <t>Techno Functional Manager Sales Projects</t>
  </si>
  <si>
    <t>Arvind</t>
  </si>
  <si>
    <t>Assistant Marketing Manager</t>
  </si>
  <si>
    <t>Arvind Fashions Limited</t>
  </si>
  <si>
    <t>via Expertia AI</t>
  </si>
  <si>
    <t>Level : Asst. Manager /Manager Marketing Job Description • This position reports to the marketing head • Participate in the development of communication strategy and execute media plan (primarily recommendations as required for the achievement of stated target Marketing. • digital media), brief to creative/messaging, brief/buy media, and support creative • production &amp; and adaptations. • Support store launch activities • Drive the execution of the BTL activities as per the agreed plan and provide • • Briefing Design Team / external agencies on creative requirements • Work closely with cross-functional teams, help out in shoots, coordination, etc • Competition benchmarking across social channels • Handle contracts and vendor invoice processing • Create decks/ppts on marketing activities for monthly/ quarterly presentations Ideal Candidate • Master's degree in Business, Marketing, or Communications • Prefer at least 2-4 years of existing customer marketing experience • Experience... working with internal and external partners • Thrives in a fast-paced, collaborative environment • Demonstrated use of common business software programs such as MS Outlook, Excel, • Word, PowerPoint • Ability to communicate technical information effectively including group presentations • using MS PowerPoint • Strong oral and written communication skills in English • Strong public speaking ability</t>
  </si>
  <si>
    <t>L3 Spares - Catalogue &amp; SCI</t>
  </si>
  <si>
    <t>Experience
3 - 10 Years
Location
AkurdiMaharashtra
Nature of Job
Business Support
Job role
Others
Job Description
Job Title:
Mgr/Asst Mgr - Supply Chain Interface
Level:
L3
Function:
Spares
Department (Sub-function)
NA
• JOB PURPOSE
This role is responsible for interfacing with the Supply chain team, managament of quotations, coordination with warehouse to ensure the right orders get delivered at the right time
• INTERACTION WITH STAKEHOLDERS
Internal
External
Direct
Export BU&gt;Marketing,Business Planning &amp; NMD, Export BU&gt;Operations, Export BU&gt;Sales(Africa/SAME/LATAM/ASEAN)
Dealership, Distributors
Indirect
• JOB REQUIREMENTS
Educational Qualifications
Essential: Graduate || Business Administration, Business Management, Any stream/branch
Preferred Institution: Any Premier Insitute
Desired Qualification: Management||Any stream/branch, Business Administration
||
Work Exp
Min: 5
Max:10
Industry Specification
Auto Components, Automobile, Manufacturing
Addnl... Requirements
Age
Min: 23
Max: 32
Need for travel
0
• KEY COMPETENCIES
Technical/Functional
1. Commercial acumen
2. Product knowledge
3. Market knowledge
4. Channel management
5. Analytical skills
6. Team management
7. Openness to have digital infusion
Behavioural
L3 - ACT - Continuously raise the bar; Ensure results with speed; Meet customer expectations
5. KEY RESPONSIBILITIES
1. Creation of quotation, PI and other relevant documents.
2.Maintaining the data of quotation, PI, Orders.
3.Coordination with warehouse for MOQ parts and Set qty.
4.Ensure customers satisfaction through making parts available .
5.Ensure Service level and lead time for International distributors .
6.Order fulfillment and coordination for container planning.
7.Urgent sea order and Air/Courier order follow up for newly launched models.
8.Coordination with front end team and distributor regarding day to days issue related to order execution.
Responsibility Description:
Category
Roles and Responsibility
Business Planning &amp;
Data Analytics
Plan Spare Parts Target for International Markets
Calculate the Potential of Spare Parts Country wise based on Life and Annual Mileage
Analysis of Top Parts, ABC/FMS Analysis
Container Planning and Dispatch Visibility
Create MIS (Target vs Achv) for Management Reporting with GAP Analysis
Operations Coordination
Coordinate with Warehouse Team to close Export Orders within Target Lead Time and Service Level
Coordinate with Buyer and Purchase Team to improve Allocation for Export Orders
Resolve Supply Constraint Issues - MOQ, Old Painted Parts, Tools/Die Modified or Scrapped
Packing Priority in line with Container Planning
Update and Suggest Alternate Parts based on BU requirement
Catalogue and Serviceability
Monitor Catalogue Release against New Models
Coordinate with the Technical team for Catalogue Updates based on Model Modification
Ensure Serviceability (Price Update and PO) of Parts of New Models with coordination with Purchase and Finance
KTM Parts Validation (Price Update and PO) with Purchase, Finance and end-user
Create KITs Parts based on BU Requirement and Validate</t>
  </si>
  <si>
    <t>Supply Chain Interface Manager</t>
  </si>
  <si>
    <t>Service Delivery Officer Rl Emerging Market (rl Em) Branch Operations</t>
  </si>
  <si>
    <t>Beed, Maharashtra</t>
  </si>
  <si>
    <t>JOB ROLE :
• Handling personalized service requests of customers.
• Generation of timely business MIS.
• Ensuring strict adherence to compliance, audit and regulatory requirements for customer segment.
• Coordination with CPC/RPC/Investment desks for account opening of customers.
• Managing complaints of customers and ensuring their resolution within TAT.
JOB REQUIREMENT:
• Developing and maintaining banking relationships with a select group of high net worth customers
• Excellent communication skills with customer service orientation
• Courteous and polite.
• Good knowledge of Microsoft excels.
Understanding of banking norms and processes.</t>
  </si>
  <si>
    <t>Responsibilities &amp; Key Deliverables
Dealer Management and Development. Managing Sales with Assign team with set target. Marketing Strategy to enhance the sales and increase market share. Product Knowledge of CV and competition product. Business/ Commercial Acumen to understand financial aspect of business. Managing Service to create an environment of customer centric operation within the area office. Customer Management to transact with other parties keeping in mind both organizations objectives as well as other parties needs and requirements. People Management to Ability to guide and motivate his team to deliver results
Preferred Industries
Sales
Education Qualification
MBA; Bachelor of Engineering; MBA in Marketing; Bachelor of Engineering in Mechanical; Bachelor of Engineering in Automobile
General Experience
12 to 15 years
Critical Experience
Mahindra Leadership Competencies
Strategic Business Orientation_Business Perspective
Strategic Business Orientation_Anticipating... and Leveraging Business Opportunities
Strategic Business Orientation_Strategic Foresight
Strategic Business Orientation_Global mind-set
Leadership through Sustainability_Strategize around,Sustainability Drivers
Leadership through Sustainability_Frugal mind set
Leadership through Sustainability_Stakeholder focus
Leadership through Sustainability_Triple Bottom Line Sensitivity
Customer Focus_Customer Sensitivity
Customer Focus_Customer Delight
Customer Focus_Service Orientation
Innovation Led Transformation _Idea Orientation
Innovation Led Transformation _Change catalyst
Innovation Led Transformation _Risk Taking with Responsibility
Result Orientation with Execution Excellence_Effective Project Management
Result Orientation with Execution Excellence_Passion for Quality
Result Orientation with Execution Excellence_Accountability for results
Result Orientation with Execution Excellence_Agility with discipline
Leveraging Human Capital_Exponential synergy
Leveraging Human Capital_Team development
Leveraging Human Capital_Entrepreneurial engagement
Leveraging Human Capital_Appreciating diversity
Weaving Passion and Energy at Work_Being Passionate about work
Weaving Passion and Energy at Work_Working without Barriers
Weaving Passion and Energy at Work_Blending Fun with work
Weaving Passion and Energy at Work_Learning from Failures
System Generated Core Skills
Change Management
Communication Skills
Customer Satisfaction
Service Orientation
Customer Sensitivity
Capability Building
Relationship Management
Dealer Management
Market Intelligence
Industry Analysis
Regulatory Compliance
Manpower Management
Target Marketing
Sales
Marketing Strategy
Sales Planning
Market Share Analysis
Commercial Acumen
Financial Analysis
Customer Management
People Management
Team Management
Sales Process
System Generated Secondary Skills
Financial Management
Market Acumen
Negotiation
Product Knowledge &amp; Application
Working Capital Management</t>
  </si>
  <si>
    <t>Assistant Manager - Marketing</t>
  </si>
  <si>
    <t>Mahindra Lifespace Developers Ltd.</t>
  </si>
  <si>
    <t>Assistant Manager - Marketing
Date: 16 Feb 2024
Location:
Mumbai - Sites, Mumbai - Sites, IN
Company: Mahindra Lifespace Developers Ltd.
Job Purpose
Responsible for planning and execution of marketing initiatives for assigned residential projects
Principal Accountabilities
Assist in media planning and coordinating all modes of marketing communication/ promotion execution across all mediums, including ATL and BTL - such as print, outdoor, radio, launches, events, exhibitions, activations, trade meets, etc
Innovatively ideate to execute various marketing collaterals required for the project within the prescribed budget, quality standards and timelines
Develop and execute customer studies (qualitative &amp; quantitative) like triggers &amp; barriers, etc
Be the single point of contact for any product queries from Sales/ CRM during events/activations. Ensure that necessary information is communicated to the relevant stakeholders in a timely manner
Liaison with the agencies with. respect to... briefs, campaign planning. Ideating marketing initiatives &amp; programs along with agency partners
Continuously building a pool of marketing vendors capable of executing various jobs as per requirement
Feed in real-time information from primary &amp; secondary research - market study, competition benchmarking and consumer research to facilitate decision-making for the business
Keep track of all brand-related expenditures vis-a-vis budgets across projects
Regular MIS entailing marketing performance against set KPIs and ROI
Performance Measure of Success
Key Relationships
Functional Competencies
Marketing Strategy Development SD"
Qualification and Experience
MBA with 4-6 Years of Experience-FMCG background / Creative Agency experience and Real estate experience will be an advantage</t>
  </si>
  <si>
    <t>Assistant Manager Marketing</t>
  </si>
  <si>
    <t>Manager -Service Contract Cell</t>
  </si>
  <si>
    <t>Responsibilities &amp; Key Deliverables
Understanding the requirements (Scope of Work) from various user departments.Decide the vendor panel and Float RFQs wherever necessary.Receive and Analyse quotes and Decide Target Price.Conduct Negotiations and Achieve Target Price as jointly decided by senior management.Award contracts/Empanel vendors as per approval of senior management and close communication with the user department.Present key updates, issues to senior management and seek support for de bottlenecking wherever required.Liaise with legal department wherever necessary.Drive process excellence by supporting in standardization of vendors and processes by driving the synergies.To be amiable, professional and approachable at all times.Maintain current contracts by updating prices,fees and any other service conditions.To ensure the effective management and update of all relevant databases and maintaining systematic filing system.Act as the point of contact for both internal and... external customers in regards to contractual issues.To liaise positively and professionally with all the vendors and user department.Bringing in industry intelligence in own domain and keep up with the technology trends in own domain
Preferred Industries
Education Qualification
Masters in Commerce; Bachelors of Commerce
General Experience
4 to 6 yrs experience in Purchasing Services Contract is prefered
Critical Experience
Mahindra Leadership Competencies
Strategic Business Orientation_Business Perspective
Strategic Business Orientation_Anticipating and Leveraging Business Opportunities
Strategic Business Orientation_Strategic Foresight
Strategic Business Orientation_Global mind-set
Leadership through Sustainability_Strategize around,Sustainability Drivers
Leadership through Sustainability_Frugal mind set
Leadership through Sustainability_Stakeholder focus
Leadership through Sustainability_Triple Bottom Line Sensitivity
Customer Focus_Customer Sensitivity
Customer Focus_Customer Delight
Customer Focus_Service Orientation
Innovation Led Transformation _Idea Orientation
Innovation Led Transformation _Change catalyst
Innovation Led Transformation _Risk Taking with Responsibility
Result Orientation with Execution Excellence_Effective Project Management
Result Orientation with Execution Excellence_Passion for Quality
Result Orientation with Execution Excellence_Accountability for results
Result Orientation with Execution Excellence_Agility with discipline
Leveraging Human Capital_Exponential synergy
Leveraging Human Capital_Team development
Leveraging Human Capital_Entrepreneurial engagement
Leveraging Human Capital_Appreciating diversity
Weaving Passion and Energy at Work_Being Passionate about work
Weaving Passion and Energy at Work_Working without Barriers
Weaving Passion and Energy at Work_Blending Fun with work
Weaving Passion and Energy at Work_Learning from Failures
System Generated Core Skills
Analytical Thinking
Change Management
Communication Skills
Creative Thinking
Influencing Skills
Negotiation
Project Management
Time-Based Maintenance (TBM)
System Generated Secondary Skills</t>
  </si>
  <si>
    <t>Manager Service Contract Cell</t>
  </si>
  <si>
    <t>Hero MotoCorp Ltd</t>
  </si>
  <si>
    <t>The key purpose of the role is to lead cross-functional delivery team to own end-to-end tech capability, roadmap and strategy for consumer App/apps. This role who partners with sales, service and marketing to balance business, technology and design priorities to deliver brand-defining product and service experiences to consumers. The position requires the ability to understand strategic impacts but concentrates on the day-to-day details in order to ensure tactical execution.
Key Responsibilities
The role has the responsibility of working with relevant cross functional teams in IT, Sales, Marketing for end to end tech capability development to design and develop Consumer App/Apps.
Create strategic roadmap for Consumer app/apps in order to create brand stickiness encompassing connected vehicles, loyalty, and service as a core. Should also be able to leverage the platform to create monetization opportunities
Conceptualize innovations and product development, seek business &amp; cost... approvals from senior management for the same.
The role will have one foot in the daily work of the Scrum teams, and one foot in the future. The role will visualize, plan and create consumer journey which users love.
In the daily routine the product owner will work with teams of engineers, designers, digital marketers, analytics experts and user experience and visual designers, to build capability to create increase App usage.
KPIS: NPS score of the asset, MAU, DAU
Skills Information
Strong tech background to identify the right specifications.
Strong knowledge and understanding on digital lead funnel management , UI/UX and analytics
Atleast 4 years in Product Management at a product company
Worked on Product Development, strategy &amp; execution
Ability to think strategically and execute with a keen eye for details
Knowledge of Agile tools, mobile app development tool.
Good communication, MIS and MS-excel skills
Tech evangelist, Transversal, Change Management, Executive presence, Influencer, Project Management
Education
Relevant Experience
B. Tech
MBA from tier I, II college would be preferred
8-12 Years
Certification
Job Segment: Product Manager, Project Manager, Change Management, MBA, Operations, Marketing, Technology, Management
Education: MBA/ PGDMr r r r r r r BE/ B.Tech (Engineering)
Industry: Automobiles/Auto Component/Auto Ancillary, Consumer Durables/FMCG</t>
  </si>
  <si>
    <t>Innovation Outreach Partner</t>
  </si>
  <si>
    <t>Outreach engagements are a crucial part of Hero Innovation Cells mandate. Were looking for a skilled event manager to plan dynamic and engaging events. This includes the coordination with the internal functions and external partners.
Drive strategies and long-term vision to build the outreach calendar:
Collaborate with cross-functional teams, including procurement, design, marketing, to develop the best digital experience for Innovation engagements
Conduct user research and usability studies, to understand the audience adaptability to the engagements
Devise a quarterly engagement plan
Functional support to the program individual Events
Excellent project management skills with the ability to prioritize tasks and meet deadlines.
Proficiency in understanding the design language, user experience tools and development road map
Effective communication and interpersonal skills for collaborating with cross-functional teams
Familiarity with event management software like. Whova or... Monday
Creativity in crafting internal and external events
Demonstrated understanding of attendees needs
Willingness to delegate tasks and organize a team
Ability to communicate and negotiate with external vendors and service providers
Familiarity with event trends and development</t>
  </si>
  <si>
    <t>Event Management</t>
  </si>
  <si>
    <t>job_result_10_30.txt</t>
  </si>
  <si>
    <t>Innovation Strategy Partner</t>
  </si>
  <si>
    <t>The Innovation Strategy Partner at Hero MotoCorp will own the strategic alignment for Hero Innovation cell. Working with different functions in aligning the mutual dependencies, work on Innovation Mid-Term, Long Term plans, Manage the requirements, bolster pursuits on emerging technologies, ecosystems, partnerships, and business models and help shape our future trajectory. Requirements: Bachelors in Technology Masters Mandatory Three to six years of experience in strategy, management or similar role Knowledge of financial analysis and reporting techniques; human resources and risk management planning Broad knowledge of processes, protocols and procedures with a focus on budget, account and fund management Experience in coordinating diverse programs and functions for a very diverse department Excellent project management skills with the ability to prioritize tasks and meet deadlines. Proficiency in understanding the design language, user experience tools and development road map... Description: 1 Portfolio Planning &amp; Expansion : Strategic portfolio capability expansion to ensure the continuous upgradation of the capabilities 2 Functional Roadmap: Create and expand the functional roadmap linked with Technology, Product and Organizational vision 3 Strategic Planning: Assist the strategy team in developing both short- term and long-term strategic plans. Provide analytical support for potential new product launches, market entries, 4 Program Budgeting: Support programs with financial budgeting and planning 5 Reporting &amp; Presentation: Compile comprehensive reports detailing findings, strategic implications, and actionable recommendations 6 Overall Program Management: Work with the Manager PMO to prioritize projects and initiatives Monitor business processes and lead change management where necessary to improve process efficiency Provide research and administrative support for special projects including identifying the problem and making recommendations Identify, document, and follow-up on key management issues and factors blocking decisions, and help drive their closure to ensure overall productivity of company Manage key operational strategies related to overall goals and their strategic design and tactical implementation in order to keep projects on track and within budget</t>
  </si>
  <si>
    <t>Strategy</t>
  </si>
  <si>
    <t>Outreach engagements are a crucial part of Hero Innovation Cell’s mandate. We’re looking for a skilled event manager to plan dynamic and engaging events. This includes the coordination with the internal functions and external partners.
Drive strategies and long-term vision to build the outreach calendar:
 Collaborate with cross-functional teams, including procurement, design, marketing, to develop the best digital experience for Innovation engagements
 Conduct user research and usability studies, to understand the audience adaptability to the engagements
 Devise a quarterly engagement plan
 Functional support to the program individual Events
Excellent project management skills with the ability to prioritize tasks and meet deadlines.
 Proficiency in understanding the design language, user experience tools and development road map
Effective communication and interpersonal skills for collaborating with cross-functional teams
 Familiarity with event management software like... Whova or Monday
 Creativity in crafting internal and external events
 Demonstrated understanding of attendees’ needs
 Willingness to delegate tasks and organize a team
 Ability to communicate and negotiate with external vendors and service providers
 Familiarity with event trends and development</t>
  </si>
  <si>
    <t>Dixon Technologies</t>
  </si>
  <si>
    <t>Head of Display business</t>
  </si>
  <si>
    <t>Dixon Technologies India Limited</t>
  </si>
  <si>
    <t>Company Description
Dixon Technologies (India) Limited is a leading electronic manufacturing services (EMS) provider based in Noida. Since its inception in 1993, Dixon has been at the forefront of the EMS space in India, specializing in design-focused solutions for consumer durables, home appliances, lighting, mobile phones, and security devices. In addition to manufacturing, Dixon also offers repairing and refurbishment services for a wide range of products, including set-top boxes, mobile phones, and LED TV panels.
Role Description
This is a full-time, on-site role for a Head of Display Business at Dixon Technologies India Limited. The Head of Display Business will be responsible for overseeing the day-to-day operations and strategic direction of the display business segment. This includes managing and leading a team, ensuring customer satisfaction, driving sales, and overseeing financial performance.
Qualifications
Analytical Skills and Finance
Team Management
Customer... Service
Sales
Excellent leadership and communication skills
Proven track record of success in a similar role
Bachelor's degree in Business Administration, Engineering, or related field (Master's degree preferred)
Prior experience in the electronics manufacturing industry is a plus</t>
  </si>
  <si>
    <t>Consumer Electronics</t>
  </si>
  <si>
    <t>Head of Display Business</t>
  </si>
  <si>
    <t>Deputy Manager - Junior Product Owner - (F&amp;O)</t>
  </si>
  <si>
    <t>Job Requirements
Job Purpose:
• Lead planning, development, and implementation of DMS projects and using Rapid prototype/Pilot/POC approach. (Inventory , Supply chain management, Supply chain MSD
• The ability to make decisions on product features and functionality changes based on product capabilities, performance parameters, and alignment to the product roadmap.
• Requires in-depth technical product knowledge of Microsoft Dynamics FinOps along with sound technical design principles, and strong insights on system performance
• Work with the development and testing teams to ensure that product development and performance is in line with the optimal parameters.
Key Responsibilities:
• Evaluating different solutions and designs for product development areas in sync with Royal Enfields IT application.
• Responsible for Application Performance: reviewing the system health and performance parameters and follow through on action points
• Responsible for working with teams or individually... in identifying root causes and evaluating paths for permanent resolutions.
• Contribute to the Requirement Analysis and Testing stages of the project with both internal and partner teams
• Lead Proof of Concept, technical design review, Code reviews initiatives.
• Work with business and functional teams and distill down the product requirements into system capabilities that need to be built or enhanced.
• Contribute to feasibility assessment of business requirements and technical validation
• Interact with 3rd party in the market for benchmarking / solutions
• Engage with teams both internal and external to Royal Enfield to arrive at the optimal solution
Education : BE / MBA (Systems / IT)
Experience:
● Microsoft D365 F&amp;O certification program or related certification.
● 4-7 years relevant industry experience designing applications, products, and services
that balance user needs, business objectives, and technological constraints (Inventory , Supply chain management, Supply chain MSD
● Experience in managing sizable projects in Dynamics 365 in the last 3-4 years.
● Experience in handling complex integrations for a large volume of transactions with ERP
Systems (SAP, PoS systems ) or similar applications ( Business Analytics, etc)
● Experience and a good understanding of Agile and Lean methodologies as well as good
project management skills.
● Collaboration and leadership skills within cross-functional, self-organizing groups.
● Experience in CRM/Digital/Front-end tools &amp; technologies preferably MS Dynamics/Dynamics
365
● Experience in creating scalable, fast solutions by building open and flexible products to
leverage different use cases in various ways</t>
  </si>
  <si>
    <t>Deputy Manager Junior Product Owner (F&amp;O)</t>
  </si>
  <si>
    <t>Zonal Finance Business Partner - North Zone</t>
  </si>
  <si>
    <t>Job Requirements
Position title
Zonal Finance Business Partner - North Zone
Reports to
Group Manager
Job grade
Deputy Manager
Location
Gurgaon
Job Purpose
Zonal Business Partners will be part of the Financial Planning and Analysis function and be responsible for executing the key deliverables of the job and ensuring financial and commercial compliance.
You will work with cross functional teams consisting of Sales, Marketing, Spares, Apparel and Genuine Motorcycle Accessories.
You will partner with zonal business teams in driving business requirements.
Key Responsibilities
• Achieving Regional P&amp;L along with respective Regional Business Managers (RBMs) by managing product mix, higher margin, distribution variables, spend in the region judiciously, Strategic Business Planning (SBP) support.
• Regional Marketing Budgets by monitoring efficacy, activities, on Ground reality checks, evaluating cost proposals, promotional schemes and preparing base for monthly discussions.
•... Analytics - Analysis of warranty, transit insurance, retail finance, extended warranty, AMC etc
• Company Stores - Drive Profitability and improve topline for the company stores in the zone.
• Driving cost controls, impact area studies, insight generations for business activities in the zone.
• Regularity of discussion with RBM, continuous engagement and act as advisor for finance topics in the zone.
• Sensitizing RBMs on all Finance related MIS, Profitability, structured reviews, expense monitoring for regional spends
• Finalization of vendors along with negotiations at regional level / including regional offices
• Audit - Dealership Audit should be done, with respect to commercial aspects at dealerships.
• Dealer Profitability - Actively engage and sensitize along with Dealer Development team &amp; RBMs on return on capital employed (ROCE), health of dealership, inventory funding, Overdraft (OD) and Cash Credit (CC)
• Dealership Appointment - Business partnering in the dealership appointment process
Work Experience
Education
Bachelors of Commerce / CA / ICWA
Experience
6 to 8 Years</t>
  </si>
  <si>
    <t>Financial Planning and Analysis</t>
  </si>
  <si>
    <t>CEAT</t>
  </si>
  <si>
    <t>Ceat Tyres Jobs</t>
  </si>
  <si>
    <t>ceat tyres</t>
  </si>
  <si>
    <t>Pathri, Maharashtra (+16 others)</t>
  </si>
  <si>
    <t>The Market Researcher is responsible for conducting market research to identify and assess market opportunities for Ceat Tyres. This includes gathering and analyzing data on customer needs, competitor products and services, and industry trends. The Market Researcher will also develop and execute market research projects, and communicate the findings to the marketing team.
Responsibilities:
• Conduct market research to identify and assess market opportunities for Ceat Tyres.
• Gather and analyze data on customer needs, competitor products and services, and industry trends.
• Develop and execute market research projects.
• Communicate the findings of market research projects to the marketing team.
• Stay up-to-date on market trends and competitor activity.
• Provide support to the marketing team in developing and executing marketing plans.
Ceat Tyres Careers
Skills:
• Strong analytical and research skills.
• Excellent written and verbal communication skills.
• Ability to work... independently and as part of a team.
• Proficiency in Microsoft Office Suite (Excel, PowerPoint, Word).
• Experience with market research software</t>
  </si>
  <si>
    <t>Tires and Rubber</t>
  </si>
  <si>
    <t>Market Researcher</t>
  </si>
  <si>
    <t>Badnapur, Maharashtra (+16 others)</t>
  </si>
  <si>
    <t>{'posted_at': '8 days ago', 'schedule_type': 'Full–time, Part-time and Contractor'}</t>
  </si>
  <si>
    <t>Soygaon, Maharashtra (+10 others)</t>
  </si>
  <si>
    <t>{'posted_at': '5 days ago', 'schedule_type': 'Full–time, Part-time and Contractor'}</t>
  </si>
  <si>
    <t>Georai, Maharashtra (+5 others)</t>
  </si>
  <si>
    <t>{'posted_at': '5 days ago', 'schedule_type': 'Internship, Full–time and Part-time'}</t>
  </si>
  <si>
    <t>Territory Leader</t>
  </si>
  <si>
    <t>Sales Operations
• Implement defined sales strategy for the territory.
• Ensure achievement of sales target for each Segment and Product in the assigned territory through regular follow up with all channel partners.
• Adhere to the Personal Journey Plan (PJP) and meet the daily set targets in terms of meetings with channel partners, customers, potential customers and influencers.
• Ensure prompt supply on time to channel partners and Direct fleets.
• Provide required information and advice on products and other details.
• Ensure regular relationship building with all Channel partners and key customers.
• Ensure prompt response to all customer queries and mails.
• Meet prospective channel partners and direct customers to demonstrate products, explain product features, and solicit orders.
• Prepare sales presentations / pitch to potential customers on product offerings.
• Recommend products to customers, based on customers' needs and interests.
• Drive sales schemes, warranties etc. as... per set norms.
• Implement sales policies on credit or contract terms, as per set norms / procedures.
• Keep abreast of all products and services and changes if any, to provide accurate information to customers/channel partners.
Channel Development
• Drive and assist channel partners for upgrading their category by enhancing their performance.
• Implement Direct fleet module to develop existing Direct fleet customers to increase share of CEAT products with the Direct fleet customer.
• Counsel and work with channel partners to reach out to their key customers with an intention to drive sales for channel partner and promotion of CEAT products.
• Train employees of channel partners and direct customers, to operate and maintain the product.
• Support and guide channel partners in developing capabilities of channel partner employees for enhanced customer satisfaction.
Service
• Handle customer complaints timely, assist in settling disputes and resolving grievances for channel partners and customers.
• Conduct field inspections and CFA visits as part of the claim management process with adherence to company’s policies and processes.
• Field visits to channel partners/ direct customers to understand product performance and customer issues.
• Field visits to mechanic shops, garages etc. to understand product performance and customer issues.
• Support the RSM in resolving escalation from channel partners and customers.
Inventory Management and Logistics
• Coordination with the internal Logistics / CFA’s / Transportation for ensuring timely supply to customers / channel partners.
• Follow up with transporter to ensure timely dispatch and delivery of goods to Dealers and Direct fleets.
Collections
• Follow up with CFA / Commercial team to prepare invoice and ensure accuracy of details (Example - product specifications, quantity, payment terms and conditions etc.)
• Follow up with Direct fleet customers for payment and resolve their issues.
• Assist commercial department in the collection of accounts as needed.
• Escalate issues in payment, discrepancies and default in payment dates to RM.
Market Intelligence
• Monitor market conditions, product innovations, and competitors' products, prices, and sales and provide timely market intelligence reports.
• Understanding competition presence by meeting Competitors’ channel partners and major fleets.
• Visit new markets to understand market potential and identify potential channel partners/ customers.
Brand Building Initiatives
• Implement the BTL plan and branding initiatives for the territory and provide support as required to Regional/national initiatives.
• Ensure that branding initiatives for channel partners and customers are implemented at site.
• Organize Truck meets to provide communication about the various product offerings from CEAT.
• Organize Hub meet for dealers to communicate about the various product offerings from CEAT and gather feedback.
• Organize Fleet activation meets on a monthly basis for the sizeable fleets.
• Organize Driver training programs to provide proper training to the drivers for optimum use and maintenance of CEAT products</t>
  </si>
  <si>
    <t>Manager / Senior Manager - Projects &amp; ESS</t>
  </si>
  <si>
    <t>KEYPERFORMANCE AREAS
• Minimize cost for Engineering sourcing.
• % of PR to PO Conversion with minimum TAT.
• Ordering and delivering Project Capex Items within Stipulated budget and timelines
• Optimum Inventory levels on an annual and perpetual basis
• Reduction in no. of stock outs
• Cost Saving in Stocking and Non-Stocking Procurement and project Capex items.
• Reduction in rejection rate due to mismatch of material with the technical specifications
• No. of initiatives for system improvements
Functions And Responsibilities
Strategy and Planning:
• Participate in the engineering sourcing plan based on the plant requirements, inputs from all concerned departments and monitor it regularly.
• Ensure optimum stocking of Engineering items in accordance with the inventory norms and to avoid unnecessary blocking of capital.
• Identify, select and develop vendors in line with organizational policies and requirements.
• Forecast levels of demand for engineering spares and services to... meet the plant needs and ensure that a constant check has been kept on stock levels for the plant.
Procurement
• Procure the engineering spares and services along with Capital Goods for projects at minimum prices while maintaining CEAT material specifications.
• Ensure that inputs for requirements and specifications pertaining to engineering materials and Capex items are received from the concerned departments.
• Engage with suppliers on invitation for bids, getting quotes, negotiations and placing POs based on agreed terms.
• Coordinate with supervisors for approval of selected vendors as well as approval of POs raised for the material.
• Ensure prompt delivery of spares to the plants and maintain appropriate amount of plant inventory.
• Evaluate, determine and forecast future requirements of spares at the plant and ensure that such requirements shall be accommodated for in the several procurement plans
• Coordination with Accounts department at plants for timely payment to local vendors
• Ensure all documentation and compliance for the orders is completed by the suppliers
Vendor development
• Identify, suggest selection and finalization of vendors as per the company guidelines
• Study the market for ideal sources and vendors for procurement based on key factors of cost and quality
• Participate in negotiating and agreeing on contracts with vendors and monitoring progress and checking the quality of service provided by them
• Understand from vendors on new and alternative technology and forward options to Engineering team for further evaluation
• Regularly track vendor approval and status on CEAT online portal
• Ensure all vendor related compliance and documentation is adhered to and update the same on the vendor portal
• Maintain long term relationship with key vendors and ensure consistency in performance, quality and service
• Identification of repetitive vendor/ quality issues based on feedback and ensure timely closure of the issues
• Ensure effective implementation of CEAT supplier management system.
Cost Management
• Participate in negotiations with suppliers to ensure best price for the company at an optimum credit period
• Monitor timely payments to vendors
Logistics
• Interact with Plant, Stores and Transporters for ensuring shipments/ dispatches as per delivery schedule
• Monitor delivery of materials to ensure minimal demurrage/detention of shipments/dispatches
Inventory control and optimization
• Reviewing the stock positions for critical and key materials
• Continuously coordinate with the users to identify obsolete or surplus materials and make arrangements for its effective disposal
• Facilitating periodic physical verification of inventory at the storage locations in line with the agreed norms
Stores management
• Ensure that the stores of engineering spares is managed and maintained in an orderly manner
• Ensure regular inspections and testing of material received notes and investigate deviations, if any, from the actual material orders and material received
• Undertake regular ABC and XYZ analysis of inventory of engineering stores and review the same
• Establish and monitor strong inventory control to ensure that there shall be no cost implications of excess or scarcity of engineering spares
• Ensure reduction of stock-out of engineering spares since the same shall hinder production processes and hence have cost impacts
MIS &amp; Documentation
• Oversee orderly updation and documentation of all procurement activities on a monthly basis
• Ensure that the number of PRs updated on MIS shall be in synchronization with the PRs actually raised
• Ensure orderly reporting of all 5S, Kaizen, stores and procurement activities on MIS
Education and Experience Required
Education:
B. Tech (Mechanical/Electrical)
Masters of Business Administration
Experience:
7-10 years</t>
  </si>
  <si>
    <t>Manager / Senior Manager Projects &amp; ESS</t>
  </si>
  <si>
    <t>Mantha, Maharashtra (+16 others)</t>
  </si>
  <si>
    <t>{'posted_at': '11 days ago', 'schedule_type': 'Full–time, Part-time and Contractor'}</t>
  </si>
  <si>
    <t>Newasa, Maharashtra (+18 others)</t>
  </si>
  <si>
    <t>Selu, Maharashtra (+18 others)</t>
  </si>
  <si>
    <t>job_result_5_54.txt</t>
  </si>
  <si>
    <t>Operations Manager</t>
  </si>
  <si>
    <t>Kalptaru Yatra</t>
  </si>
  <si>
    <t>We suggest you enter details here
Role Description
Kalptaru Yatra is seeking an Operations Manager for a full-time hybrid role to work in their Vapi office as well as remotely. The Operations Manager will be responsible for overseeing daily operations, ensuring customer satisfaction, managing the supply chain, and leading a team of employees.
Qualifications
Operations Management, Supply Chain Management, and Customer Service skills
Experience in leading and managing a team of employees
Excellent communication and interpersonal skills
Strong analytical and problem-solving skills
Ability to work independently and collaboratively
Bachelor's degree in Business Administration or related field
Experience in the travel industry is a plus,</t>
  </si>
  <si>
    <t>Social media expert</t>
  </si>
  <si>
    <t>PARADISE YATRA</t>
  </si>
  <si>
    <t>Dehradun, Uttarakhand</t>
  </si>
  <si>
    <t>via Job Hai</t>
  </si>
  <si>
    <t>• Implement innovative digital marketing strategies and campaigns
• Measure and report performance of digital campaigns
• Improve social media presence of the company
• Identify trends and optimize spends based on insights
• It is a Full Time Digital Marketing job for candidates with 6 months - 4 years of experience.
More about this Social media expert job
Please go through the FAQs to get all answers related to the given Social media expert job
• What is the eligibility criteria to apply for this Social media expert job?
Ans: The candidate should be 12th Pass and above and above with 6 months - 4 years of experience of experience
• How much salary can I expect for this job role?
Ans: You can expect a salary of ₹10000 - ₹25000 per month that depends on your interview. It's a Full Time job in Dehradun.
• How many working days are there for this Social media expert job?
Ans: This Social media expert job will have 6 working days.
• Are there any charges applicable while applying or... joining this Social media expert job?
Ans: No, there is no fee applicable for applying this Social media expert job and during the employment with the company, i.e., PARADISE YATRA.
• Is it a work from home job?
Ans: No, it’s not a work from home job and can't be done online.
• How many openings are there for this Social media expert role?
Ans: There is an immediate opening of 2 Social media expert at PARADISE YATRA
• Who can apply for this job?
Ans: Both Male and Female candidates can apply for this Digital Marketing job.
• What are the timings of this Social media expert job?
Ans: This Social media expert job has Day Shift.
Candidates can call HR for more info</t>
  </si>
  <si>
    <t>Digital Marketing Expert</t>
  </si>
  <si>
    <t>job_result_1_10.txt</t>
  </si>
  <si>
    <t>Manager-Product Management</t>
  </si>
  <si>
    <t>Product Manager – Sonata ( Poze Sub brand)
Unique Job Role
Product Manager Sonata ( Poze Sub brand)
Function
Marketing
Reporting to
Lead Marketing
Business
Corporate
Grade
Date
-
Job Details
To manage the end to end product life cycle of the Poze ( Fashion Sub brand offering from Brand Sonata) product from identifying potential products based on Fashion trends, generating product requirements, Shortlisitng from relevant vendors, pricing &amp; time integrated plans and performance monitoring of the products. The portfolio would operate with avery high churn as seen n any Fashion Brand/Category.
External Interfaces
Internal Interfaces
• Chinese Vendors
• Indigenous vendors
• Purchase
• Supply Chain team
• Sales team
• NPD team
• Quality Management team
• After sales service team
Job Requirements
Education
• MBA form a premier college preferably in marketing
Relevant Experience
• 3-5 years of experience in marketing in FMCG / retail organisation
Behavioural Skills
•... Understand Fashion &amp; have an Eye for Aesthetics
• Business savvy
• Entrepreneurial drive
• Nurture relationship
• Influence for impact
• Ability to lead diverse team
• Accountability
• Believes in people
• Curious
• Is passionate about Fashion &amp; trends in Fashion as well as the Fashion watches category
Knowledge
• Category knowledge
• Product knowledge
• Commercial and financial acumen
• Latest trends in Fashion &amp; Fashion watch offerings
Process Contributions
Process Contribution
Process Outcome
Performance Measure
Marketing : Strategy development : Annual Operating Plan
1. To put a robust Business/Action plan for Poze to compete &amp; win against smaller but fashionable &amp; nimble competition.
2. Flexibility in terms of adapting these plans to the needs of the market where fashion changes very rapidly
• Annual operating plan and calendar
• Division strategy aligned to the business strategy
• Achievement against the plan
• Adherence to timelines
• Adherence to guidelines
Marketing : Product Management : New Product Development
1. A QTR- wise /Monthly plan for new introductions . This is a category that introduces newer products almost every month. Speed &amp; agility is the key.
2. Evaluate and finalise the design concept / technical design concept and provide recommendations to ensure its alignment with the product requirements
3. Visit to the vendor set to identify the right , select the right product , close the changes at the vendors place , sign off on the changes &amp; come back.
4. Evaluate the samples that come out of the above exercise &amp; quickly sign off on production.
• Product brief
• Design concept
• Prototype development
• Adherence to guidelines
• Adherence to timelines
• Product performance
Marketing : Product Management : Pricing &amp; inventory management
1. Liaison with the NPD &amp; purchase team to determine the the cost of the selected products are in line with the pricing matrix else raising a cost deviation flag &amp; getting the cost aligned quickly
2. Agree on the overall quantity with the NPD team and supply chain team for mass production. Get the SCM heads approval for Inventory
3. Pricing the products with one set of the first production that would be delivered by NPD. Getting the necessary approval in case of deviations in pricing
• Cost price
• Production quantity
• Adherence to guidelines
• Adherence to timelines
Marketing : Product Management : Go to Market Strategy
1. Determine the Go To Market strategy viz. branding, collaterals, packages, etc. of the developed product and ensure its executed as per the strategy
2. Liaison with the visual merchandising team for brief of VM team, approval of the design concept and sample at various stages and ensure the execution as per the plan
• Go to market strategy
• VM design &amp; execution
• Adherence to guidelines
• Adherence to timelines
Marketing : Product Management : Portfolio Management
1. Determine the inventory plan for various products and sign off of on the production plan aligned to the product calendar and business requirements
2. Ensure that the inventory is available at the right time for the various channels as per the plan and undertake appropriate actions
3. Develop the activation pricing mechanism in liaison with the relevant channel team for the portfolio basis to clear out the older stocks &amp; bring in fresh offerings
4. Doing a rigorous PMR activity to ensure most of the older variants ( out of trend) are dropped &amp; newer variants take its place at a Qtrly frequency
• Inventory plan
• Procurement finalisation
• Availability of inventory at the right time
• Average Monthly Sales
• Revenue turnover
• Gross contribution
• Adherence to timelines
Marketing : Product Management : Product Performance Monitoring
1. Monitor the performance of the newly introduced product and the existing product portfolio to optimise the performing inventory
2. Provide recommendations on the products basis the product performance for incremental product improvements and killing of poor performing SKUs.
3. Provide inputs on the activation plans ensure the execution of the plan to boost the sales especially for poor performing products
• Healthy inventory mix
• Average monthly sales
• Gross Contribution
To
Key Skills</t>
  </si>
  <si>
    <t>Manager Product Management</t>
  </si>
  <si>
    <t>Lead-Brand Management</t>
  </si>
  <si>
    <t>Unique Job Role
Lead Communications: Titan Watches
Function
Marketing
Reporting to
Head Marketing Titan
Business
Corporate
Grade
Date
-
Job Details
To manage the end to end communications on ATL, BTL, Digital and social media for Titan watches. Primary responsibility will be to interface with the media and creative agency and develop world class communication around the entire Titan Watches Portfolio
External Interfaces
Internal Interfaces
Vendors
Design Team
Marketing team
Communication agencies
Quality Management team
After sales service team
Job Requirements
Education
MBA form a premier college (preferably marketing)
Relevant Experience
10+ years of experience of developing communication in FMCG / retail organisation
Behavioural Skills
Thinks big
Business savvy
Entrepreneurial drive
Nurture relationship
Influence for impact
Ability to lead diverse team
Accountability
Believes in people
Curious
Is passionate about categories and... products
Knowledge
Category knowledge
Product knowledge
Commercial and financial acumen
Latest trends in lifestyle space
Process Contributions
Process Contribution
Process Outcome
Performance Measure
Branding and Digital Marketing plan
• Define the band positioning among the target consumers and lead the briefing of the agencies (creative, media, digital, etc.) for developing the plan to achieve the brand objectives
• Evaluate the plan developed by the agencies and provide inputs to refine the plan to ensure the plan is robust to meet the envisaged objectives
• Finalise the plan provide required approval post agreement on the budget and allocate the budget for each campaigns
Branding strategy and plan
Brand brief
Brand engagement score
Adherence to branding guidelines
Brand plan execution &amp; performance assessment
• Ensure the execution of the branding initiatives periodically as per the finalised plan
• Provide appropriate recommendations on the branding initiatives to ensure the best presentation of the brand
• Find newer and interesting avenues to communicate – new age media and innovations
Ensure the execution of the branding initiatives periodically as per the finalised plan
Provide appropriate recommendations on the branding initiatives to ensure the best presentation of the brand
Ensure the execution of the branding initiatives periodically as per the finalised plan
Provide appropriate recommendations on the branding initiatives to ensure the best presentation of the brand
Marketing : Partnering with Channel and Product Management: Product Performance Monitoring
• Monitor the performance of the newly introduced product and the existing product portfolio to optimise the performing inventory and liaison with Product Teams to ensure cogent story telling on the brand and new product launches
• Provide recommendations on the products basis the product performance for incremental product improvements and killing of poor performing SKUs.
• Provide inputs on the activation plans ensure the execution of the plan to boost the sales especially for poor performing products
• Understanding Channel and liaisoning with Channel partners to ensure a ‘one brand’ look across all channels
Healthy inventory mix
Average monthly sales
Gross Contribution
Key Skills</t>
  </si>
  <si>
    <t>Lead-Product Management</t>
  </si>
  <si>
    <t>Lead Product Management Sonata
Unique Job Role
Lead Product Management - Sonata
Function
Marketing
Reporting to
Brand Head - Sonata
Business
Corporate
Grade
Date
-
Job Details
To manage the end to end product life cycle of the product from identifying potential products based on market research, generating product requirements, determining specifications, pricing &amp; time integrated plans and performance monitoring of the products.
External Interfaces
Internal Interfaces
• Vendors
• Design team
• Supply Chain team
• Sales team
• NPD team
• Quality Management team
• After sales service team
Job Requirements
Education
• MBA form a premier college preferably in marketing
Relevant Experience
• 6 -8 years of experience in product management in FMCG / Lifestyle category
Behavioural Skills
• Thinks big
• Business savvy
• Entrepreneurial drive
• Nurture relationship
• Influence for impact
• Ability to lead diverse team
• Accountability
• Believes in people
• Curious
• Is... passionate about categories and products
Knowledge
• Category knowledge
• Product knowledge
• Commercial and financial acumen
• Latest trends in lifestyle space
Process Contributions
Process Contribution
Process Outcome
Performance Measure
Marketing : Strategy development : Annual Operating Plan
1. Provide the inputs with regard to the annual operating budget, case mix, revenue, with the consolidated product calendar encompassing the product &amp; brand plan aligned to the envisaged business strategy based on the market, consumer and previous trends
2. Rejig the plan based on the approvals from the board and top management and cascade the same to the team members
• Annual operating plan and calendar
• Division strategy aligned to the business strategy
• Achievement against the plan
• Adherence to timelines
• Adherence to guidelines
Marketing : Product Management : New Product Development
1. Review the product brief developed and present the brief to the design team for the development of the concept
2. Evaluate and finalise the design concept / technical design concept and provide recommendations to ensure its alignment with the product requirements
3. Brief the NPD on the product to anchor the creation of the prototype and determine insourcing &amp; outsourcing decisions
4. Oversee the prototype development, review &amp; monitor the prototype development at each stage and finalise on the prototype
• Product brief
• Design concept
• Prototype development
• Adherence to guidelines
• Adherence to timelines
• Product performance
Marketing : Product Management : Pricing &amp; inventory management
1. Liaison with the NPD team to determine the production price for products to ensure that price is within the agreed price range and garner required approvals / appropriate actions in case of deviations.
2. Agree on the overall quantity with the NPD team and supply chain team for mass production
• Cost price
• Production quantity
• Adherence to guidelines
• Adherence to timelines
Marketing: Product Management: Go to Market Strategy
1. Determine the Go to Market strategy viz. branding, collaterals, packages, etc. of the developed product and ensure its executed as per the strategy.
2. Liaison with the visual merchandising team for brief of VM team, approval of the design concept and sample at various stages and ensure the execution as per the plan
• Go to market strategy
• VM design &amp; execution
• Adherence to guidelines
• Adherence to timelines
Marketing: Product Management: Portfolio Management
1. Undertake periodic modifications in the price of the products basis the market analysis, competitor analysis, inflation, product performance and business requirements.
2. Determine the inventory plan for various products and sign off of on the production plan aligned to the product calendar and business requirements.
3. Ensure that the inventory is available at the right time in the various channels as per the plan and undertake appropriate actions.
4. Develop the activation pricing mechanism in liaison with the sales team for the portfolio basis the product performance and business environment and garner the required approvals
• Inventory plan
• Procurement finalisation
• Availability of inventory at the right time
• Average Monthly Sales
• Revenue turnover
• Gross contribution
• Adherence to timelines
Marketing : Product Management : Product Performance Monitoring
1. Monitor the performance of the newly introduced product and the existing product portfolio to optimise the performing inventory
2. Provide recommendations on the products basis the product performance for incremental product improvements and killing of poor performing SKUs.
3. Provide inputs on the activation plans ensure the execution of the plan to boost the sales especially for poor performing products
• Healthy inventory mix
• Average monthly sales
• Gross Contribution
To
Key Skills</t>
  </si>
  <si>
    <t>Lead Product Management</t>
  </si>
  <si>
    <t>job_result_5_20.txt</t>
  </si>
  <si>
    <t>Head Of Operations</t>
  </si>
  <si>
    <t>TITAN CONSULTANCY</t>
  </si>
  <si>
    <t>Responsibilities
• Manage overall operations and is responsible for the effective and smooth running of the daily operations
• select, train, assign, schedule, coach, counsel, and discipline employees
• Address client issues with team and devise ways of improving the client experience, including resolving problems and complaints
• Tracking daily issues &amp; problems or activity and put required action at place to control operations
• Developing policies that will correlate with strategies. Contribute, to the development, implementation and maintenance of policies, procedures, standards and protocols and ensure adherence to, and delivery of the highest level of patient care at all times.
• Ensuring all the operational activities are NABH compliant.
• Manage relationships and work with key operations stakeholder
• Work closely with all department to run smooth operations
• Analyze the Process and put corrective measure for driving desired result of attending to higher number of customers... with high-level customer satisfaction
• Manage business cost within the budget and focus on improving it further
• Take ownership of activity/task/projects and ensuring the same is closed within the timeline
• Flexibility in working and taking ownerships of all operations activities
• Meeting the client to collect feedback with an open mind for process improvement
• Ability to identify new business opportunity out of existing (treatments and restaurant)
• Keep team motivated and under high spirit, appreciate good work
• Keep team aligned with Business/Client requirement
• To take a close look of the Administrative activity on a Day to day basis
• Keep check on Advances, Credits and outstanding (OP &amp; IP)
• To present reports &amp; MIS as required by the management showcasing the performance, productivity &amp; utilization of the facility &amp; the manpower. Collecting data related to different parameters and provide its analysis to Vice President.
• Provided training to the juniors and oriented them with hospital rules and regulations
Requirements And Skills
• Proven work experience as Operations Manager or similar role
• Knowledge of organizational effectiveness and operations management
• Experience budgeting and forecasting
• Familiarity with business and financial principles
• Excellent communication skills
• Leadership ability
• Outstanding organizational skills
• Competent in the use of IT systems (Microsoft Office)
• Degree in Business, Operations Management or related field</t>
  </si>
  <si>
    <t>Head of Operations</t>
  </si>
  <si>
    <t>Manager - Content and Digital (Corporate Branding)</t>
  </si>
  <si>
    <t>Manager Corporate Branding
Unique Job Role
Manager Corporate Branding
Function
Marketing
Reporting to
Head – Corporate brand
Business
Corporate
Grade
Date
-
Job Details
To define the corporate brand aligned to the business requirements and strategy of the firm and develop brand initiatives to promote the defined corporate brand
External Interfaces
Internal Interfaces
• Vendors
• Senior management team
• Business SPOCs
• IT team
Job Requirements
Education
• MBA in marketing
Relevant Experience
• 4 – 5 years of relevant experience with client / agency experience
Behavioural Skills
• Business Savvy
• Ability to nurture relationships
• Ability to influence for impact
• Accountability
• Curious
• Passionate
Knowledge
• Knowledge of marketing planning process
• Knowledge of the Products
• Local/regional competition across customer segments
• Applicable policies for customers
• Knowledge of media houses
Process Contributions
Process Contribution
Process... Outcome
Performance Measure
Marketing : Marketing Services : Annual Operating Plan
1. Provide inputs in the development of the annual operating plan based on the corporate and social media plan
• Inputs for annual operating plan
• Adherence to timelines and guidelines
Marketing : Marketing Services : Corporate brand planning
1. Undertake discussions with appropriate stakeholders and conduct research to identify the themes with regards to corporate branding for Titan
2. Analyse the emerging themes and develop the corporate branding pillars / values for Titan in agreement with the leadership team
3. Develop the brand brief for the vendors and evaluate the plan developed by the vendor
4. Disseminate the content pieces across the corporate brand’s various channels
• Corporate branding theme
• Brand brief
• Branding plan &amp; calendar
• Adherence to timelines
• Adherence to Titan brand guidelines
Marketing : Marketing Services : Social media planning
1 Create the social media plan/calendars based on the existing/new buckets and the overall social media strategy
2 Develop the brand brief for the vendors and evaluate the plan developed by the vendor
3 Write, or work with the agency partners to create relevant content pieces
4 Understand and collate analytics to evaluate the performance and suggest the necessary way forward
• Brand brief
• Social media plan &amp; calendar
• Adherence to timelines
• Adherence to Titan brand guidelines
Marketing: Marketing Services: Corporate Branding &amp; Social media plan Execution
1. Coordinate with the vendors to identify appropriate opportunities for executing the plan as per the guidelines
2. Programme management of the corporate branding initiatives to completion as per the agreed statement of work
3. Analyse the feedback from appropriate sources regarding the effectiveness of the initiatives and undertake appropriate action based on the same
• Execution of corporate brand / social media plan
• Adherence to timelines
• Adherence to statement of work
• Brand engagement score
• Budget allocation in line with the plan
Marketing : Marketing Services : Corporate website management
1. Liaison with appropriate stakeholders to develop / update of the content for the corporate website on a periodic basis
2. Understand and collate analytics to evaluate the performance and suggest the necessary way forward
3. Coordinate with the IT team for the maintenance of the corporate website as per the guidelines
• Timely update of corporate website
• Adherence to timelines
• Engagement score
Marketing : Marketing Services : Vendor management
1. Identify the various vendors to partner with the firm based on their offerings, expertise, alignment to the requirements, etc.
2. Manage the relationship with the vendor on an ongoing basis to ensure that the plan is executed as per the statement of work
• Vendor identification as per requirements
• Management of vendors
• Adherence to Statement of Work
Key Skills</t>
  </si>
  <si>
    <t>Manager Content and Digital (Corporate Branding)</t>
  </si>
  <si>
    <t>Manager-Commercial Operations</t>
  </si>
  <si>
    <t>Vacancy Details.
:
Unique
Job Role Manager-Commercial Function Commercial Reporting to Group Manager-Commercial
Business Jewellery Level L5-L7
Job Details
The role is responsible for managing the commercial operations of Jewellery Division for all the brands.
Job Responsibilities:
• Automate and simplify existing commercial processes &amp; other critical operations Digi Gold , Gift Card
Operations.
• Conduct monthly revenue assurance analysis to identify and address revenue leakages through the system,
and communicate actions taken to stakeholders.
• Publish a commercial dashboard on a fixed frequency to showcase performance against key parameters.
• Regularly connect with retail teams, stores, and business associates to address concerns.
• Coordinate with internal and external auditors.
• Implement best practices across all stores and brands.
• Ensure timely resolution of store queries has been given by commercial helpdesk and work towards
continuous improvement.
• Ensue the... timely completion of due diligence exercise for new and existing stores through agencies like Crisil
and DnB, supporting business associates in aspects like channel financing.
• Oversee the performance of Payment gateway, Training, Helpdesk team &amp; retail support teams.
• Conduct impact analysis of various retail schemes.
• Monitor and optimize the performance of existing commercial systems for cost optimisation.
• Continuous interaction with bankers &amp; other external agencies to explore the new opportunities.
Education CA/CMA/ MBA (Regular)
Relevant
Experience 4-6 years of relevant experience
Skills
1. Good communication skills
2. Excellent team &amp; time management
3. Good business commercial acumen.
4. At least 4 years of relevant experience in managing 5-7 team members.
5. Strong analytical skills.
6. Working experience on Oracle will be an added advantage.
Key Skills</t>
  </si>
  <si>
    <t>Manager Commercial Operations</t>
  </si>
  <si>
    <t>Manager-Partnerships (Wearables)</t>
  </si>
  <si>
    <t>Position
Manager Partnerships Wearables
Job Location
Bangalore
Level
Reporting to
S&amp;M Head - Wearables
1. Scope of the role
Establish brand partnerships with strategic sectors BFSI/Insurance/Sports/OTT/Fitness/Entertainment ecosystem that provide a superior product experience working in close collaboration with business and Tech teams
2. Job Profile
Understand the smart wearables market and build the partnerships with relevant companies.
Establish a systematic process for partner outreach and relationship management.
Build and develop commercial and strategic relationships with our key targeted partners.
Encourage and supervise any collaborations with partner brands.
Negotiate and finalize deals with partners and alliances that benefit the company
Work in liaison with the sales and marketing team to understand current market trends and build relationships accordingly.
Strategize newer ways to grow current partnerships.
Travel to other places of business.
3. Key... Deliverables
Build relationships and on board new business partnership in strategic sectors BFSI/Insurance/Sports/OTT/Fitness/Entertainment ecosys
4. The right person
Should have an MBA from Good B School with Excellent communication skills with relevant experience.
Understanding of technology (Smart wearables, iOT)
Good experience at making partnerships
Worked in any smart wearable will be an added advantage.
Key Skills</t>
  </si>
  <si>
    <t>Manager Partnerships (Wearables)</t>
  </si>
  <si>
    <t>Tata Motors</t>
  </si>
  <si>
    <t>Regional Collections Manager</t>
  </si>
  <si>
    <t>Tata Motors Finance</t>
  </si>
  <si>
    <t>Company Description
Tata Motors Finance (TMF) is a leading vehicle finance company headquartered in Pune, India. With over 58 years of captive financing expertise, TMF is the largest financer of vehicles manufactured by Tata Motors in India. TMF provides a wide range of financing solutions for passenger cars, utility vehicles, commercial vehicles, motor insurance, used vehicles, and construction equipment. The company is committed to its core values of integrity, excellence, care &amp; concern, creativity &amp; innovation, and commitment, and strives to be the most admired and successful vehicle finance company in adherence to these values.
Role Description
This is a full-time on-site role for a Regional Collections Manager at Tata Motors Finance located in Pune. The Regional Collections Manager will be responsible for overseeing the day-to-day collections operations in the region, managing and motivating a team of collections agents, implementing collections strategies, monitoring... delinquent accounts, and ensuring compliance with company policies and regulations. The Regional Collections Manager will also be responsible for analyzing collection data, identifying trends, and implementing process improvements to optimize collections performance.
Qualifications
Proven experience in collections management or a related field
Strong leadership skills and the ability to motivate and manage a team
Excellent communication and negotiation skills
Understanding of collection processes, strategies, and regulations
Ability to analyze data and identify trends
Attention to detail and strong organizational skills
Ability to work well under pressure and meet deadlines
Proficiency in using collection management software
Bachelor's degree in finance, business administration, or a related field
Experience in the automotive or financial industry is a plus</t>
  </si>
  <si>
    <t>Borosil</t>
  </si>
  <si>
    <t>Assistant Manager in Product Management</t>
  </si>
  <si>
    <t>Borosil Limited</t>
  </si>
  <si>
    <t>Assistant Manager (Product Management): Borosil Ltd.
Location: Gurugram
Our Vision
Is to be the most customer centric company in the world. Established in 1962 as a glassware manufacturing enterprise, our journey has been one of remarkable transformation, evolving into India's premier consumer ware brand. Our unwavering commitment to excellence has earned us the distinction of being the unrivalled market leader in consumer glassware.
About the role
The role will be revolving towards day-to-day product and operations management of Larah. Larah is into manufacturing of Opal glass products for Tableware. The candidate will be reporting to the Head of Product. Larah is a very fast-growing category of Borosil and has seen exceptional grown in past 7 years. As a brand, we are very innovative and love to try out new things.
Responsibilities: Leadership &amp; Ownership
· Coming up with new product ideas such as new compositions, accessories, packaging, colours and designs.
· Visiting... vendors and overseeing the production and quality.
· Following up with interdepartmental teams to ensure timely launch of new products along with overseeing the market placement and collecting detailed feedbacks from sales team.
· Working on demand forecasting/projections and discussing with vertical/ regional heads. Overseeing the production along with coordinating with supply chain.
· Calculating metrics like revenue realization for products and getting approvals.
· Preparing a plan for marketing and digital materials for Larah range, regularizing CPL on weekly basis.
· Coordinating with the sales and factory team to ensure timely execution and dispatch of orders.
· Analysing competition in terms of new compositions and pricing.
· Managing inventory movement to regional warehouses by devising monthly storage plans and tracking regional and overall inventory.
· Creating lists of slow-moving and non- moving inventories and coordinating with teams to liquidate it.
· Checking customer feedback both online and offline, and resolving issues highlighted by them.
Experience and Qualifications
· Bachelor’s degree in any field (MBA preferred).
· Minimum 3 years of experience in product management and sales.
· Willing to travel all across as per requirement.
· Key interest in innovation, market trends and new products
· Good communication skills, ability to persuade others and analytical skills.
· Intermediate knowledge of MS Excel and SAP (training can be provided).
Contact us to apply
Akshay Prahladka (Product Head)
Akshay.prahladka@borosil.com</t>
  </si>
  <si>
    <t>Housewares and Specialties</t>
  </si>
  <si>
    <t>Cuttack, Odisha</t>
  </si>
  <si>
    <t>Company Description Borosil Limited is the market leader for laboratory glassware and microwavable kitchenware in India. Our Scientific and Industrial Products (SIP) division sells laboratory glassware, instruments, disposable plastics, liquid handling systems and explosion proof lighting glassware. Our glass has found use in over 2000 different products and applications, in areas as diverse as Microbiology, Biotechnology, Photo Printing, Process Systems and Lighting. Our Consumer Products division has made Borosil synonymous with microwavable and oven proof glass and expanded our product portfolio to include small kitchen appliances, opal tableware under the brand Larah, and a stainless steel range. Role Description The Business Development Manager will be responsible for identifying potential clients, building relationships, and closing deals. This is a full-time on-site role located in Cuttack district. The Business Development Manager will also oversee market research, develop... sales strategies, manage budgets, and collaborate with internal teams. Qualifications Sales and negotiation skills Excellent communication and interpersonal skills Strong analytical and research skills Ability to form and maintain client relationships Leadership skills and the ability to work collaboratively Experience in the glassware or kitchenware industry is preferred Minimum of 2 years of experience in sales and business development Minimum Graduate</t>
  </si>
  <si>
    <t>Manager / Sr Manager- Internal Audit</t>
  </si>
  <si>
    <t>Preparation and completion of the approved audit plan.
System development and Process improvement.
Identification of adherence to approved systems and SOP.
Cost control and identification of revenue leakages.
Coordination with outsourced auditors and finalize audit reports.
Physical verification of inventory.
Preparation of presentation for the Audit Committee and presenting the same to the Audit Committee.
Supervising and imparting training to subordinates for carrying out effective audits
Self-development by attending training programmes
Ensuring agreed audit recommendations are implemented
Competencies Required:-
Core Knowledge &amp; understanding of Risk-based audits.
Management audits, Process audits.
Auditing standards.
Accounting Standards &amp; Guidelines.
Knowledge of Rules and Regulations.
Presentation Skills.
Analytical Skills, Leadership Skills.
Negotiation Skills.
Communication Skills.
SAP Knowledge is a must.
Gender:-
Male candidates preferred.</t>
  </si>
  <si>
    <t>Internal Audit Manager</t>
  </si>
  <si>
    <t>Borosil Glassware</t>
  </si>
  <si>
    <t>Rajasthan</t>
  </si>
  <si>
    <t>Position Details
Position Code
IITG/J/1475
Organisation / Company
Borosil Glassware
Position/Designation
Internal Auditor
No. of Positions
1
Level
Deputy Manager
Experience range
3-5 Yrs.
Age range
27-30 yrs.
Key Skills
• Cost Account
• Audit
Specialisations
Department
Finance &amp; Accounts
Reporting To
Reports to Head Audit
Reportees/Team Size and Level
CTC Upper Limit
15.0 Lacs PA
Candidates Preferred From
Basic Qualifcation
Professional Qualifcation
• MBA / PGDM / MMS
• CA
Job Description:
Development of Systems, Process Improvement, Cost control and identification of revenue leakages, conducting audit as per audit areas assigned, Preparation of audit Committee Presentation ,Implementation follow up of pending observations
Duties &amp; Conductig audit as per audit areas assigned and preparation of audit reports
Conducting Management,Operational,Process, Financial and compliance audits
Responsibilities Discussion of audit reports with auditee and... closure.
Assisting Head audit in preparation of audit plan
Identification of process improvement opportunities,cost control and revenue leakages
Implementation follow up
Assisting Head Audit in preparation of presentation for audit committee
Any other jobs as assigned
Competencies Required Core Knowledge &amp; understanding of Risk based audits ,Management audits ,Process audits ,Operational compliance financial audits,Auditing standards,Accounting Standards &amp; Guidelines,Report writing skills
Knowledge of Rules and regulations, Presentation skills,Analytical Skills, Negotiation Skills, Communication Skills,SAP Knowledge in manufacturing sector,Fluent in English oral as well as written
Responsibilities</t>
  </si>
  <si>
    <t>Shoppers Stop</t>
  </si>
  <si>
    <t>Retail Planner &amp; Merchandiser-Kids Brands - [LB211]</t>
  </si>
  <si>
    <t>- To contribute to the development of the divisional Buying and Merchandising strategy and to work within this strategy at all times.
- To contribute to the development of option plans and to maintain the library of option sales trends.
- By liaison with, and through influencing suppliers, to progress the availability of product in line with agreed dates and to ensure that contracted intake is re-phased in line with changes to requirements.
- To monitor weekly sales, stock and intake for each individual option within a department and to ensure that future projections are realistic and in line with stock availability.
- Ensure that option level breaking stocks meet plan, and sales are maximized, by pro-actively making fully researched recommendations to the merchandiser and buyer in terms of proposed cancellation, re-buy and re-pricing activity.
- To ensure the SKU stock of each option matches its selling ratio and size balancing takes place for repeat buys and flow lines
- To execute... price changes and to raise contracts and purchase orders as necessary
- In case of new store stock planning, responsible for stock transfer ensuring correct option availability as per the planning
- To assist the merchandiser in the preparation of all performance analysis, participate in all regular reviews and presentations, and contribute to the development of merchandising processes and practices</t>
  </si>
  <si>
    <t>Broadline Retail</t>
  </si>
  <si>
    <t>Retail Planner &amp; Merchandiser</t>
  </si>
  <si>
    <t>Flipkart</t>
  </si>
  <si>
    <t>Marketplace Specialist- Flipkart</t>
  </si>
  <si>
    <t>ORGATRE</t>
  </si>
  <si>
    <t>Responsibility: A Marketplace Specialist is responsible for managing and optimizing a company's presence on various online marketplaces, such as Amazon, Flipkart , Meesho and other similar platforms. The job description of a Marketplace Specialist typically includes the following responsibilities: Creating and managing product listings: A Marketplace Specialist is responsible for creating and managing product listings on various online marketplaces. They must ensure that the product listings are accurate, complete, and optimized for search engines. Analyzing data: The Marketplace Specialist must be able to analyze data from various sources, including customer feedback, sales data, and competitor information. They must use this information to develop strategies for improving sales and increasing customer satisfaction. Developing marketing strategies: The Marketplace Specialist must be able to develop marketing strategies for promoting products on online marketplaces. This includes... developing advertising campaigns, promotions, and other marketing tactics to drive traffic to product listings. Managing inventory: The Marketplace Specialist is responsible for managing inventory levels and ensuring that products are always in stock. They must work closely with other teams to ensure that inventory levels are maintained and orders are fulfilled promptly. Monitoring competition: The Marketplace Specialist must monitor competitor activity on online marketplaces and develop strategies to compete effectively. This includes monitoring pricing, promotions, and other activities that may impact sales. Providing customer support: The Marketplace Specialist must be able to provide excellent customer support to customers who purchase products on online marketplaces. This includes responding to inquiries, resolving issues, and ensuring customer satisfaction. Reporting and analysis: The Marketplace Specialist must prepare regular reports and analysis on sales, marketing, and customer support activities. They must use this information to make data-driven decisions and develop strategies for improving performance. To be successful in this role, a Marketplace Specialist must have excellent communication skills, strong analytical skills, and experience with online marketplaces and e-commerce platforms. They must also be highly organized, detail-oriented, and able to manage multiple tasks simultaneously. A degree in marketing, business, or a related field is preferred, but not always required</t>
  </si>
  <si>
    <t>Marketplace Specialist</t>
  </si>
  <si>
    <t>Glenmark Pharmaceuticals</t>
  </si>
  <si>
    <t>Manager - Manufacturing Finance, Glenmark Pharmaceuticals, Mumbai</t>
  </si>
  <si>
    <t>Glenmark Pharmaceuticals, Swaasa Jobs</t>
  </si>
  <si>
    <t>via Swaasa Jobs</t>
  </si>
  <si>
    <t>Job Requirements
We are looking for a Manager - Manufacturing Finance to join our team at Glenmark Pharmaceuticals. In this role, you will be responsible for managing the financial aspects of the manufacturing process, including budgeting, forecasting, and cost analysis. You will also be responsible for developing and implementing financial strategies to ensure the efficient and effective use of resources. Additionally, you will be responsible for providing financial guidance to the manufacturing team and ensuring compliance with all applicable laws and regulations.
You should have a strong background in finance and accounting, with experience in budgeting, forecasting, and cost analysis. You should also have excellent analytical and problem-solving skills, as well as strong communication and interpersonal skills.
If you are looking for an opportunity to join a dynamic and growing organization, this is the perfect role for you!
FAQs:
Q: What qualifications are required for this... role?
A: The ideal candidate should have a strong background in finance and accounting, with experience in budgeting, forecasting, and cost analysis. You should also have excellent analytical and problem-solving skills, as well as strong communication and interpersonal skills.
Q: What are the responsibilities of this role?
A: As a Manager - Manufacturing Finance, you will be responsible for managing the financial aspects of the manufacturing process, including budgeting, forecasting, and cost analysis. You will also be responsible for developing and implementing financial strategies to ensure the efficient and effective use of resources. Additionally, you will be responsible for providing financial guidance to the manufacturing team and ensuring compliance with all applicable laws and regulations</t>
  </si>
  <si>
    <t>Manager Manufacturing Finance</t>
  </si>
  <si>
    <t>PVR Cinemas</t>
  </si>
  <si>
    <t>Assistant Operations Manager</t>
  </si>
  <si>
    <t>PVR INOX Ltd</t>
  </si>
  <si>
    <t>Company Description
PVR INOX Ltd (formerly Priya Village Roadshow Ltd), formerly known as PVR Cinemas, is an Indian multiplex chain based in Mumbai. It was formed as a result of the merger between PVR Cinemas and INOX Leisure Multiplex. PVR pioneered the multiplex revolution in India by establishing the first multiplex cinema in 1997 at Saket, New Delhi. In 2022, PVR Cinemas achieved the milestone of completing 25 years in the business.[4] As of December 2023, PVR Inox has 1712 screens across 359 properties in 114 cities (India and Sri Lanka).
Role Description
This full-time on-site role is for an Assistant Manager Operations located in Pune. The role involves managing day-to-day operations and ensuring smooth functioning of the cinema hall. The Assistant Manager Operations will liaise with multiple stakeholders, including cinema staff, vendors, and customers to deliver excellent customer service. The Assistant Manager Operations will also be responsible for tracking operational... and financial metrics to drive business growth.
Qualifications
At least 3-5 years of experience in operations management, preferably in the cinema industry or retail industry
Bachelor's degree or higher in business, management, or a related field
Excellent organizational, analytical, and problem-solving skills
Demonstrated ability to work in a team and manage multiple stakeholders
Excellent communication and interpersonal skills
Strong leadership skills and ability to manage a team of employees
Knowledge of financial and operational metrics
Experience working with vendors and suppliers to manage inventory and negotiate contracts
Deep customer service orientation and commitment to delivering exceptional customer experience</t>
  </si>
  <si>
    <t>TCTS is hiring for Manager/Sr. Manager-Business Support Operations...</t>
  </si>
  <si>
    <t>Tata Communications Transformation Services (TCTS)</t>
  </si>
  <si>
    <t>Designation: Manager/Sr. Manager-Business Support Operations (Billing, Collections &amp; Finance Operations)
Location: Mumbai
Qualification: CA
Experience: 5-10 years
Purpose of your Role:
Most important activity for the role will be facilitating cost management and innovation, bringing in detailing around cost areas, granulating ideas into cost operational elements to size the opportunity, and monitor/quantify the savings.
Exemplary problem-solving skills must overcome the challenges inherent in consolidating and reconciling financial data.
Business partnering skills ability to work well with others and understand their business priorities and goals, build a deep knowledge of the company and its processes, and turn droves of information into easily understood reports.
Detailing around various Cost operational elements of O&amp;M, manpower design, vendor management and sizing with SLA/KPI, insource vs outsource models, Capex vs opex models, activity level costing, etc
Key... Responsibilities:
Monthly Financial MIS and Monthly financial presentation (preparation) detailing all financial and non-financial analysis for the CEO.
Board Presentation Preparation of Board presentation for the Quarterly Board meetings.
5 year Strategic Plan(SPP), Annual Operating Plan Preparation of Yearly Annual operating plan coordinating with each functional heads the Revenue plans, Financial modelling for relevant elements of AOP including Sensitivity Analysis, Driver/Lever based AOP.
Ensuring Mitigation Plan and action on all Management responses to audit and ensuring appropriate closures of such Audit Observations.
Financial analysis for CEO and Board, Variance analysis for each Revenue and cost line items for discussion with CEO and CFO, Balance Sheet analysis at quarterly intervals.
Auditing - Ensuring continuous coordination with auditors and managing the Statutory and Internal audit with no critical observations and with minimum deviations across all TCTS processes. Ensuring Mitigation Plan and action on all Management responses to audit and ensuring appropriate closures of such Audit Observations.
Capital Investment evaluation Business case preparation for Capital Expenditure proposals.
Pricing - Pricing quotes for deals working out P&amp;L for bids and opportunities
Mergers and Acquisitions Analysis and Support required for discussion on any M&amp;A activity on buy/sell side. Key SPOC from Finance side for M&amp;A related activities.
Competitive Intelligence Data mining with published reports reflecting industry position and our comparative position, Market Insights, Market Share and Trends.
Key performance Indicators Key stakeholder publishing monthly deck on KPIs.
Analyze complex financial information and reports to provide accurate and timely financial recommendations to management for decision making purposes.
Demonstrate excellent problem solving, coordination and interpersonal skills in driving results.
Ability to meet business objectives in complex and fast-moving environment contributing to profitability and growth of the organization.
Automation - Business process automation Working with SAP team and internal IT systems to ensure process automation as suggested by Audit and control teams, implementing same ensuring productivity benefits.
Work on corporate projects and initiatives that impact the entire organization.
Create presentations that provide insightful analysis, identify required action items, and effectively frame decisions to be made.
Identify and research variances to forecast, budget, and prior-year expenses, proactively identifying opportunities for improvement.
Dive deeply into financial data and become a subject matter expert to provide additional insights
Behaviors to display aligned to DRIVE:
Excellent communication skills (written and oral)
Strong analytical and problem-solving capabilities
Should be responsible and accountable towards the work and deliverables
Presentation Skills - Excel and Power point.
Collaboration Skills as the positions needs to have close working relationship with all functional heads.
An eye for detail, accuracy and consistency in deliverables
Demonstrated ability to influence others through effective verbal and written communication
Demonstrated ability to drive projects across an organization
Ability to manage multiple tasks and adapt to a changing, fast-paced environment</t>
  </si>
  <si>
    <t>Manager Business Support Operations</t>
  </si>
  <si>
    <t>Job Description
About Role:
Designation- Manager- Finance
Location- Mumbai- Equinox
Purpose of the role-
Most important activity for the role will be facilitating cost management and innovation, bringing in detailing around cost areas, granulating ideas into cost operational elements to size the opportunity, and monitor/quantify the savings.
Exemplary problem-solving skills must overcome the challenges inherent in consolidating and reconciling financial data.
Business partnering skills ability to work well with others and understand their business priorities and goals, build a deep knowledge of the company and its processes, and turn droves of information into easily understood reports.
Detailing around various Cost operational elements of O&amp;M, manpower design, vendor management and sizing with SLA/KPI, insource vs outsource models, Capex vs opex models, activity level costing, etc
You will be accountable for (Key Responsibilities)
• Monthly Financial MIS and Monthly. financial... presentation (preparation) detailing all financial and non-financial analysis for the CEO.
Board Presentation - Preparation of Board presentation for the Quarterly Board meetings.
5 year Strategic Plan(SPP), Annual Operating Plan - Preparation of Yearly Annual operating plan coordinating with each functional heads the Revenue plans, Financial modelling for relevant elements of AOP including Sensitivity Analysis, Driver/Lever based AOP.
Ensuring Mitigation Plan and action on all Management responses to audit and ensuring appropriate closures of such Audit Observations.
Financial analysis for CEO and Board, Variance analysis for each Revenue and cost line items for discussion with CEO and CFO, Balance Sheet analysis at quarterly intervals.
Auditing - Ensuring continuous coordination with auditors and managing the Statutory and Internal audit with no critical observations and with minimum deviations across all TCTS processes. Ensuring Mitigation Plan and action on all Management responses to audit and ensuring appropriate closures of such Audit Observations.
Capital Investment evaluation - Business case preparation for Capital Expenditure proposals.
You will be accountable for (Key Responsibilities)
Pricing - Pricing quotes for deals working out P&amp;L for bids and opportunities
Mergers and Acquisitions - Analysis and Support required for discussion on any M&amp;A activity on buy/sell side. Key SPOC from Finance side for M&amp;A related activities.
Competitive Intelligence - Data mining with published reports reflecting industry position and our comparative position, Market Insights, Market Share and Trends.
Key performance Indicators - Key stakeholder publishing monthly deck on KPI's.
Analyze complex financial information and reports to provide accurate and timely financial recommendations to management for decision making purposes.
You will be accountable for (Key Responsibilities)
Demonstrate excellent problem solving, coordination and interpersonal skills in driving results.
Ability to meet business objectives in complex and fast-moving environment contributing to profitability and growth of the organization.
Automation - Business process automation - Working with SAP team and internal IT systems to ensure process automation as suggested by Audit and control teams, implementing same ensuring productivity benefits.
Work on corporate projects and initiatives that impact the entire organization.
Create presentations that provide insightful analysis, identify required action items, and effectively frame decisions to be made.
Identify and research variances to forecast, budget, and prior-year expenses, proactively identifying opportunities for improvement.
Dive deeply into financial data and become a subject matter expert to provide additional insights
You Are (Behaviours to display aligned to DRIVE)
Excellent communication skills (written and oral)
Strong analytical and problem-solving capabilities
Should be responsible and accountable towards the work and deliverables
Presentation Skills - Excel and Power point.
Collaboration Skills as the positions needs to have close working relationship with all functional heads.
An eye for detail, accuracy and consistency in deliverables
Demonstrated ability to influence others through effective verbal and written communication
Demonstrated ability to drive projects across an organization
Ability to manage multiple tasks and adapt to a changing, fast-paced environment
You have (Qualification and exp)
Qualification- Chartered Accountant
Job Segment: M&amp;A, Financial, Internal Audit, Data Mining, Accounting, Management, Finance, Technology</t>
  </si>
  <si>
    <t>Deputy General Manager - Business Strategy (Business Strategy) ...</t>
  </si>
  <si>
    <t>About the Function:
The Corporate Development function at Tata Communications Ltd. is responsible for end-to-end execution of all inorganic activities, capital structuring, investment analysis, stakeholder management, partnering and market assessment in line with the long-term strategy of the organization. The team supports the CEOs office and the senior leadership on key strategic initiatives. The team works on specific strategy projects initiated either at the company level or at function levels. This entails working closely with the leadership of each of the functions to provide directional inputs to aid the execution of strategic initiatives. The role also requires keeping a tab on the market context, including laying out the landscape around customers, regulatory and macro-economic environment, competition, and technology. In addition to the core responsibilities the team also aids in scenario planning, risk management, analysis around new region/products/service entry... strategy, value proposition analysis, competition analysis and go to market strategy as other key imperatives.
Key Responsibilities:
As the M&amp;A Lead, you would have the below key responsibilities -
Provide advisory support to senior management, business leaders and functions.
Analyse new business opportunities for inorganic growth.
To actively assist in all process elements of M&amp;A function including but not limited to market intelligence, deal solicitation, due diligence and PMI.
Portfolio management of internal lines of business and subsidiaries of Tata Communications.
Provide actionable strategy recommendations based on analysis, present findings to senior management, and assist in preparing documentation for Board of Directors.
Align, structure, and execute inorganic initiatives.
Financial analysis, valuation, and business plan creation.
Liaise with multiple internal, external and regulatory stakeholders on various initiatives.
Lead all pre-transaction and post LOI diligence efforts with cross functional teams.
Analyse business scenarios and create viewpoints to facilitate business decisions.
Building detailed business case decks including detailed target profile, synergy projections, shareholder value creation, etc.
Coordination with external law firms/financial/tax consultants and provision of internal advice on various syndicated, structured and project financing deals.
Identify risks, CPs and other related issues to be included as R&amp;W, Indemnities in the definitive agreements.
Ensure smooth execution of qualified corporate strategy projects, including scoping discussions and assigning resources, while juggling between both operational/tactical and strategic activities
Identify problems and significantly improve, change, or adapt existing method and techniques.
Engage in regional/segment projects to lead teams under overall supervision.
Assist the team in creation of reports such as external intelligence on Industry/Competition/business environment to identify opportunities for growth and possible challenges for business.
Other knowledge/skills
Financial analysis and business valuation - Firm understanding and hands-on experience in different approaches to financial modelling and valuation including but not limited to DCF, comparative valuation, economic analysis, and debt analysis.
Pitch creation and impactful presentation skills.
Structured problem solving - Given the dynamic environment we operate in, you would be expected to work through seemingly unstructured situations, identify the key business priorities and take the initiative to apply your problem-solving skills.
Database management: Experience in creation and management of VDRs and internal databases
Research: Hands on exposure to financial research resources like Bloomberg and ability to research and analyse financials, market, industry and macroeconomic research reports, and comparative analysis
Functional knowledge - Basic understanding of
Cloud and communication systems.
Indian merger code and basic corporate law.
Communication skills - Communicating problems and ideas in a structured and succinct manner, both in spoken and written English, for the purpose of inter-personal communication, presentations and business writing is a must have.
Team player - We strongly believe that individual success lies in the success of the team. To that end, we work as a non-hierarchical team and often in groups, supporting one another within the function and cross
-functionally. We are keen to add another team player to the team. The role can require unstructured work across teams in varied geographies and with very diverse set of stakeholders.
Inter-personal skills Your job would entail building professional relationships, putting together ad-hoc teams and often resolving conflicts and willingness to learn on the job.
Minimum qualification &amp; experience
Business management graduate in General Management or Finance, preferably from a tier-1 business school. Undergraduate in engineering, economics, or finance.
Given the nature of the role, a candidate with 8+ years of experience in merger and acquisition, corporate development, financial services, or economic analysis.
Size and Scope of Role - No. of direct reports
Relevant Industry:
Size and Scope of Role - Total team size
Technical Competencies
Knowledge / Skills</t>
  </si>
  <si>
    <t>Deputy General Manager Business Strategy</t>
  </si>
  <si>
    <t>RPM mass retail</t>
  </si>
  <si>
    <t>Key Deliverables
Airtel Prepaid Stores Urban
• Co-ordinate with Zonal teams and circle leadership for roll out of stores in UD Towns as per defined guidelines
• Co-ordinate with circle marketing team for deployment of all branding elements in the stores
• Facilitate hiring , training &amp; engagement of Airtel friends(CREs) –
o Ensure right hiring through assessment center screening &amp; ZBM interviews
o Work closely with Centre L&amp;D team to deliver 100% NHIP for all Airtel Friends. Also facilitate all training programs / engagement interventions as per training calendar
o Track attendance through promoter app &amp; ensure smooth processing of salary
• Ensure participation of every store in all lines of business (Prepaid, DTH, Airtel Payments Bank)
• Provide regular download of new programs / Initiatives to stores
• Ensure periodic store audits by centrally appointed audit partner for store hygiene &amp; upkeep.
• Track &amp; measure productivity &amp; profitability of every store.
Airtel Rural... Stores (RAEO)
1. Co-ordinate with Zonal teams &amp; ensure RAEO in every feeder market. Every RDD to invest in RAEO
2. All RAEOs to be operational throughout the day and manned by partner appointed store executive
3. Every RAEO to participate in all lines of business (Prepaid, DTH, Airtel Payments Bank)
Skills Required
• Ability to ensure excellence in execution
• Ability to collaborate and work with large teams
• Analyze data and draw insights
• Consultation, facilitation and selling skills
• Enterprising and ability to convince stakeholders
• Basic computer literacy MS Office – Excel
Educational Qualifications
• Full Time graduate, preferably MBA/ PGDM
Work Experience
• 5-7 years of Sales Experience
Preferably Telecom/FMCG
We are a fun-loving, energetic and fast growing company that breathes innovation. We strive to give an unparalleled experience to our customers and win them for life. One in every 24 people on this planet is served by Airtel.
Here, we put our customers at the heart of everything we do. We encourage our people to push boundaries and evolve from skilled professionals of today to risk-taking entrepreneurs of tomorrow.
We hire people from every realm and offer them opportunities that encourage individual and professional growth. We are always looking for people who are thinkers &amp; doers; people with passion, curiosity &amp; conviction; people who are eager to break away from conventional roles and do 'jobs never done before’</t>
  </si>
  <si>
    <t>Retail Operations Manager</t>
  </si>
  <si>
    <t>Store Manager-College road- Nashik</t>
  </si>
  <si>
    <t>Key Deliverables
Store Operations &amp; Audit / Compliance:
• Adherence of Store Operations in line with pre-defined SOPs
• Ensure that the look and feel of the store is as per guidelines/standards
• Track efficient Cash handling; prevent shoplifting / ensure safety and security
• Visual merchandising as per plan / guidelines
• Inventory and stock management to prevent stock-outs or excess Inventory
• KPI reporting as per guidelines and on-time
Strategic Roll outs:
• Accountable for clearing store for formal launch as per pre-defined procedure across dimensions (e.g. manpower/ furniture &amp; fittings/ IT/ device inventory)
• Manage closure of current store during refit &amp; conversion
Profitability:
• To achieve the target on conversion from the walk in customers in terms of Sales from new acquisitions &amp; upsell
• To ensure required MIS &amp; tracking at CRO levels
• Manage Store expenses are as per plan
• Provide suggestions /feedback to improve store productivity
People Development / Team... Management:
• To ensure daily roistering &amp; briefing to outsourced store staff
• Ensure that attrition issues (planned &amp; unplanned) are escalated for timely resolution
• Ensure motivation &amp; development of outsourced store staff
Customer Experience:
• Ensure adherence to CE guidelines
• Manage staff allocation based on demand at point in time
• Personally step in to handle demanding customers
• Provide suggestions for improvements in CE
Function: Sales
Reporting To: Zonal Own Retail Manager
Job Level: Executive/ Senior Executive
Purpose of the Job
Located in the store, this role has direct responsibility for the successful running of the Airtel store. The person will ensure compliance with agreed guidelines to deliver a best in class experience &amp; ensure store revenue &amp; cost targets are met.
Key Deliverables
Store Operations &amp; Audit / Compliance:
• Adherence of Store Operations in line with pre-defined SOPs
• Ensure that the look and feel of the store is as per guidelines/standards
• Track efficient Cash handling; prevent shoplifting / ensure safety and security
• Visual merchandising as per plan / guidelines
• Inventory and stock management to prevent stock-outs or excess Inventory
• KPI reporting as per guidelines and on-time
Strategic Roll outs:
• Accountable for clearing store for formal launch as per pre-defined procedure across dimensions (e.g. manpower/ furniture &amp; fittings/ IT/ device inventory)
• Manage closure of current store during refit &amp; conversion
Skills Required
• High energy
• Strong process orientation
• Project management skills
• Appreciation of need for Customer Experience delivery
• Building &amp; nurturing partnerships
• Influencing skills
Profitability:
• To achieve the target on conversion from the walk in customers in terms of Sales from new acquisitions &amp; upsell
• To ensure required MIS &amp; tracking at CRO levels
• Manage Store expenses are as per plan
• Provide suggestions /feedback to improve store productivity
People Development / Team Management:
• To ensure daily roistering &amp; briefing to outsourced store staff
• Ensure that attrition issues (planned &amp; unplanned) are escalated for timely resolution
• Ensure motivation &amp; development of outsourced store staff
Customer Experience:
• Ensure adherence to CE guidelines
• Manage staff allocation based on demand at point in time
• Personally step in to handle demanding customers
• Provide suggestions for improvements in CE
Educational Qualifications
• Must have: Post-graduation, MBA or equivalent Business Management Diploma
Work Experience
• Must have: 4-6 years’ work experience. At least 2 years in a Retail Business operations role."
We are a fun-loving, energetic and fast growing company that breathes innovation. We strive to give an unparalleled experience to our customers and win them for life. One in every 24 people on this planet is served by Airtel.
Here, we put our customers at the heart of everything we do. We encourage our people to push boundaries and evolve from skilled professionals of today to risk-taking entrepreneurs of tomorrow.
We hire people from every realm and offer them opportunities that encourage individual and professional growth. We are always looking for people who are thinkers &amp; doers; people with passion, curiosity &amp; conviction; people who are eager to break away from conventional roles and do 'jobs never done before’</t>
  </si>
  <si>
    <t>CMC</t>
  </si>
  <si>
    <t>CMC Vellore Recruitment: Veterinary Officer, GM Officer</t>
  </si>
  <si>
    <t>CMC Vellore</t>
  </si>
  <si>
    <t>Vellore, Tamil Nadu</t>
  </si>
  <si>
    <t>via TN Govt Jobs</t>
  </si>
  <si>
    <t>CMC-Christian Medical College Recruitment 2024 inviting the applicants for the following posts Veterinary Officer, GM Officer.
Education Qualification for this post is B.Sc, BVSc, MBA. Totally 4 vacancies are available for this job. Candidates must apply online for these posts.
The work location is Vellore, Tamil Nadu. CMC Vellore Recruitment started from 08-04-2024 to 22-04-2024.
Eligible candidates can paid from Rs.32,870 to Rs.50,000 per month. Full details about Recruitment 2024 like Age Limit, Selection Procedure, Eligibility, Educational Qualification, Apply Method, Results,
Admit Card &amp; more details.
• Organization: CMC Vellore
• Post: Veterinary Officer, GM Officer
• Qualification: B.Sc, BVSc, MBA
• Vacancy: 4
• Salary: Rs.32,870 to Rs.50,000 per month
• Job Location: Vellore, Tamil Nadu</t>
  </si>
  <si>
    <t>General Manager Officer</t>
  </si>
  <si>
    <t>Senior Associate HR-Employee Relations</t>
  </si>
  <si>
    <t>Designation: Senior Associate HR - ER
Education: MBA
Job Level: 4A
Work location: Pune
Skill : Employee Relations
Exp: 6+ Yrs
Job Description:
End to end ER lifecycle of Pune DC
Strategy and driving employee engagement, statutory compliance, employee wellness , Recognition etc
Emergency management
Insurance Management etc
Focused touchpoints for impacting attrition and employee satisfaction.
If interested, please share your resume with below details to rashmi.s17@infosys.com
Name:
Email &amp; Mobile Number:
Graduation:
Post-Graduation: (If applicable):
Total experience:
Relevant experience:
Current/Previous Company name:
Current CTC:
Expected CTC:
Notice period:
Current location:
Flexible with the shift:
Preferred Location:
Thanks &amp; Regards
Rashmi M S
HR - Process Specialist
Infosys BPM Ltd,</t>
  </si>
  <si>
    <t>Senior Associate HR Employee Relations</t>
  </si>
  <si>
    <t>Process Lead - Employee Relations (Pune)</t>
  </si>
  <si>
    <t>We are hiring for Process Lead - Employee Relations for Pune Location.
Job Description:
LOCATION: Pune
Qualification: MBA preferred.
EXPERIENCE: Minimum 6 years
Shift- General shift.
Notice period Max 30 days .
Job Requirement
End to end ER lifecycle of Pune DC
Strategy and driving employee engagement, statutory compliance, employee wellness, Recognition etc
Emergency management
Insurance Management etc
Focused touchpoints for impacting attrition and employee satisfaction.
If interested, please share your updated resume along with below details to anvita.soans@infosys.com
Full Name:
Contact number:
Email ID:
Total Experience:
Relevant Experience:
Current CTC:
Expected CTC:
Notice Period:
Current Location:
Re-location to Pune (if-any):
Thanks &amp; Regards,
Talent Acquisition
Infosys BPM,</t>
  </si>
  <si>
    <t>Process Lead Employee Relations</t>
  </si>
  <si>
    <t>job_result_5_62.txt</t>
  </si>
  <si>
    <t>Student/Fresher</t>
  </si>
  <si>
    <t>Automotive HCl Tech</t>
  </si>
  <si>
    <t>A digital marketing job typically involves promoting products or services through various digital channels, such as social media, search engines, email marketing, and other online advertising platforms. The responsibilities may include developing and executing digital marketing campaigns, creating content for digital channels, analyzing and reporting on campaign performance, identifying and targeting specific customer segments, and collaborating with other teams such as design and analytics. The ideal candidate should have strong communication and analytical skills, knowledge of digital marketing tools and techniques, and be able to adapt to new trends and technologies in the field.The Serious Candidate Can Send Me Your Resume On WhatsApp Only - 9479643601</t>
  </si>
  <si>
    <t>job_result_3_63.txt</t>
  </si>
  <si>
    <t>Walk-In |Tcs Nagpur Hiring For Records To Report</t>
  </si>
  <si>
    <t>Walk-in |TCS Nagpur Hiring for Records to Report (RTR)!Greeting from TCS!Skill/Role: Record to Report (RTR)Desired Experience Range: 1-8 YrsShift: Should be comfortable with night shiftEducation Qualification: B.Com / M.Com / CA(Inter)/ MBA (Finance)Mode of Working: Work from OfficeJob Description:Good understanding of Journal entries, GL Reconciliations, Intercompany reconciliations, Intercompany accounting, Bank Recs, Financial Reporting, Month end Closure Reports.Hands-on Knowledge of SAP will be preferred with good exposure to MS Office toolsMandatory Requirements (How to generate your EPCN)EPCN number is mandatory for eligibility of the interview. Follow the below steps to register andmention the EPCN number on your resume· Step 1: Visit https://ibegin.Tcs.Com/iBegin/· Step 2: Click to login· Step 3: Click New user (Register with us)· Step 4: Select " BPO" in areas of interest and complete the registration. (Fill thedetails)· Step 5: Once completed, your TCS no. would be... generated which starts from EP2024XXXXXX.· Step 6: You will receive the EP number &amp; Password on your personal e-mail ID.*Interested Candidate may walk in at the below venue.*Interview location: Tata Consultancy Services, Mihan SEZ, Nagpur 441108, IndiaInterview Date: 22nd Mar 2024, FridayInterview Time: 10 AM onwards (Entry is closed at 1 PM)It is mandatory to write EP Number &amp; "LinkedIn" as reference on CVWarm Regards,Suman GuhaHR Talent Acquisition GroupTata Consultancy Services Limited</t>
  </si>
  <si>
    <t>Record to Report (RTR)</t>
  </si>
  <si>
    <t>job_result_8_71.txt</t>
  </si>
  <si>
    <t>TRAINEE OFFICER FINANCE</t>
  </si>
  <si>
    <t>ELECTRONICS CORPORATION OF INDIA LIMITED</t>
  </si>
  <si>
    <t>Job Id : 19X82-1434314606915J | Salary: Not Specified | Number of Openings: 7 | Posted on: 27/03/2024 | Last date to apply: 13/04/2024
Company Name:
ELECTRONICS CORPORATION OF INDIA LIMITED
Job Title
TRAINEE OFFICER FINANCE
Sector
Manufacturing
Functional Area
Other Manufacturing
Functional Role
Finance Department
Job Description
The candidate should be a qualified CA/ICWA having requisite experience in dealing independently with Finance.
Required Qualifications
Minimum Qualification Required:
Post Graduate
Desired UG Qualification Specialization:
B.Com. (Bachelor of Commerce) (Commerce)
Desired PG Qualification Specialization:
CA (Chartered Accountant) (CA)
Additional Information
Job Location
All India
Key Skills
Finance, CAICWA
Nature of job
Full Time
Gender Preferences
Any
Ex-Servicemen preferred
No
Number of Openings
7</t>
  </si>
  <si>
    <t>Marketing Co Ordinator</t>
  </si>
  <si>
    <t>Tanla Solutions</t>
  </si>
  <si>
    <t>Role:
Manage and maintain Marketing Data on CRM and automation tools. Cross-functional liaison on behalf of the Marketing team with Internal departments and external vendors. Support Events and marketing operations. Report creation, Budgeting and Billing
What You'll be responsible for?
Manage data on CRM and automation tools. Support marketing campaigns and automation efforts, and processes, proactively researching and implementing the latest best practices, strategies, and industry standards. Maintain and publish marketing reports, records, and data. Support event operations, customer engagement requirements, etc. Share reports and insights to help optimization of campaigns and take corrective actions on priority. Ensure budgeting and financial co-ordination for timely billing and payments
What You'd have ?
Graduate/postgraduate with 2 + years of proven experience in the marketing function. Proven experience in maintaining a marketing database; performing data governance tasks to... ensure a high level of data hygiene. Experience with CRM tools like Salesforce, and Microsoft Dynamics and automation tools like HubSpot are a bonus. Strong familiarity with B2B/ SaaS marketing operations.
Why Join us?
We thought you would never ask! We offer all the usual stuff: competitive salary, flexible working hours, challenging product culture but the real perks are:
• Challenging and fun work environment solving meaningful real-life business problems - you will never have a boring day at the office.
• World-class team who love solving tough problems and have a bias for action. Tanla is an equal opportunity employer.
We welcome and encourage diversity in the workplace regardless of race, gender, religion, age, sexual orientation, gender identity, disability, or veteran status.
https://www.tanla.com</t>
  </si>
  <si>
    <t>Marketing Coordinator</t>
  </si>
  <si>
    <t>Zoho Corporation</t>
  </si>
  <si>
    <t>Digital Marketing Analyst</t>
  </si>
  <si>
    <t>Guduvancheri, Tamil Nadu</t>
  </si>
  <si>
    <t>via HireListing.in</t>
  </si>
  <si>
    <t>Zoho is Hiring Across India, Zoho Corporation is conducting a
recruitment drive for the role of Digital Marketing Analyst. Interested
and eligible candidates from Across India can apply for this role.
Candidates with an Any Graduate degree or an MBA are eligible to
apply. Freshers are eligible for this role. The job
description and all other important information are given below.</t>
  </si>
  <si>
    <t>Product Marketers</t>
  </si>
  <si>
    <t>Zoho</t>
  </si>
  <si>
    <t>Chennai, Tamil Nadu (+3 others)</t>
  </si>
  <si>
    <t>Job Description
• Write, rewrite, test, and maintain website and landing pages.
• Create and maintain accurate comparison documents.
• Write briefs for ads, landing pages, marketing videos, webinars, email campaigns.
• Maintain analytics for websites and non-regular marketing campaigns.
• Create content that adds value to customers, prospects, and the market in general.
• Track and optimize pages to improve traffic and conversions.
Please note that we have requirements for this role in Chennai, Salem, Coimbatore, Tirunelveli, and Madurai.</t>
  </si>
  <si>
    <t>Product Marketer</t>
  </si>
  <si>
    <t>Communications Specialist - Remote Work</t>
  </si>
  <si>
    <t>We are looking for a motivated and driven Communications Specialist to join our team at Zoho Corporation. This is a remote work opportunity based in Delhi, Delhi, India, with part-time hours and entry-level seniority. The ideal candidate will have at least 1 year of experience in a communications or related role.
As a Communications Specialist, your responsibilities will include creating and implementing communication strategies to promote our products and services, writing and editing content for various marketing materials such as press releases, newsletters, and social media posts, and working closely with the marketing team to ensure messaging is consistent and effective. You will also be responsible for monitoring and analyzing communication metrics to measure the success of campaigns and make data-driven decisions.
To succeed in this role, you must be independent and able to work effectively with minimal supervision. Excellent time management skills are essential, as well as... strong presentation abilities to effectively communicate ideas and strategies to stakeholders. The successful candidate will be driven and passionate about creating engaging and impactful communication materials.
In addition to a competitive salary, some of the benefits of working with us include travel opportunities, free accommodation for work-related trips, and access to training and professional development opportunities. Our working environment is collaborative and supportive, and we strive to inject a sense of joy and vibrancy into our work culture.
As an equal opportunity employer, we welcome applicants from all backgrounds and do not discriminate based on race, gender, religion, or any other factor. If you are interested in joining our team as a Communications Specialist, please submit your application by the deadline of April 24, 2024.
How to apply:
Apply on GrabJobs and you will be notified if shortlisted for the job.
Original job Communications Specialist - Remote Work posted on GrabJobs ©. To flag any issues with this job please use the Report Job button on GrabJobs</t>
  </si>
  <si>
    <t>{'posted_at': '7 hours ago', 'schedule_type': 'Part-time', 'work_from_home': True}</t>
  </si>
  <si>
    <t>Persistent Systems</t>
  </si>
  <si>
    <t>QA Test Automation Engineer</t>
  </si>
  <si>
    <t>via Qualitician.com</t>
  </si>
  <si>
    <t>Job Description:
We are looking for a talented QA automation engineer to design testing procedures for our software applications.
In this role, you will be responsible for analyzing the functionality of applications and designing automated tests to validate their performance.
You will also be required to identify bugs, install databases, and collaborate with the software design team.
To ensure success as a QA automation engineer, you should have advanced programming skills, a keen eye for detail, and excellent project management skills.
As a skilled QA automation engineer can should be able to design and write efficient test procedures for every software application.
What You’ll Do
Meet with the software design team to discuss verification protocols
Identify software application weaknesses and target areas
Sketch out ideas for automated software test procedures
Review software bug reports and highlighting problem areas
Write automation scripts and implement software... applications
Design and install software databases
Troubleshoot automation software and finalize system procedures
Identify quality issues and create test reports
Collaborate with the design team to solve application faults
Expertise You’ll Bring
Bachelor's degree in MIS, Computer Science, Management or Business Administration.
Experience:2+ years with SQL, especially MSSQL server and Oracle server
6+ years IT in Quality Assurance and software application testing
3+ years writing automation test scripts
Automated load testing tools
Strong interpersonal and analytical skills with proven ability to work independently with a broad range of personality styles and types</t>
  </si>
  <si>
    <t>QA Automation Engineer</t>
  </si>
  <si>
    <t>Manager, RPG Ventures</t>
  </si>
  <si>
    <t>we-are-looking-to-hire-an-experienced-research-analyst-associate-with-3-6-years-of-experience-in-investment-banking-consulting-strategy-or-corporate</t>
  </si>
  <si>
    <t>Manager, Research Analyst</t>
  </si>
  <si>
    <t>Assistant Manager - Logistics &amp; Exim</t>
  </si>
  <si>
    <t>Halol, Gujarat</t>
  </si>
  <si>
    <t>ROLE TITLE: Asst. Manager – International logistics
REPORTS TO:
Sr. Manager - Logistics
LOCATION: Naigaon
DATE: 23-02-23
JOB PURPOSE:
International logistics with pre &amp; post shipment documentation
SCOPE
DIRECT REPORTEES
2
TOTAL MANPOWER SPAN
(Function): Supply Chain
DIMENSIONS:
External Customers
Position holder
Internal customers
External customers
External partners
Internal Stakeholders
Operation Head - Halol
Position Holder
KEY RESPONSIBILITIES: Import, Export, Pre &amp; post shipment documentation, tracking of licenses e.g EPCG, Advance authorization, Audit documentation, team handling, Contract negotiation.
Duties &amp; Responsibilities
Job Summary: Managing end to end activities related to import and export and its documentation and license. Lead &amp; train the team to achieve departmental and organizational objectives in terms of delivery &amp; cost.
Responsibilities:
Handling Export as well as Import operation.
• Project cargo movements.
• Check and review advance... BOE filing to avoid any import late filing penalty.
• Export as free shipment/Replacement/Damage cargo etc using GR Waiver.
• Issue SIMS, NFMIMS etc. certificate for Steel, Copper, Aluminium import.
• Review and reconciliation of duty drawback, advance licences and other schemes as applicable.
• Review of Master tracking import sheet with all mandatory databases.
• Review FF payment, domestic transporter payment and CHA payment.
• Review Transporter/Freight Forwarder/Carrier performance according to their TAT
• Responsible for quarterly/annually rate contract with different agency
• Working for cost savings and vendor negotiations
• Handle and maintain billing PO management for all logistics service vendors.
• Make timely BOQ sheet for all projects and discuss with Finance and Taxation department for future duty and project cost
calculation purpose.
• Manage on time custom duty on all import shipments.
• Releasing annual forecast to support to negotiate and arrange for rate contracts.
• Arrange export container FCL/LCL/By air according to projection of production and readiness of shipment.
• Responsible for Domestics transport arrangement and develop and implement logistics strategy to increase more efficiency and reduce logistics cost.
• Project management
• On time delivery
• Responsible for monthly MIS reports
• Responsible for FG warehouse operation
• Responsible for reconciliation for System Vs Physical material.
• Responsible People Management
• Work experience with import and export to EU, US, UK, Latin America, Middle East and Africa.
Top of Form
FUNCTIONAL COMPETENCIES
• Leadership
• Planning
• Change Management
• Collaboration
• Decision Making
• Problem Solving
MANAGERIAL COMPETENCIES
• Leading, Developing, Motivating (Advanced)
• Quality and Customer focus (Masters)
• Planning, Organizing and systems orientation (Advanced)
• Coping with pressure and setbacks (Advanced)
• Negotiation skills (Master)
• Innovative (Advanced)
• Decisive (Master)
• Communication – presentations (Master)
• Team Player with pleasing personality (Master)
Proficiency Levels for Competencies: -
Basic- elementary understanding &amp; familiarity
Foundational- ability to apply knowledge in certain areas.
Capable- solid understanding and ability to apply knowledge in most areas.
Advanced- Thorough in-depth understanding
Master- Advisory Expert in subject knowledge
PREFERRED AGE
35-45
QUALIFICATION
EXPERIENCE
SPECIAL REQUIREMENTS
(IF ANY)
ESSENTIAL
Knowledge of import, export procedures and documentation. Coordination with forwarder, CHA &amp; customers. Rate negotiation.
DESIRABLE
DEPT. HEAD
FUNCTION HEAD</t>
  </si>
  <si>
    <t>Assistant Manager Logistics &amp; Exim</t>
  </si>
  <si>
    <t>Assistant Manager - Commercial</t>
  </si>
  <si>
    <t>JOB PROFILE OF SITE COMMERCIAL MANAGER
• At the time of Starting up of the Project work:
• Help PM in setting up of Office establishment and stores, arranging for communication facilities for the establishment.
• Coordinate for registration with various Government Authorities such as Labour Department, Sale tax Dept etc.
• Coordinate with HO and local branch for opening of company Current account in the bank nominated by HO.
• Assisting Project Manager in preparation of CPDC for sub contractor’s rates and finalizing the work orders for sub- contractors.
• Assisting Project Manager in finalizing Annual Budget for the project
• During the execution of the Project Work:
• Follow up with HO for the requirement of Bank guarantees/Insurance policies required for the project.
• Ensure compliance to statutory obligations required under various prevailing Government laws.
• Obtaining offers from manufacturers for Cement etc and arrangement for procurement of Cement for the Project with the... coordination of HQ.
• * Coordinate with Stores officer for monitoring the receipt of materials and inventory and proper maintenance of store accounting /Reporting of shortages of material receipt and arranging for replenishment from the vendor.
• Coordinate with Insurance surveyor for processing of claims for theft of materials.
• Adopting strict cost control methods to ensure project margin.
• BILLING :
• Follow up with Billing engineer for Billing for the work carried out under Progress payment
• Follow up with Client for processing of bills and release of payment .
• ACCOUNTING :
• Verification of various bills including Sub contractors’ bills. Verification of suppliers bills for receipt of materials.
• Accounting of Sub contractor’s bills/Vendors bills etc and other expenses incurred for the project under ERP and forwarding the required accounting data to HO on daily basis.
• Manage and updation of cash balances and cash book on daily basis and updation of entries in the system.
• Compliance to Internal Audit department requirements
(In case its not possible to provide ERP system at the site, the person shall check and verify the bill attach a verification sheet on it with relevant accounting entries and necessary comments, sign it and send to HO for entry in the system by HO team).
• Reports /Returns/Data
Ensure preparation and forwarding the required monthly reports to HO:
• MIS and
• Stock statement (in coordination with Stores in-charge)
• Collection Target
• Fund requirement
• Statutory compliance report
• Man power report
• Monthly attendance report
• TDS statement
• Sales and Purchase Register for Sale tax returns
• PF deduction statement
Quarterly /Half yearly and Annual Returns as per the requirement of Accounts /Finance Department.
Apart from the above time related reports/data/returns, Management may require various other data related to the project time to time for MCM/Annual conference etc. and ensure for furnishing such data.
Close interaction with other departments at HQ:
Commercial Dept,
Account /Finance Department
HR department
Procurement
Taxation Dept.
• During Closure of the project :
• Ensuring the retrieving of all the Bank guarantees /refund of Security Deposit submitted/deposited for the project from the Client
• Followup with billing engineer and PM for Final billing for the Project work and release of payment
• Follow up and coordinate in Identification of surplus materials /un usable assets and proper planning of diversion/write off /disposal.
• Ensuring for refund all security deposit with various Government authority related to the project.
• Closure of Project office /Depot after completion of work.
Qualifications and Experience Required:
• Sr. Officer level: B. Com, M.com with 6-10 years of experience
• For AM/ Mgr. level: Qualified CA/ICWA with 4-6 years or / Semi Qualified CA/ICWA/ M. Com with 8-12 years of experience.
• Experience in Site Accounting and Project Commercial. Able to interact with client and local authorities. Should be from EPC/ Construction industries and must have worked at Project Site. Good knowledge of Excel, Word, and working experience of ERP</t>
  </si>
  <si>
    <t>Assistant Manager Commercial</t>
  </si>
  <si>
    <t>Lead â€“ HO Procurement</t>
  </si>
  <si>
    <t>Job Description Job Purpose: Responsible for managing the Corporate, Marketing, Project &amp; IT Procurement functions in Nayara to efficiently and effectively enable spend owners such as functional partners to optimize the value they receive from supplier partners to meet their objectives. The main objective of this role is to work with each function to lead centralized direct and indirect sourcing and procurement efforts for non-hydrocarbon spends. Develop and implement a strategy to ensure the function is operating in line with the objectives of the business to add value, mitigate supply chain risk and deliver cost optimization. Adopt best operating practices, ensure data &amp; analysis driven decision making and develop the digital roadmap for smooth and efficient operations. Develop and maintain strategic supplier relationships and manage the development of contracts, contractual relationships and contract management to deliver continuous improvement in delivery of goods and services by... the supply base. Lead and manage a team of Category and Sub-Category experts supported by buyers to deliver the appropriate support to the business to ensure corporate and business development objectives are met. Work alongside the senior management team in contributing to overall business objectives. Accountabilities &amp; Responsibilities: Accountabilities Activities 1 Strategic direction Evaluate the challenges faced by the business and take action to mitigate risks and develop opportunities Contribute to annual budget process. Implementation of the purchasing SOP, guidelines and any associated documents. 2 Category Approach Enable Category approach towards purchasing and structure the team based on categories. Ensure proper manning with Category experts ensuring best practice purchasing in terms of cost, quality and efficiency. Contribute to preparation of Category Strategies for critical and high value Categories. Ensure Sourcing Strategy approach is followed for all key purchases. Consolidate cross PL commodity &amp; Bought out item suppliers across various functions while maintaining sourcing flexibility. Ensure compliance through regular reviews &amp; audits 3 Relationship Management Develop and maintain strong relationships with internal and external stakeholders to ensure optimal performance Work collaboratively, negotiate and engage with key stakeholders to facilitate delivery and compliance with the purchasing strategy Communicate with stakeholders the impact of market change and potential effects on supply. Recommend solutions without compromising quality or service while optimising cost Nurture relationships with key strategic suppliers in core categories Undertake supplier performance reviews along with business teams. 4 Cost Effectiveness Inputs to functions for preparing Annual Purchasing and cost estimating budgets. Ensure guidance and actions to achieve cost efficiencies on a consistent ongoing basis Develop an overall vendor base which creates and sustains a competitive advantage, utilizing global market exploitation, leveraging spend, and leveraging of technologies. [RD1] Assess performance against targets &amp; benchmarks. 5 People Management Provide leadership to category teams . Coach, mentor and develop direct reports and manage a high performing team that delivers continuous improvement, added value and cost reductions Set team objectives and monitor ongoing progress and performance Establish best practices and translate strategy into specific annual performance goals and departmental objectives including KPIs. Ensure strong communication between teams under leadership to facilitate exchange of information and in order to implement change and improvements Complete regular performance reviews, manage attendance, holidays, disciplinary issues and procedures as appropriate Skills and Knowledge: Educational Qualifications &amp; Certifications: MBA (Finance) with In-depth knowledge of Procurement function or Finance function Relevant (Functional/Level) &amp; Total Years of Experience: 15-20 years experience Functional Skills: Proven leadership and management skills with the ability to optimise team performance and development Good knowledge of Overall Oil Industry and Nayara Energy operations Knowledge and awareness of Procurement best practices. Strong Microsoft Excel Ability. Excellent relationship management skills with the ability to engage, negotiate and manage key stakeholders and suppliers Strong and confident negotiator with the ability to negotiate at all levels Excellent communication, interpersonal and influencing skills Excellent analytical and problem solving abilities Results orientated with ability to plan and deliver against project deadlines Commercially and financially astute with experience of managing budgets Leadership skills in team management, influence, planning, negotiation, communication Behavioural Skills: Communication skills Stakeholder management Inspire and motivate the team Believes in collaborative approach: Knows, develops the team and consistently manages performance firmly and fairly Resilient, optimistic and open to change Is self aware, confident, assertive and self assured Shows moral courage, openness and honesty in all dealings Self motivated and able to work well under pressure</t>
  </si>
  <si>
    <t>Job Requirements
Position title
Brand Manager
Reports to
Brand Lead
Job grade
Deputy Manager
Location
Chennai
Job Purpose
The role of Brand Manager will work towards strategizing, ideation, conceptualization, development and execution of new and existing brand initiatives across markets, geographies and regions across the globe. The ideal incumbent will have a strong understanding of brand building, 360 media initiatives, collaborations and conceptualization of new &amp; alternate initiatives to enable the brand to scale new heights.
Brand Manager will be responsible for end to end brand management for respective brand - creating sustainable engagement with Royal Enfield (RE) consumer, focusing on regional penetration and demand creation, brand plan formulation, brand positioning and increasing aspiration levels with respect to the brand, launch planning, readiness and execution for respective brands in all geographies, building brand awareness and driving business funnel.
The... position will report to the Brand Lead and work closely with the Global Brand (Digital, Creative Strategy, PR), Product Strategy team, Business Heads and marketing leads across geographies to accomplish the role's purpose.
Key Responsibilities
• Create and execute an annual brand plan for Royal Enfield to build brand awareness &amp; aspiration through the brand’s positioning in priority markets.
• Strategize, plan and lead the execution of brand portfolio strategy; develop relevant campaigns to improve brand health, awareness, enquiries and retail sales
• Partner with external execution partners for onground roll out of finalized initiatives - Evaluation &amp; finalization of communication strategy, collaborate with vendors / partners for development of impactful communication for creating impactful communication campaigns
• Ensure cost effectiveness by leading negotiations, managing logistics, overseeing production, ensuring legal approvals and ensuring due research at various stages (Pre &amp; Post) for generating effective consumer market insights
• Direct &amp; Monitor the marketing initiatives for an impactful execution - Briefing &amp; reviewing media plans, Providing release material to media, lead the GTM strategy and roll out plans, work with PR team to drive brand initiatives, analyzing impact on brand, retails &amp; enquiries and providing update, reports on campaigns and escalate issues when necessary
• Enhance Consumer engagement to strengthen brand health - Conceptualization &amp; Development of the consumer engagement plans, liaising with activation team for agency &amp; cost finalization, aligning key stakeholders – senior , legal ,media &amp; sales teams; rolling out &amp; monitoring of the campaign in the field
• Liaison with CFTs for brand life cycle management - Contribute towards Brand extension strategy, lead on finalization of brand names, Legal Approval for brand extensions and names, Internal Alignment
• Communication &amp; advertising Initiatives: Leverage opportunities such as festivals, Sports, results, Service and other avenues - Brief preparation along with relevant stakeholders / agreement on schedule, Vetting briefs, Review output from agencies, ensure internal approvals, release etc.
• Contribute towards ensuring positive P&amp;L metrics for the brand, ensure retail volume and market share as per agreed SBP
• Identifying or development of brand activations &amp; partnerships, Partake in regional marketing conversation to oversee brand initiatives
• Liaison with content &amp; digital team to develop and disseminate communication for various initiative
Work Experience
Education
Bachelor's Degree (Full Time) - Specialization in Marketing, Advertising, Communications or related streams
Masters in Business Administration (MBA) / Post Graduation in Management (PG) - Branding, Marketing, Advertising, Communications or related streams
Experience
• 8+ years of Global experience in building brands which create aspiration
• Possessing clear brand sensibility and creative abilities
• Passion for motorcycling and experience of working with Lifestyle/youth brands would be an advantage</t>
  </si>
  <si>
    <t>Deputy Manager / Manager - Public Relations &amp; Influencer Engagement</t>
  </si>
  <si>
    <t>Job Requirements
Job Purpose:
Build, grow and sustain high levels of aspiration for Royal Enfield through inventive and disruptive PR programmes and campaigns. The purpose of this role is to efficiently manage the PR and Influencer Engagement for Product led campaigns for Royal Enfield, (including brand communications and crisis communications), to bring in a high level of innovation and execution into Product PR for brand, and special initiatives at Royal Enfield. The incumbent will support senior team members to execute key product campaigns and launches and lead relevant projects and tasks with efficiency and responsibility and with an objective to ensure higher levels of aspiration through PR for the brand and positive word of mouth.
Key Responsibilities:
Product PR and motorcycle launches:
• Responsible for innovative thinking and planning on how PR can effectively contribute to company and brand
• Annual planning process, broad direction for PR innovation on brand and... product led initiatives, and will be responsible to contribute towards and execute quarterly, and monthly plans for brand and product PR
• He/she will be responsible to build and execute plans for brand, corporate PR, and special projects
• Ensure all PR campaigns on brand and product resonate with the larger brand ethos, mission and reputation goals
• Coordinating all PR activities end-to-end in collaboration with PR team and with the agency teams
• Draft written materials, including press releases, articles, pitch notes, statements, Q&amp;As, and more
• Develop, build, and maintain strong relationships with key and relevant journalists and press outlets, and also with individual creators and influencers ecosystem and other internal and external audiences
• Leverage existing media relationships and cultivate new contacts within business and industry media
• Closely collaborate and work with the larger PR &amp; Corporate Communications team, the Global Brand team (with Brand Leads specifically) and the extended agency ecosystem to develop relevant global and local PR campaigns and with critical metrics to measure effectiveness Content curation
• Coordination | Agency management
• Assist in the setup of systems and processes including weekly meetings, monthly/ quarterly reviews, monthly and quarterly planning etc.
• Assist with the planning of a high impact launch ensuring Ontime-In full execution of PR strategy and launch programme, seamless execution for all new variant launches
Work Experience
Education: Degree in Communications / Mass Communications / PR / Marketing Communications.
Experience: 7+ years of work experience withmajority work experience being in the automotive sector (Priority to experience in motorcycle industry, 2-wheeler industry, 4-wheeler industry - in that order)
● Strong experience of having worked with journalists and editors in the 2-wheeler space Experience in implementing PR and influencer management strategy for brands which are built on word- of-mouth and influencer advocacy
● Passion for motorcycling and keen understanding of motorcycles would be a strong advantage
● Experience of having worked with lifestyle / youth brands would be an advantage</t>
  </si>
  <si>
    <t>Public Relations Manager</t>
  </si>
  <si>
    <t>Public Relations</t>
  </si>
  <si>
    <t>NIIT</t>
  </si>
  <si>
    <t>[NGU-492] Center Manager</t>
  </si>
  <si>
    <t>About NIIT Ltd. NIIT is a leading Skills and Talent Development Corporation that is building a manpower pool for global industry requirements. NIIT's Career Education Business delivers a diverse range of learning and talent development programs to millions of individual and corporate learners in areas including Banking, Finance &amp; Insurance, Retail Sales Enablement, Management Education, Multi-Sectorial Vocational Skills, Digital Media Marketing, and programs in digital transformation technologies.
This focuses on providing employability skills to learners along with value-added courses. Job Responsibilities Overall responsible for driving and achieving the business goals of the Experience Centre, including: a. Registrations
b. Expense management Responsible for Customer Satisfaction (measured through CSS &amp; NPS) and managing customer feedback. Responsible for planning and executing Below The Line (BTL) activities in the defined territory to generate leads and increase... footfall.
Organizing and conducting seminars inside colleges/community centers. Providing ongoing training and support to the team. Responsible for planning shift timings/rosters for the team and overall team management.
Coordinating floor management to enhance customer experience. Implementing innovative strategies to increase conversions. Handling difficult customers as the second level of support.
Reviewing and monitoring lead follow-ups, closure of leads, and dispositions by the team. Leading the team effectively. Coordinating with the commercial team for the upkeep of the center's infrastructure.
Ensuring timely reporting of data, management information systems (MIS), and accounts. Ensuring timely deposit of collections in the bank as per standard operating procedures (SOP). Managing imprest funds effectively</t>
  </si>
  <si>
    <t>Center Manager</t>
  </si>
  <si>
    <t>State Head - Delhi</t>
  </si>
  <si>
    <t>We at United Breweries are looking for State Head Sales based at North.Job scope and responsibilities Sales planning and reviewParticipate in the development of the sales strategy for region to understand the annual sales targets (volume sold, turnover, profitability) and corresponding expectations from the concerned stateLeverage market intelligence (understanding of demand, consumer behavior, competitor operations etc.) and provide sales projections to help in the Quarterly and Long-Range planningLead the implementation of the regional strategy and sales plan in the state through Primary Sales planning to detail SKUs to be procured per monthEngage with the Manufacturing Ops. team for source planning to optimize cost while ensuring timely delivery vis-à-vis the Primary Sales plan. Coordinate with the concerned brewery to enable prioritization and line-up of productionFinalize and monitor the distribution objectives for the state by area and territory. Provide overview to the sales... team to achieve budgeted targetsReview daily sales report and performance for all products. Identify deviation/s, analyze root cause and action plan for timely course correction Sales operationsEngage with the Head – Regional Sales to earmark budget for the state vis-à-vis last year spends, sales plan, overheads, and costs. Monitor expenditure vis-à-vis the budget and manage deviations(incase of a Corporation market) Track to ensure timely generation of Purchase Orders by the CNF. Report any backorders and OFS to the CSO on priorityEnsure width of distribution and adequate availability of SKUs across depots/distributor/wholesaler premisesEnsure adherence to excise norms for import of SKUs (if required)Follow up with concerned stakeholders for receivables and settlement of claimsManage activities pertaining to new brand launch in the state such asregistration of product, packaging and labelsprocuring excise approvals for brand manufacturepricing of new product Stakeholder managementBuild and maintain mutually beneficial relationships both within and external to the organization to ensure achievement of sales objectivesEngage with government corporations/distributors/wholesalers to drive increased sales, and identify opportunity to increase visibility and reach of UBL products(incase of a Distributor/Wholesaler market) Assume responsibility for appointment of new distributors/wholesalers and/or change in Share of Business for existing distributors/wholesalers basis performance analysisEngage with the concerned stakeholder (Govt./Distributor/Wholesaler) to negotiate a favorable price (rate contract agreement / MRP) for the product basis ROIs and MarginsRegional marketingWork closely with the Regional Trade Marketing Manager to drive initiatives to ensure sales growth in the state through activities pertaining to the consumerLead BTL planning for the state by conceptualizing activities to maximize sales by optimally utilizing available budgets. Help customize activities by state and oversee implementationAssume responsibility for the timely implementation of trade marketing initiativesTeam developmentProvide coaching, support and leadership to the team and ensure adequate development opportunities for team members to enhance skillsParticipate in recruitment process to identify the right talent across positions within the functionEstablish individual performance expectations and regularly review individual performance of the teamTake responsibility to ensure that the team imbibes the committed UBL values and cultureEducation guidelines Minimum Degree: Master’s in business administrationDesired experienceMinimum 10+ years with significant experience in leading a sales team Experience working in sales Understanding of the Alco-Bev industry dynamics and market operating modelsExperience of working with external stakeholders (govt. authorities, corporations, distributors, wholesalers, retailers etc</t>
  </si>
  <si>
    <t>State Head Sales</t>
  </si>
  <si>
    <t>Online Business Development Associate</t>
  </si>
  <si>
    <t>Job Description:
Hindustan Unilever Limited is seeking a motivated and resourceful Online Business Development Associate to join our team in Delhi, IN. As an Entry Level position, the ideal candidate should have at least 1 year of experience in online business development. This is a part-time position with the potential for growth within the company.
Responsibilities:
- Develop and implement strategies to drive online sales and revenue growth for the company
- Research and identify new business opportunities in the online marketplace
- Build and maintain relationships with online partners and vendors
- Analyze market trends and data to identify potential areas for growth
- Collaborate with the marketing team to create and execute online campaigns
- Present findings and recommendations to senior management
Requirements:
- Bachelor's degree in Business Administration or related field
- 1 year of experience in online business development
- Resourceful and motivated individual who is... eager to learn and grow within the company
- Strong teamwork and presentation skills
- Ability to work independently and meet deadlines
Benefits:
- Visa sponsorship for eligible candidates
- Free accommodation for out-of-town employees
- Employee discounts on company products
Working Environment:
Join a team that is at the forefront of the industry, leading with cutting-edge ideas and solutions. Collaborate with talented professionals who are dedicated to driving the company's success.
Deadline to Apply: April 23, 2024
Equal Opportunity Statement:
Hindustan Unilever Limited is an equal opportunity employer and is committed to creating a diverse and inclusive work environment. We welcome applications from all qualified individuals, regardless of race, gender, age, religion, sexual orientation, or disability status.
How to apply:
Apply on GrabJobs and you will be notified if shortlisted for the job.
Original job Online Business Development Associate posted on GrabJobs ©. To flag any issues with this job please use the Report Job button on GrabJobs</t>
  </si>
  <si>
    <t>{'posted_at': '10 days ago', 'schedule_type': 'Part-time', 'work_from_home': True}</t>
  </si>
  <si>
    <t>Purpose of the Role:
This role holder is responsible for end-to-end management of the brand including profitability and growth.
Qualification &amp; Experience
Post-Graduation in Management (from a Premier institute)
Experience of 4 to 5 years in FMCG
Minimum 2 years of Brand Management Experience
Key Deliverables of the Role
Responsible for Brand building, equity, trials &amp; loyalty of the assigned brand/s
Development &amp; execution of future extension pipeline
Responsible for growth and profitability of the Brand
Develop Marketing programs to drive brand to max potential
Consumer Insighting for brand strategy &amp; innovation
Media planning &amp; execution of ATL &amp; BTL for the brand
Lead communication development on the brand including digital content and platform marketing
Close interaction with sales and channel teams to drive brand growth through effective channel marketing initiatives
Knowledge, Skills &amp; Competencies
Leads Communication, Media strategy and. planning his/ her... business
Provides strategic, visionary leadership
Creates strong brand equities
Has strong consumer Understanding
Manages and implements Projects with excellence
Is creative and innovative
Takes personal risk and makes a difference in the Brand, Business
Project Management
Reporting Relationships
Reports to Group Product Manager / Group Product Head
Other Interface
Sales teams (Trade Marketing &amp; Key Account Managers)
Marketing teams (Consumer Insights &amp; Media)
R&amp;D teams (Product Development &amp; Packaging Development)
Supply Chain &amp; Commercial teams
Consumers
Agency partners (Creative, Research &amp; Media)
Growth Path &amp; Future
The member has options of working on challenging assignments not only in India but across Marico international ge-ographies. There could be exposure to other categories as well to develop a more wholesome perspective. In a 2-3 yr horizon the member could move to a GPM role followed by a GPH role
Value Proposition to the Candidate
Opportunities to take the challenge of leading brands in multiple portfolios like Personal Care, Foods, Male Grooming, leveraging the goodwill of the Marico equity
A great deal of freedom and flexibility in choosing ideas / strategies / platforms to create and deploy robust and effective marketing plans</t>
  </si>
  <si>
    <t>job_result_6_2.txt</t>
  </si>
  <si>
    <t>LORDS Freight India (Mahindra Logistics) - Specialist - Corporate...</t>
  </si>
  <si>
    <t>Position: Specialist - Corporate Finance, Accounts &amp; Taxation
Education: CA is a must
Experience: 6-8 years
Key Responsibilities:
• Independently handling Inter Company Balance confirmations and Related Party reporting.
• Assists in preparation of financial statements in accordance with IND AS, guidelines and statues.
• Assists in preparation of monthly management MIS, Quarterly board deck and year end financials.
• Assists in ITR filing &amp; Assessments.
• Handling Statutory, tax and internal audits.
• Accounts payable management.
Treasury functions management including day to day cash flow management and BRS.
Critical Competencies:
• Minimum 3-5 yrs of relevant experience in Business / Commercial Finance
• Knowledge on Statutory, Tax and Internal Audits
About Company-
LORDS Freight India Pvt Ltd, a wholly owned subsidiary of Mahindra Logistics, specializes in Freight Forwarding with Capabilities in both Air and Ocean for exports and imports. LORDS offers world- class freight... services in the Airfreight &amp; Ocean freight operations, Customs Brokerage operations,
Project Cargo services, FCL/LCL services. We cater to our customers’ needs across industries like Automotive, Engineering, Pharmaceutical, Fashion, Retail, Telecom, Electronics and Industrial Goods. Lords has IATA, FIATA, MTO &amp; AEO license. We believe that the success of a company lies in the success of its employees. We focus on Igniting Success for our employees by empowering them to deliver, be customer centric, build their capabilities &amp; skillsets and develop a growth mindset. Being recognized as a Great Place to Work underlines our commitment to providing a positive work environment</t>
  </si>
  <si>
    <t>Corporate Finance Specialist</t>
  </si>
  <si>
    <t>Product Manager - Stamlo</t>
  </si>
  <si>
    <t>Job Description : Product Manager Key Responsibilities: Top line &amp; Bottom line achievement -To Drive Mega brand Growth and Performance -Optimize Promo spend for Desired ROI -Prepare Brand Wise Quarterly Visual Aid: oBrief ad agency on the product oEvaluation and selection of draft concept out of 3-4 designs submitted by the agency oEvaluate a detailed Visual Aid with the agency before finalization oSend the visual for printing oCoordinate with printer and logistics vendor for dispatch of Visual aid before 1 week of the planned quarter. -Quarterly communication of Visual Aid to the field force oPrepare business plan (quarterly) booklet for field which includes the explanation and detailing talk of the visual aid and inputs. oPeriodical circulars about brand's achievement, market trends etc to keep the field sales team abreast of the current information and motivate them to go for the call. oConduct Quarterly briefing sessions of .5 - 1day in each zone to ASM's on brand communication... inputs. oMonthly planned visit to select areas for review meetings to further reinforce brand communication. -Promotional Material i.e. LBL, Inputs etc on a timely basis for effective marketing oAllocate promotional budget brand wise and promotional mode wise oPlan for quarterly inputs and mode of inputs oVendor selection oNegotiate with multiple vendors for cost effective input selection oCoordinate with selected vendor on agreed time, quality and quantity supply of inputs. oAllocate inputs geography wise. oCoordinate with vendor and logistics vendor to ensure timely dispatch to the field as per allocation Continuous monitoring of the planned activities and reorganization of promoted initiatives to improve cost without affecting top line. New Product Launch ( As and when required ) Identify potential areas of New Product Launch in the assigned therapy through: ORG CMARC trends Doctor feedback in joint work/ CME/ conferences Field manager's feedback Analyze market potential for the identified new product through historical ORG-CMARC Conduct primary research with the help of market research for achieving clarity in the right patient segment, right launch volume and right price. Work with finance to validate the profitability/ viability of the product Present the idea post clearance from finance to NPD and get a project manager assigned by the NPD Head -Coordinate with packaging, FR&amp;D for product features finalization. -Prepare sales projection, sampling plan for at least 6 months - 1 year from launch. -Prepare stock allocation and ensure proper distribution in all geographies through SCM. -Parallel, finalize on promotional activities, input plan, Visual Aid etc. and work towards a launch as per the agreed timelines with NPD Project manager. -Ensure regional launch meetings for the new product through RSM's. -Analyze SMSRC Rx trend and drives leadership position (jump in ranking, growth more than market) for the brand thru field force Key Skills : .Strong negotiation and influencing skills .Networking skills .Ability to plan multiple products communication and deliver results according to plan .Ability to run specialised program for top KOL KBL end to end for better impact on marketing activities.</t>
  </si>
  <si>
    <t>job_result_1_0.txt</t>
  </si>
  <si>
    <t>Regional Energy Trade Lead</t>
  </si>
  <si>
    <t>RTI India Global Private Limited</t>
  </si>
  <si>
    <t>Lead and design policy and regulatory interventions for setting up and expanding a regional power market as well as power trade rules, operations, and codes.
Develop capacity of regional institutions on power trading regional energy cooperation and support evolution of new trading companies in South Asian countries.
Provide technical inputs in the formulation/ update of legislation, regulations, rules or by-laws as may be identified during project implementation as well as harmonization of the relevant rules and regulations required in effectively operating the competitive electricity market.
Conduct evidence-based analysis on regional electricity trade avenues that can enable actual trade of power including but not limited to options such as participation by other countries in India’s Day Ahead markets
Provide guidance in the design and organization of conferences and/or workshops on electricity markets.
Prepare and author reports, research papers, articles documenting evidence and... experience from pilots and other studies.
Prepare and deliver presentations on SAREP related themes as relevant.
Conduct trainings and capacity development workshops for utilities, regulators etc.
Support in conduct of pilot demonstrations and management of grantees.
Proactively coordinate with other donor activities, such as SARI/EI to ensure coordination of work plans and joint activities
Proactively collaborate and coordinate with other regional programs viz. SAARC, BIMSTEC, SAFIR
Work with planning authorities in respective countries—such as the Central Electricity Authority (CEA); transmission utilities; and Power System Operation Corporation (POSOCO) in India to provide technical assistance for achieving sectoral objectives
Facilitate knowledge exchange among utilities and support partnerships in transmission planning, codes, integration, and infrastructure for power trade, via twinning, peer-to-peer exchanges, and platforms such as SAFTU and SAFS
Oversee 2-3 staff and STTA advisors in close co-ordination with DCOP.
Proactively collaborate with other Objective Leads to provide analytical inputs, management support and experience sharing for overall success of SAREP.
Qualification And Experience:-
Master’s degree in engineering, economics, energy management, business, finance, or related field and 10 years of relevant experience; or bachelor’s degree and 12 years of experience
Experience working in electricity trade, regional energy cooperation, developing and implementing electricity market design and establishing legal and regulatory frameworks for competitive wholesale electricity markets
Experience in South Asia region is required.
Excellent interpersonal, oral and written communication skills.
Ability to establish and maintain effective working relationships with co-workers, supervisor, technical staff, and clients.
Motivated and able to work under challenging and fast paced environment.
Location:-
New Delhi, India.
Company Overview:-
RTI International is an independent, nonprofit research institute dedicated to improving the human condition. Clients rely on us to answer questions that demand an objective and multidisciplinary approach—one that integrates expertise across the social and laboratory sciences, engineering, and international development. We believe in the promise of science, and we are inspired every day to deliver on that promise for the good of people, communities, and businesses around the world</t>
  </si>
  <si>
    <t>JSW Energy</t>
  </si>
  <si>
    <t>job_result_4_95.txt</t>
  </si>
  <si>
    <t>JSW Steel - Manager - Analyst &amp; Market Intelligence (5-9 yrs)</t>
  </si>
  <si>
    <t>JSW Steel Ltd</t>
  </si>
  <si>
    <t>Job description:
Position Name - Manager: Analyst &amp; Market Intelligence
Purpose :
- Provide analytical outcomes and insights derived from internal/external market data
- Enabling the procurement team at JSW Steel to make fact based decisions
- Design and develop market intelligence Template/conduct research and analysis to evaluate ongoing market price for commodities being procured by the organisation.
- Understand the existing procurement practises for various commodities within the organisation and evaluate these with best practices in the industry.
Key Result Areas (Key Performance Indicators):
- Tracking Competition and benchmarking performance, Identify and implement best practices across industries
- Business Modelling (Financial &amp; Econometric)-Future Projections, market demand &amp; Supply mapping etc.
- Design and develop market intelligence strategies and/or conduct research and analysis to evaluate ongoing market price for commodities being procured by the... organisation
- Be proactive in gaining knowledge of and utilise the existing data/information to understand the existing procurement practises for various commodities within the organisation and evaluate these with best practices in the industry.
- Be prompt in your interactions with internal stakeholders, not only to learn from their vast industry experience, but also to constantly seek and provide meaningful and actionable feedback in all such interactions.
- Be a self-starter as this would be more of an individual contributor role, although with ample knowledge support from the frontline procurement team.
- Have a decent grasp of emerging procurement practices, especially around commodity risk and hedge modelling.
- Be adept at preparing forecasts and scenarios around these forecasts, carefully and adequately incorporating commodity price/market/socio-political risks across the supply chain.
- Evaluate vendors and suppliers based on quality, price and speed of delivery.
- Develop frameworks to speed up negotiations, either by adopting a suitable benchmark indices or by adopting industry best practices.
Critical Tasks :
- Preparation &amp; necessary updates for each of commodities regularly
- Work on a series of strategic projects, which will focus on formulating and implementing strategies to create potential cost optimisation.
- World &amp; India Demand and supply analysis
- World Sea Born trade data analysis based guidance
- Producers Cost curve analysis based views
- Future market / respective exchange market tracking / hedging related suggestions
- Freight &amp; Price arbitrage analysis
- Ware House data and Chinese port data analysis
- India Import &amp; Export data quantity and price analysis
- Provides smooth communication to internal and external stake holders.
Financial Analysis :
- Reviewing and analyzing the company's financial reports
- Basic modeling of companies in competitive industry
- Research and Analysis: Being able to provide an opinion and insight based on research on each of commodities
Educational Background and Work Experience :
- Educational Background: Graduate/ Post Graduate/ MBA/ other Professionals.
- Work Experience: Minimum 7 years specialization in handling analytics &amp; Cost model.
Competencies :
- Business perspective / acumen - Demonstrates awareness of changing industry, business trends, market &amp; competitive conditions. Have an understanding of cost &amp; financial awareness Should be flexible and quickly amends course of action to adapt to changing business scenarios. Should be able to analyse / process data and information to gain insights/trends, etc. to enable business acceleration.
- Problem solving - Generates alternatives for problems / issues. Involves concerned people in the decision making process when required while anticipates implications of the decisions made. Should be able to work independently and deliver high quality results with minimal guidance and direction; display high urgency for action and strong commitment towards achieving results.
- Customer focus- Understands and anticipates internal / external customer needs. Builds and maintains long term relationships with customers and communicates their needs upwards &amp; downwards within the organization.
- Team work and team building Collaborates across levels, functions and businesses in JSW. Encourages teamwork at all levels
- Effective &amp; open communication Should be able to articulate his / her thoughts confidently and assertively in large meeting settings especially with senior team leadership in the room.
- People leadership - Provides clear roles and challenging goals for people aligned with organizational goals
- Relationship building / Interpersonal skill - Should be able to work constructively with multiple internal and external stakeholders; foster and maintain a network of work relationships at senior levels in the organization
- Ownership &amp; drive for results- Takes ownership of the team commitment to the organizational goals and displays sense of urgency &amp; acts with speed
- Openness to learning - Learns quickly from his / her and others experience both from success and failures. Welcomes critique and treats criticism as an opportunity for gaining insights and improvements
- Functional expertise - Should be able to understand the overall strategy of a company and ensure that all strategies and programs are aligned to business strategies and objectives. Displays knowledge of related functional / technical / cross functional areas. Keeps himself / herself abreast of development in his / her functional area
- Execution excellence: Should be systematic and organized; should follow up rigorously, report and escalate issues (if required) and problem solve to increase speed of execution.
Working Relationship - Stakeholders
Internal: Commodities lead buyers</t>
  </si>
  <si>
    <t>Electric Utilities</t>
  </si>
  <si>
    <t>Manager Analyst &amp; Market Intelligence</t>
  </si>
  <si>
    <t>Sterlite Industries</t>
  </si>
  <si>
    <t>Pidilite Industries</t>
  </si>
  <si>
    <t>Investment Analyst</t>
  </si>
  <si>
    <t>Pidilite Ventures</t>
  </si>
  <si>
    <t>ABOUT US:
Pidilite Ventures (www.pidilite.vc), the venture arm of Pidilite Industries Limited invests in fast growing and innovative companies that have synergies with Pidilites core and adjacent businesses including Home Improvement &amp; renovation, Home Care &amp; Maintenance, Smart / Green Building Materials, Contractor engagement, and Arts &amp; Craft. Our Portfolio cos include Homelane, Livspace, Pepperfry, Aapka Painter, BuildNext, Finemake, Imagimake, Pace Robotics, Karwaan and Onsite.
ROLE:
Reporting to our Principal, you will augment the investment teams ability to source opportunities, reach investment decisions, and support the portfolio. Your responsibilities will include:
Sourcing: building on existing processes and deal flow, you will be responsible for feeding and managing our deal flow pipeline. This will involve:
Identifying promising companies and founders at the earliest stages, through networking, research, and outreach.
Analyzing opportunities, through reviews of... materials, conversations with founders, and discussions with the team.
Frequent team presentations of opportunities that fit the firms mandate and investment philosophy.
Undertake content marketing and community building efforts.
Evaluation: you will support the investment committee to reach the best possible investment decisions. This will involve:
Researching markets, analysing trends, companies, financials, business models.
Participating in any diligence items relevant to the investment decision, including calls with founders and reference checks.
Drafting investment memoranda and other materials that may be required by the investment committee.
Portfolio Management: you will collaborate with our community manager and the rest of the investment team to provide value to the portfolio. This will involve:
Understanding the needs of our portfolio companies by seeking regular updates and building strong rapport with founders and their teams.
Building and activating scalable strategies to support a growing portfolio.
Coordinating the teams response to portfolio asks.
Reporting: you will support the investment team in preparing quarterly and monthly communications to Pidilite Ventures Investment Committee.
CANDIDATE PROFILE
Qualifications: MBA (finance background preferred)/ BCom with relevant certification courses
Experience : 1.5 - 3 years of experience in venture capital / private equity firms mandatory
Candidate must have:
Familiarity and deep interest in venture capital and technology ecosystems.
Critical thinking, intellectual curiosity, and being unafraid to ask questions.
Understanding of business and financial concepts and ability to carry out research and analysis.
Desire to grow with the firm over a long time horizon and over multiple funds.
Strong interpersonal and communication skills. Strong command over written and spoken English mandatory</t>
  </si>
  <si>
    <t>Diversified Chemicals</t>
  </si>
  <si>
    <t>India Cements</t>
  </si>
  <si>
    <t>job_result_1_81.txt</t>
  </si>
  <si>
    <t>Lead Hr Business Partner Sales Vertical Cement Industry (8 14 Yrs)</t>
  </si>
  <si>
    <t>Michael Page</t>
  </si>
  <si>
    <t>Industry - Manufacturing
Category - HR
Skills - HRBP
Job Type - Permanent
:
- As the Sales HR Business Partner (HRBP), you will be responsible for aligning the human resources function with the sales strategy and objectives of the organisation. You will work closely with the sales leadership team and sales managers to provide HR guidance, support, and solutions that drive employee engagement, productivity, and sales performance. Your role will involve strategic HR planning, talent management, performance management, employee relations, and HR policy implementation.
Client Details :
The client is an established and one of the leading Indian cement manufacturing company in India, with revenue over 2 billion USD.
With its strong market presence and focus on innovation, the company continues to play a significant role in shaping the construction landscape of the country.
Description
1 Develop and implement HR strategies, policies, and programs that align with the sales business... objectives.
2 Partner with sales leaders to understand their talent needs and develop effective workforce plans to attract, develop, and retain high-performing sales professionals.
3 Drive the recruitment and selection process for sales roles, ensuring the right talent is hired within agreed timelines.
4 Collaborate with the learning and development team to design and deliver sales-specific training programs to enhance sales skills, product knowledge, and customer relationship management.
5 Provide coaching and guidance to sales managers on people management, performance improvement, and talent development initiatives.
6 Conduct regular performance reviews, identify areas for improvement, and work with managers to implement performance improvement plans when necessary.
7 Act as a trusted advisor to sales employees, addressing their HR-related concerns, and ensuring a positive employee experience.
8 Support sales managers in managing employee relations issues, including disciplinary actions, grievances, and conflict resolution.
9 Monitor and analyse HR metrics related to sales performance, turnover, absenteeism, and employee engagement, and propose data-driven solutions to enhance sales effectiveness.
10 Stay updated with industry trends, employment legislation, and best practices to ensure compliance and provide strategic HR recommendations
Profile :
1 At least 8 years of proven experience as an HR Business Partner or HR Generalist with a focus on supporting sales functions within a manufacturing or construction industry.
2 An MBA in human resources from a premium institute
3 In-depth knowledge of HR best practices, employment laws, and regulations in India.
4 Strong business acumen with the ability to understand the sales function and its impact on the organisation's bottom line.
5 Excellent interpersonal and communication skills to build effective relationships with sales leaders, managers, and employees at all levels.
6 Demonstrated ability to influence, coach, and mentor sales managers to improve performance and employee engagement.
7 Experience in talent acquisition, including sourcing, screening, and assessing candidates for sales roles.
8 Familiarity with performance management processes and tools to drive performance improvement.
9 Analytical mindset with the ability to interpret HR metrics and data to inform decision-making.
10 Proactive, adaptable, and able to work in a fast-paced environment with changing priorities
Job Offer :
Opportunity to work with a recognised brand that is committed to delivering high-quality products and maintaining its position as an industry leader
For your candidature to be considered on this job, you need to apply necessarily on the company's redirected page of this job. Please make sure you apply on the redirected page as well.
IIM Jobs</t>
  </si>
  <si>
    <t>Construction Materials</t>
  </si>
  <si>
    <t>Lead HR Business Partner</t>
  </si>
  <si>
    <t>Commercial Marketing Manager (restaurants)</t>
  </si>
  <si>
    <t>Job Responsibilities Broad Objective: Commercial Marketing Manager (Restaurants) provides thought leadership on digital marketing and omni-channel retail by remaining current on trends, our competitive landscape, and best practices. Job Responsibilities: Act as a key resource to marketing peers for prospect &amp; customer value scoring logic &amp; analysis content engagement scoring &amp; weighting to ensure maximum impact, effectiveness and ROI from execution of demand-generation &amp; marketing automation programs Vertical Market Engagement -Develop and maintain relationships with key customers in hospitality industry and participate in trade associations and industry events to develop a thorough knowledge of segment drivers and customer needs Works with leadership to initiate, execute, analyze and refine multi-outlet sales and other traffic- and revenue-generating programs, including online and offline tactics Provides guidance to lodging properties for message and brand alignment... marketing-related best practices Consistently communicates with marketing leader on project progress Assist in the development of a media plan Send weekly marketing recap report to stakeholders Vertical Market Positioning- Apply vertical market knowledge to create value propositions and marketing messages relevant to this vertical segment Sales Support -Develop marketing toolkits and facilitate their understanding and promotion of solutions, and delivery of sales messages. Provides customer intelligence in evaluating the market and economic trends that may lead to changes in sales strategy to meet or exceed customer expectations. Develops strong partnerships with local organizations to further increase brand/product awareness. Develops and manages internal key stakeholder relationships.
foundit</t>
  </si>
  <si>
    <t>Commercial Marketing Manager</t>
  </si>
  <si>
    <t>Sun Pharmaceutical</t>
  </si>
  <si>
    <t>Manager-2</t>
  </si>
  <si>
    <t>Sun Pharmaceutical Industries Ltd</t>
  </si>
  <si>
    <t>via Sun Pharma</t>
  </si>
  <si>
    <t>Page 1 of 3
JOB DESCRIPTION
Job Title:
Manager-II Job Grade:
G11A Department:
Global Procurement Sub-Function:
Commercial Excellence Team Manager’s Job Title:
Sr. Manager Department Head Title:
Head - Global Procurement Does This Position Have Any Direct Reports?
No Job Description Approval Date:
Job Summary
The role brings technical expertise across the disciplines of process excellence, business process transformation and continuous service improvement. For this role, you are responsible for developing and implementing strategies/ practices/tools/processes to drive transformation and ensure the function meets its commitments to the organization. This position supports actions that bring about improvements which may include data analysis of procurement functions - both direct and indirect procurement, develop BI reports for management &amp; carry out cost-benefit analysis for strategic procurement projects.
Area Of Responsibility
Projects will be diverse across the... procurement function, focused initially on procurement transformation and developing BI reports and later on other broader consulting opportunities across the company.
Procurement Role
• Conceptualize &amp; Drive analytics led digital transformation in Strategic sourcing, Spend analytics
• Enable leadership team in effective decision making by providing timely, accurate and actionable insights for all the enterprise businesses
• Assessing the existing KPI’s/reports of assigned businesses/functions, identifying the gaps in current process, proposing necessary changes to business partners and playing an active role in implementing the proactive mechanisms in measuring &amp; driving business results
• Use business data and statistical methods to provide insight into business performance and suggest area and method of improving operations
• Design novel methodologies to arrive at ideal rates of products/services procured
• Identify process improvement/digitization opportunities and lead implementation across functions
Consulting projects
• Commercial and Qualitative Evaluation of Consulting engagements
• Ensure projects are properly scoped, planned and documented and the solutions properly designed and implemented.
• Ensure appropriate business and financial signoff of all project outcomes
Travel Estimate
Up to 5 % Education and Job Qualification
Education Qualification: B.Tech. /B.E. (MBA will be an added advantage)
Preferred Industry : Any Key Skills/Competencies
Page 2 of 3
JOB DESCRIPTION
• Knowledge of Excel, Advanced Excel; familiarity with business intelligence tools (e.g. Tableau/ Power BI)
• Strong written and verbal communication skills as well as solid presentation skills
• Demonstrated broad understanding of Procurement &amp; Supply Chain Management
• Demonstrated analytical, process-oriented and data driven mind-set
• Ability to collaborate with and motivate stakeholders of varying backgrounds across a dispersed and matrixed organization
• Commercial Negotiations &amp; Contract management
Experience
• 2-4 years’ experience working in Procurement Function
• Experience in driving varied operational or process excellence initiatives
• MIS / Data Analytics
Disclaimer: The preceding job description has been designed to indicate the general nature and level of work performed by employee within this classification. It is not designed to contain or be interpreted as a comprehensive inventory of all duties, responsibilities, and qualifications required of employees as assigned to this job. Nothing herein shall preclude the employer from changing these duties from time to time and assigning comparable duties or other duties commensurate with the experience and background of incumbent(s</t>
  </si>
  <si>
    <t>Manager II</t>
  </si>
  <si>
    <t>Human Resource Intern (Only Female) at Dr Reddys Foundation ...</t>
  </si>
  <si>
    <t>Dr Reddys Foundation, Swaasa Jobs</t>
  </si>
  <si>
    <t>Job Requirements
Job Title: Human Resource Intern (Only Female) at Dr Reddys Foundation - Hyderabad/Secunderabad
Company Name: Dr Reddys Foundation (DRF)
Location: Hyderabad/Secunderabad (Somajiguda)
Salary: Best in Industry
Qualification: PG: MBA/PGDM in Any Specialization
Job Description:
Are you passionate about Human Resources and looking to kickstart your career with an esteemed organization? Dr Reddys Foundation (DRF) is offering a fantastic opportunity for a Human Resource Intern to join our team. As an Intern, you will be an integral part of our HR department, contributing to the talent acquisition process, and supporting various HR activities.
Roles and Responsibilities:
- Source profiles of potential candidates
- Screen and schedule interviews
- Coordinate with candidates during the recruitment process
- Assist in the preparation of reports using Excel
- Support the HR team with follow-up activities
Desired Candidate Profile:
To excel in this role, you should... have the following skills:
- Proficiency in spoken and written English
- Familiarity with MS Office applications
Perks and Benefits:
- Full-time, paid internship
- Opportunity to enhance your English and MS Office skills through Internshala Trainings
- Specialize in Human Resource Management and Business Communication
- Flexible and informal dress code (5 days a week)
FAQs:
1. What are the key responsibilities of the Human Resource Intern role?
As a Human Resource Intern at Dr Reddys Foundation, your key responsibilities will include sourcing profiles, screening and scheduling interviews, coordinating with candidates, preparing reports in Excel, and assisting the HR team with various follow-up activities.
2. What qualifications are required for this internship?
We are looking for candidates with a PG degree in MBA/PGDM in any specialization. A passion for Human Resources and excellent communication skills will be an added advantage.
3. Is this a paid internship?
Yes, this is a paid internship. We offer a monthly stipend of INR 5000.
4. Can freshers apply for this position?
Absolutely! We welcome freshers who have the relevant skills and interests to apply for this internship.
5. What is the duration of the internship?
The internship is for a duration of 3 months, where you will have the opportunity to gain valuable experience and skills.
6. Are only female candidates eligible to apply for this position?
Yes, this internship is specifically open to female candidates.
Apply now to embark on an exciting journey in the field of Human Resources with Dr Reddys Foundation! Register or login to apply for the internship.
Number of openings: 1
Industry Type: Education / Training
Department: Human Resources
Employment Type: Full Time, Temporary/Contractual
Role Category: Human Resources - Other
Key Skills: fresher, Interview Scheduling, Interview Coordination, Documentation, MBA, Recruitment
We look forward to receiving applications from talented and enthusiastic individuals who are ready to make a difference in the world of Human Resources. Join us and be a part of our mission to empower women and promote diversity in the workplace</t>
  </si>
  <si>
    <t>{'schedule_type': 'Full–time and Internship'}</t>
  </si>
  <si>
    <t>Human Resource Intern</t>
  </si>
  <si>
    <t>Emcure Pharmaceuticals</t>
  </si>
  <si>
    <t>Supply Planner / PPIC - Specialist - Emcure Pharmaceuticals - Pune</t>
  </si>
  <si>
    <t>Emcure Pharmaceuticals, Swaasa Jobs</t>
  </si>
  <si>
    <t>Marunji, Maharashtra</t>
  </si>
  <si>
    <t>Job Requirements
We are seeking a highly skilled Supply Planner / PPIC - Specialist to join our team at Emcure Pharmaceuticals in Pune. In this role, you will be responsible for managing and optimizing the supply chain process, ensuring timely delivery of products and materials to meet customer demand. You will also be responsible for maintaining inventory levels, forecasting demand, and identifying potential risks in the supply chain.
Qualification: Bachelor's degree in Supply Chain Management or related field
Key Responsibilities:
- Develop and implement supply chain strategies to optimize efficiency and reduce costs
- Monitor and analyze inventory levels to ensure adequate stock levels are maintained
- Collaborate with cross-functional teams to forecast demand and plan production accordingly
- Identify and mitigate potential risks in the supply chain, such as delays or shortages
- Maintain accurate records and documentation of supply chain activities
- Continuously improve... processes and procedures to increase efficiency and reduce waste
FAQs:
Q: What qualifications do I need for this role?
A: A Bachelor's degree in Supply Chain Management or related field is required.
Q: What is the salary range for this position?
A: The salary for this position is best in the industry.
Q: What are the key responsibilities of a Supply Planner / PPIC - Specialist?
A: Key responsibilities include managing the supply chain process, forecasting demand, and identifying potential risks.
Q: What skills are necessary for this role?
A: Strong analytical and problem-solving skills, as well as excellent communication and collaboration abilities, are essential for this role.
Q: Is there room for growth in this position?
A: Yes, there are opportunities for career growth and development within our company</t>
  </si>
  <si>
    <t>Supply Planner / PPIC Specialist</t>
  </si>
  <si>
    <t>Emcure Manager Supply Chain Management (5 8 Yrs)</t>
  </si>
  <si>
    <t>Emcure Pharma</t>
  </si>
  <si>
    <t>Looking for candidates worked in Pharmaceutical companies only.
Position : Manager Supply Chain Management
Location : Pune Wakad
Experience : 5-8 Years
1. Lead the company's supply chain function
2. Closely work with Affiliate's supply chain function
3. Work closely with other departments and stakeholders to to ensure smooth functions of supply chain function
4. Develops and maintains performances of vendors and communicate/engage with them on regular basis in constructive manner
5. Highlight challenges in advances so those can be addressed appropriately
6. Closely work with shipping vendors to ensure that timely availability of fleets/containers to ensure uninterrupted supply
7. Excellent verbal and written communication skills.
8. Interpersonal and negotiation skills with a proven ability to create and maintain positive working relationships with vendors, suppliers, shippers, and customers.
9. Strong supervisory and leadership skills.
10. Excellent organizational skills... and attention to detail.
11. Thorough understanding of company products and logistics - experience in Pharmaceutical sector is an advantage
12. Strong analytical and problem-solving skills.
If relevant and interested pls share your profile.
IIM Jobs</t>
  </si>
  <si>
    <t>[DIW-221] - Manager - Financial Reporting</t>
  </si>
  <si>
    <t>About Alkem: Alkem Laboratories Limited is an Indian multinational pharmaceutical company headquartered in Mumbai, that manufactures and sells pharmaceutical generics, formulations and nutraceuticals in India and globally over 50 countries. We have consistently been ranked amongst the top five pharmaceutical companies in India. Our portfolio includes illustrious brands like Clavam, Pan, Pan-D, and Taxim-O, which feature amongst the top 50 pharmaceutical brands in India.
Purpose of the role: The role is about handling business finance and financial reporting activities for specific segments within the Company and ensure seamless experience for business teams with respect to finance activities. Essential Duties and Responsibilities: Provide financial insights and projections to the leadership team. Provide reliable data and analysis to be used in decision-making and planning related to productivity, demand planning, reporting, and metrics in a timely manner Prepare accurate monthly... financial reports, assist in the preparation of presentations that provide thoughtful analysis, identify action items, and effectively frame decisions that need to be made.
Identify and understand business challenges; propose and create solutions. Work on corporate projects and initiatives that impact the organisation. Identify and research variances to forecast, budget, and prior-year expenses, proactively identifying opportunities for improvement.
Develop and maintain effective relationships with business partners and cross-functional teams at all levels of the organization. Assist the team in quarterly and annual financial reporting closure activities Knowledge of Ind AS, Companies Act Oversee the day-to-day financial operations within the company, such as payroll, invoicing, vendor payments and other transactions and adherence to financial regulations and various statutory compliances Preferred Experience: 3 to 4 years of experience in Finance activities encompassing financial reporting and business finance Qualification: Chartered Accountant</t>
  </si>
  <si>
    <t>Manager Financial Reporting</t>
  </si>
  <si>
    <t>AVP - Mergers and Acquisitions</t>
  </si>
  <si>
    <t>Organisation :
USV, a top -15 pharmaceutical company in India, excels in the diabetes and cardio sectors. With a presence in over 65 countries, our dynamic team of over 7,000 spans generations. Our commitment to brand building is evident in our popular products like Glycomet GP, Ecosprin AV, Jalra, Tazloc, Glynase and more.
Our eight state-of-the-art manufacturing plants in India produce a range of products from finished formulations to APIs and biologics. Meanwhile, our Consumer division mirrors a nimble FMCG model, rapidly growing with flagship brands like Sebamed in beauty, baby care, and food &amp; nutrition.
At USV, our culture is our cornerstone. We prioritize customer focus, agility, inclusivity, and a nurturing work environment. Our unique sustainability projects in healthcare, environment, and education reflect our commitment to social responsibility.
Employee development is key at USV. Our comprehensive training programs cater to all levels and functions, fostering growth... and innovation. Join us at USV for a career that shapes the future of healthcare while transforming lives
Summary:
The person will be responsible for leading and executing mergers and acquisitions (M&amp;A) transactions for Personal Care and nutrition business. The ideal candidate will have a deep a proven track record of successfully executing M&amp;A transactions, with robust understanding of the personal care and nutrition businesses
Responsibilities:
Develop and implement CPD - M&amp;A strategy
Lead and execute M&amp;A transactions, from target identification and due diligence to post-merger integration
Identify and evaluate potential acquisition targets
Conduct due diligence on potential acquisition targets
Negotiate and structure M&amp;A transactions
Manage the post-merger integration process
Work with cross-functional teams to ensure a successful M&amp;A transaction
Stay up-to-date on the latest trends in the personal care and nutrition industry
Qualifications:
An MBA from a reputed business school or a CA with an exemplary academic track record.
10+ years of experience in M&amp;A, with a focus on the personal care and nutrition industry
Proven track record of successfully executing M&amp;A transactions
Strong understanding of the personal care and nutrition industry and have lead transaction for identification, acquisition, negotiation and execution of startups in the personal care and nutrition industry
Excellent financial analysis and modeling skills
Strong negotiation and communication skills
Ability to work independently and as part of a team
Strong work ethic and attention to detail
Work very closely with Head of Consumer Product Business</t>
  </si>
  <si>
    <t>Mergers and Acquisitions Manager</t>
  </si>
  <si>
    <t>Senior Manager - Internal Communications</t>
  </si>
  <si>
    <t>Job Description Job Purpose: The role will be responsible for managing internal communications Pan India. Accountabilities &amp; Responsibilities: Accountabilities ACTIVITIES 1 Internal communication Strategy Design and craft effective internal communications and campaigns. End-to-end management of large events such as Town Halls, celebrations and launches such as Jashn, Diwali, CSR launches and other employee events. Draft and design newsletters, emailers, documents, case studies, reports, case stories, posters, brochures, infographics, flyers, and merchandise for internal use. Ability to influence and support at the Executive level. Support senior management leadership to get their teams engaged on the purpose, new product launches, and innovation behind campaigns, initiatives and, achievements in the business. Providing creative, event and asset development support to all business verticals as relevant, including Refinery, Marketing, EPS-IST and Asset Development. Partner with various... functional and business teams to provide advisory and guidance to ensure effective corporate communications and advocacy. From joint conceptualization, launch and sustenance of campaigns to drive maximum employee participation thereby supporting key business cross-org initiatives such as Project Shakti, Compliance, HSE, CSR annual campaign calendars etc, Manage corporate announcement and change initiatives as well as regular tactical and strategic communications. Partnering with our CEO, CMO, CFO and MC members team to drive innovative communication and engagement campaigns towards bringing their employee and team agendas to life. Eg Marketing Matters, CFO Women Financial Advisory Session, Women's Day sessions etc. Ownership for various internal communication channels, ensuing cross-org visibility, awareness and education. Launch periodic cross-org initiatives to drive the feeling of One Team One Nayara through a variety of initiatives such as employee volunteering, publications, events and campaigns. Brand custodian, including monitoring and guidance to vendors supporting various teams for their requirements and ensuring on-brand development of their internal communications across functions (Admin, L&amp;D, HSEF, Compliance etc) 2 Employer Branding Strategy: Collaborate with key stakeholders, including HR, Marketing, and leadership teams, to communicate the organization's employee value proposition (EVP) internally. Support employer branding campaigns by close collaboration with external communication team. Merchandise - Regular development of a wide range of employee merchandise to boost brand visibility and inspire pride in Brand Nayara. Development of high-quality brand assets such as photoshoots of assets and employees, videos production for events and employees. 3 Employee experience a nd building brand champions Fostering a positive employee experience by nurturing a culture of engagement by developing and implementing communications and initiatives that promote employee involvement and pride in the organization and its ethos. Develop strategies to amplify positive employee experiences and stories internally and externally, leveraging social media and other platforms. Collaborate with cross-functional teams to drive employee recognition and reward programs, employee surveys, and feedback mechanisms. Employer Brand Monitoring and Analytics: Utilize analytics tools and metrics to measure the impact and effectiveness of internal communication initiatives and undertake data-driven modifications for enhanced visibility and participation. Generate regular reports and insights to leadership on the success of internal communication efforts. Stay updated on industry trends, best practices, and emerging technologies related to internal communications. Vendor management Coordination will internal departments for procurement, payments, and related processes for all Internal Communication vendor's requirements Increasing number of high-quality vendors within our merchandising ecosystem towards bringing the best quality output across communication requirements - creative agencies, video agencies, event agencies, merchandise vendors, specialist agencies, publishing houses, production houses, NGOs, etc. Ensuring procurement, approvals and billing processes are followed as per the DOA. Handing end to end all requirements across internal communications, dealing with vendor conflicts and resolution of the same. Skills &amp; Knowledge: Educational Qualifications &amp; Certifications: MBA/Masters in Event Management / Digital Marketing/ social media Relevant (Functional/Level) &amp; Total Years of Experience: At least 10-12 years in communications Functional Skills: Strong interpersonal skills Problem solving orientation. Ability to think conceptually and creatively. Ability to develop and execute internal communication strategies, across organisational requirements. Ability to work in team as well as independently. Strong Ethical framework across interactions and relationships Behavioural Skills: Compliance mindset Ability to prioritize and problem-solve. Ability to handle multiple high priority deliverables at the same time. Influencing and negotiating skills Both team player and ability to manage jobs independently</t>
  </si>
  <si>
    <t>Senior Manager Internal Communications</t>
  </si>
  <si>
    <t>Nayara Energy Internship 2024 Program For College Students</t>
  </si>
  <si>
    <t>via Paid Internships For International Students</t>
  </si>
  <si>
    <t>At the London Stock Exchange, interns are immersed in the dynamic world of global finance. This internship program is designed to provide you with hands-on experience in the fast-paced environment of stock trading, financial analysis, and investment strategies. You'll work alongside industry experts and be exposed to real-world scenarios that will sharpen your skills and broaden your knowledge base.</t>
  </si>
  <si>
    <t>{'posted_at': '4 days ago', 'schedule_type': 'Internship'}</t>
  </si>
  <si>
    <t>Financial Analysis Intern</t>
  </si>
  <si>
    <t>Supply Planner</t>
  </si>
  <si>
    <t>• JOB PURPOSE
To function as one of the key resources within the planning team of EPS \xe2\x80\x93 Nayara Energy Limited To carry short term planning functional responsibilities. Group Financial Outlook: - To prepare Group Financial Outlook (GFO) for the year, providing financial analysis to the management, cash flow projection, product outlook, financial projection upto EBIDTA of calendar year and providing analysis on factors affecting GRM compared to Annual business plan. Preparation of Annual Business plan and carrying out sensitivities to Business Plan. To independently carry out economic studies in the areas of Refining, Marketing &amp; IST.
• 3 . ACCOUNTABILITIES &amp; RESPONSIBILITIES COUNTABILITIES &amp; RESPONSIBILITIES
ACCOUNTABILITIES
ACTIVITIES
1.
Group Financial Outlook (GFO)
• Close co-ordination with IST, EPS, Refinery, Finance, Corporate planning, Marketing teams
• Sourcing Actual performance of Refinery
• Sourcing and verifying inputs for LP runs
• Conduct LP run
• Analysing... and summarising results
• Providing analysis for GRM deviation compare to ABP
• Preparing GFO and its presentation for the year
• Publishing GFO with deviation analysis to the management
2.
Annual Business Plan
• Sourcing and verifying inputs
• Conduct LP run
• Analysing and summarising results
• Annual Business plan preparation and publish to management.
• Providing sensitivity to Business plan
• Providing analysis on GRM deviation with respect to previous ABP
• Preparing and providing presentation of Input and Output of ABP
3.
Economic Study
• Economic analysis of various business decisions
• Product Cost of qualities
• Break even analysis of new products
• Refinery sensitivities
• Sourcing and verifying inputs related for study
• Conduct LP run
• Analysing and summarising results
• Communicating results to Refinery / IST / Marketing / EPS
4.
Management &amp; Providing Support
• Coordinating with IST, EPS, Finance, Marketing to provide weekly management reports Peer competitor refinery performance comparison
• KEY CHALLENGES
• Managing and analysing enormous input and output data, requires highly systematic approach to avoid errors.
• Co-ordinate and manage internal stake holders like Finance, Refinery, IST, Marketing, Corporate planning
• Deep data dives to have effective analysis Deep knowledge for Optimization of Nayara Assets
• KEY DECISIONS
• Made by Jobholder:
Factor impacting the Financial deviation with respect to ABP Product cost of Quality and break even analysis Product mix optimization Refinery Sensitivity analysis
• Recommendations to superior:
Final release of GFO, Factor impacting GRM deviation from ABP, Product Cost of Quality, Product optimization direction, refinery sensitivity and direction</t>
  </si>
  <si>
    <t>Brand Specialist</t>
  </si>
  <si>
    <t>JOB PURPOSE
The role will be responsible for managing the Brand Integration and Performance Marketing Specialist across internal and external communications
ACCOUNTABILITIES &amp; RESPONSIBILITIES
ACCOUNTABILITIES
ACTIVITIES
1
Brand Integration
Develop a deep understanding of our brand, its values, and target audience.
Collaborate with marketing, creative, and product teams to develop brand integration strategies across multiple channels, such as digital, social media, traditional advertising, and partnerships.
Ensure consistent brand messaging and visual identity across all marketing efforts and materials.
Monitor and evaluate brand integration efforts, analyzing data and providing recommendations for improvement.
2
Performance Marketing
Design and implement performance marketing strategies to drive customer acquisition, engagement, and retention.
Conduct market research and competitor analysis to identify trends and opportunities for optimization.
Plan, execute. and monitor... performance marketing campaigns across various channels, including search engine marketing (SEM), social media advertising, email marketing, and affiliate marketing.
Optimize campaign performance through A/B testing, audience segmentation, and conversion rate optimization techniques.
Track key performance indicators (KPIs) and provide regular reports on campaign performance, identifying areas for improvement and optimization.
Assist in Digital media planning &amp; buying.
3
Cross-Functional Collaboration
Collaborate with internal teams, including marketing, product, design, and analytics, to align brand integration and performance marketing efforts with overall business objectives.
Work closely with creative teams to develop compelling marketing assets and content that align with the brand.
Coordinate with external agencies and vendors to execute marketing campaigns and ensure timely delivery of assets.
Stay up-to-date with industry trends, best practices, and emerging technologies in brand integration and performance marketing.
4
Brand Positioning and Planning
Analyze brand positioning and consumer insights
Shape and communicate our vision and mission
Translate brand elements into plans and go-to-market strategies
Manage and work with team &amp; agencies working on brand initiatives
Lead creative development to motivate the target audience to take action
Preparing budgets for both the brands. Manage Yearly budget, Media Planning, Social Media planning.
Prepare yearly marketing calendar as per budgets allocated
Develop and drive digital vision for brands, create next generation Digital strategy and
Roadmaps, conduct competitive analysis and benchmarking, and digital KPI.
SKILLS &amp; KNOWLEDGE
Educational Qualifications &amp; Certifications: Bachelor's degree in marketing, business, or a related field. A master's degree is a plus.
Relevant (Functional/Level) &amp; Total Years of Experience: Minimum 4 years experience in performance marketing and branding
Functional Skills:
Proven experience in brand integration and performance marketing.
Strong understanding of branding principles, marketing strategies, and performance marketing techniques
Proficiency in utilizing various marketing channels and platforms, such as Google Ads, Facebook Ads, email marketing tools, etc.
Behavioural Skills:
Analytical mindset with the ability to interpret data, analyse metrics, and make data-driven recommendations.
Excellent communication and interpersonal skills to collaborate effectively with cross-functional teams, agencies, and vendors.
Strong project management and organizational skills with the ability to manage multiple projects simultaneously.
Creative thinking and problem-solving abilities to develop innovative marketing solutions</t>
  </si>
  <si>
    <t>Category Buyer - IT</t>
  </si>
  <si>
    <t>Job Description
Job Purpose :
Responsible for Procurement of IT category as per directives from Category Lead. This position will interact with a number of functions within the organization &amp; also with external parties and will report to the respective category Manager.
Accountabilities &amp; Responsibilities :
Accountabilities
ACTIVITIES
Category Action Plan for Procurement
Should have in-depth procurement work experience in IT procurement, knowledge of SAP ERP primarily MM module, S2P (Ivalua) exposure will be preferred, indirect taxation policies, good communication skills, inter-personal skills etc.
Procurement Strategy Execution.
• Too develop sourcing strategies in coordination with internal IT stakeholders.
• To conduct procurement Tender / RFX process for smooth delivery of requirements to procurement category managers as per approved sourcing strategies.
• Drive timely execution of tenders, follow up with vendors for submission of technical and commercial bids &amp; submit... the same to technical dept. for review.
• Decision Making - drive individually overall procurement process including RFX / Tender, preparation of quotation comparative statement (QCS), price comparison against last purchase and negotiations &amp; processing Note for approval (NFA) &amp; Purchase Orders for tactical activities as defined in sourcing strategy &amp; DOA.
• Ensure Audit and process compliance - operational governance in the RFX process, compliance, adherence to Delegation of Authority and procurement SOP.
• Implement operational excellence framework and continuous improvement culture - deliver tangible improvements in reducing turnaround time, quality of processing procurement orders, and training, digital adoption.
• Ensure release orders against ARCs are issued within 2 working days of receipt of PRs.
• Review of open PRs and PO of material &amp; services and closure of same.
• This is IC role and should be lead and close the ad hoc requirement on priority with limited supervision.
Vendor Management.
• Ensure vendor registration form and data is complete and act as an interface with compliance team to ensure third party due diligence is conducted as per company policy.
• Supplier Relationship management for tactical buys.
• Single point interface for Trade Finance w.r.t. LC opening / closure, EMD collection &amp; return, BG collection, extension, and return.
• Co-ordinate with supplier for timely submission of documents as per agreed terms in PO. Also work with Material management cell, indirect taxation &amp; finance for completion of GRN &amp; bill booking / payment.
• Provide real-time information on status of all orders; provide feedback on order issues to category leads.
• Other Responsibility-
• Interaction with planning &amp; analytics team to prepare spend analytics and demand planning. Review &amp; Monitor data and present the same to management for respective categories.
• Execute sourcing strategy.
• Prepare goal-oriented negotiations strategy &amp; get it approved from category lead to achieve the same for value defined.
Develop In-house database
• Establish accurate, reliable data base of suppliers.
• Track &amp; monitor category spend, demand plan &amp; notify deviations within the category.
Key Performance Indicator.
• Value Saving (p.a) and cost avoidance within the category.
• Trend in IT category material &amp; services with respect to plan.
• Development of new / alternate supplier for IT category.
• Monitor &amp; Evaluate supplier performance.
Skills &amp; Knowledge :
Educational Qualifications &amp; Certifications : BE / MBA with 6-8 years of experience
Functional Skills :
• Negotiation skills
• Stakeholder management
• Knowledge of procurement software
• Analytical skills
• Planning skills
Behavioural Skills :
• Time Management
• Team player</t>
  </si>
  <si>
    <t>Category Buyer IT</t>
  </si>
  <si>
    <t>Reliance Jio Hiring State Acquisition &amp; Recharge Support Position</t>
  </si>
  <si>
    <t>Jio Platforms Limited</t>
  </si>
  <si>
    <t>Reliance Jio for its rapid expansion drive is looking for Excellent Candidates for the following Position.
Interested candidates with relevant experience can share their CVs at vinodkumar.a@ril.com
• Position : State Acquisition &amp; Recharge Support
• Business : Jio Sales &amp; Distribution
• Designation : Manager/ Sr. Manager
• Location : Hyderabad
• Requisites :
• Graduate in any discipline /MBA
• Experience : 3 - 7 Years
• Skills &amp; Competencies :
• Relationship management, self-driven, analytical skills.
• Cutting edge sales and customer relationship management concepts, across segments
• Networking skills, Business, industry and competition knowledge
• Microsoft Office Suite
• Role :
• Jio Acquisition thru Smart Phones, JioFi &amp; LYF Devices
• New Outlet Opening for Jio Acquisition &amp; Recharge
• Retailer Relationship Management for JPR &amp; other key outlets.
• Drive DSS,&amp; CDSS Productivity for Jio Acquisition &amp; Recharge
• Ensure adequate Channel Investment &amp; Infrastructure
• Drive Market... Visibility as per defined norms</t>
  </si>
  <si>
    <t>State Acquisition &amp; Recharge Support Manager</t>
  </si>
  <si>
    <t>Territory Manager</t>
  </si>
  <si>
    <t>Key Deliverable
• Strengthen the distribution and sales network by increasing the DTH Selling Outlets to the organizational expectation numbers in the assigned territory.
• Ensure availability of recharge so that existing customers are adequately serviced
• Understand the market demographics and drive sales strategy according to customer segments
• Drive the basic distribution &amp; hygiene parameters such as DTH Active Outlets, effective coverage and transacting outlets
• Ensure brand visibility through organized merchandising activities
• Ensure compliance to policy and processes by the Installation Engineers and ensure customer SLA are met
• Handholding the team responsible for installing, servicing and repairing structures and major components; instruct them on correct installation processes
Skills Required
• Analytical skills
• Consultation, facilitation, negotiation and selling skills
• Enterprising &amp; Entrepreneurial skills
• Leadership and people management skills
•... Basic computer literacy – MS Office: Excel, Outlook
• Appropriate management of escalations
• Ensure timely resolutions of issues
• Partner management skills
• Upselling skills
Educational Qualifications
• Full Time graduate, preferably MBA/ PGDM
Work Experience
• 2-6 years of Sales Experience, Preferably Telecom/FMCG</t>
  </si>
  <si>
    <t>Homes.ROM&gt;HDO.Operations&gt;Territory Manager - HDO&gt;MH-Pune-Swargate</t>
  </si>
  <si>
    <t>Key Deliverables
• Strengthen the distribution and sales network by increasing the Selling Outlets to the maximum possible extent in the assigned territory. Ensure existing customers are adequately serviced
• Understand the market demographics and drive sales strategy according to customer segments Drive the basic distribution parameters such as Channel profitability and Channel satisfaction
• Initiate active relationship management programs through continuous and effective engagement with Retailers and Field Sales Executives (FSE)
• Fostering good business relationships with residential and Market associations to drive network rollout and increase business
• Increasing cross selling of Postpaid and DTH to existing DSL customers
• Ensuring network augmentation and expansion by coordinating with Market Planning and Project Team to drive business
Skills Required
• Ability to ensure excellence in execution
• Ability to collaborate and work with large teams Analyze data a draw... insights
• Consultation, facilitation and selling skills Enterprising and ability to convince stakeholders Basic computer literacy MS Microsoft Office
Educational Qualifications
Full Time graduate, preferably MBA/ PGDM
Work Experience
2-6 years of Sales Experience , Preferably Telecom/FMCG</t>
  </si>
  <si>
    <t>Investment Product Specialist Wealth Delhi Videocon Towers Mm</t>
  </si>
  <si>
    <t>11512 Core domain expertise have Sound knowledge of Wealth 1. Assist in raising funds from HNI / UHNI clients with Technical &amp; Fundamental research for equities and advising the same to clients mapped to the wealth managers. 2. Regular meetings with Active clients, converting the dormant clients into active along with respective wealth manger. 3. Regular regional visit for HNI client meetings, seminar/events. 4. Send across research reports to current and prospective clients and assisting in writing quarterly client newsletters. 5. Provide investment support, education and guidance to clients, prospects and Relationship Managers. 6. Provide updates on investment opportunities to clients and Relationship Managers. 7. Maintain current knowledge of competitors investment capabilities, product offering and pricing policies. MBA/PGDBA/PGPM or Equivalent/ AMFI / NISM , IRDA certified
foundit</t>
  </si>
  <si>
    <t>Investment Product Specialist</t>
  </si>
  <si>
    <t>Job Description- Marketing Manager
Position: Marketing Manager
Grade – G9B
Experience: 10- 12 yrs.
Job Location: Sun House, Mumbai
Education: B.Pharm, MBA (Marketing)
Responsibility: Cardio therapy for Emerging Markets and geographical responsibility for part of India Subcontinent/ Emerging Asia
• Develop annual Brand plans/Therapy plans comprising innovative strategies in-clinic/digital/pharmacy/patient level to drive top-line achievement, and ensure sustainable growth and profitable business of assigned therapies in alignment with the global strategy.
• Converting strategies into creative and effective promotional mix/ tactics to attain Therapy/brand leadership, customer loyalty, and team motivation.
• Analyzing and allocating resources amongst therapies and brands commensurate with product life-cycle and market opportunity.
• Continuously evaluating the effectiveness of strategies and promotional plans as per the market trends and dynamics as well as the financial status and... modifying/ customizing them to achieve the objective.
• Quarterly review meetings with business head thereby getting detailed business insights across various countries in emerging markets
• Cross functional collaboration (sales/purchase/medical/market research)
• Effectively communicating with the sales team using various media and briefing/ guiding them to improve in-clinic performance and excel in the execution of strategies.
• Extensively analyzing market scenario (IQVIA), internal sales, prescription data, and competitors' information to monitor assigned therapies and brands' health and build necessary market insights.
• Doing fieldwork to build and maintain relationships with the country's KOLs and KBLs related to assigned therapies as well as to collect market insights from multiple stakeholders
• Identifying new products in segments of interest and ensuring successful new launches and portfolio management
• Market Research to identify the therapeutic gaps at the level of HCPs/Patients/ Therapies/other stakeholders</t>
  </si>
  <si>
    <t>Bharat Biotech</t>
  </si>
  <si>
    <t>Deputy General Manager (International Marketing - Critical Care)</t>
  </si>
  <si>
    <t>Bharat Serums and Vaccines Limited</t>
  </si>
  <si>
    <t>Who We Are:
For over 5 decades now, we at Bharat Serums and Vaccines Ltd. have used our scientific resources to develop a range of biological, biotech and pharmaceutical products. Advent International, a global PE firm has endorsed its faith in our commitment towards bringing life to life and is partnering with us on an ambitious growth journey.
Key Responsibility Areas:
To formulate brand plans and propose various Marketing strategies for the assigned division in accordance with corporate policy for the brand.
To plan and execute various activities as per the phase wise Marketing Strategic plans.
To carry out Market feasibility studies -Liaisoning with BD team for Portfolio expansion
To carry out Research activity related to marketing plan evolved.
To explore newer geographical areas, new markets, for customer targets.
To explore new product feasibility for business plans.
To do regular fieldwork to understand and develop a sound marketing plan.
Cross functional... collaboration (sales/purchase/medical/market research) for seamless strategy execution
Collaboration with different national &amp; international KOL's for conducting several therapy shaping initiatives
Periodic reviews to access the implementability of promotional campaigns and take corrective measures immediately.
Support in all marketing purposes to the Head Marketing.
Team size - Individual Contributor role
Reporting to - Head - Marketing, International Business
Desired Candidate Profile:
B. Pharm / B.Sc + M.B.A./M.M.S in Marketing
10+ years in Brand Management in Pharma Industry
Incumbent is responsible for Market Share, Revenue, Profitability, Growth.
Exp in Critical Care/ Specialty business is preferred</t>
  </si>
  <si>
    <t>Deputy General Manager (International Marketing Critical Care)</t>
  </si>
  <si>
    <t>Career Opportunities In Medical Services Discipline</t>
  </si>
  <si>
    <t>GAIL (India) Limited, a Maharatna PSU and India's flagship Natural Gas company is integrating all aspects of the Natural Gas value chain (including Exploration &amp; Production, Processing, Transmission, Distribution and Marketing) and its related services. In a rapidly changing scenario, GAIL is spearheading the move to a new era of clean fuel industrialization by creating a quadrilateral of green energy corridors that connect major consumption centres in India with major gas fields, LNG terminals and other cross border gas sourcing points. GAIL is also expanding its business overseas to become a formidable player in the International Market.
GAIL (India) Limited, invites applications from Indian nationals fulfilling the eligibility criteria for filling up following posts as per category wise vacancies (including backlog vacancies) indicated against each post in Table-I below:
Table-I
#
Name of the post
Grade
UR
OBC (NCL)
SC
TOTAL
Post identified as suitable to be held by PwBDs... in
following categories
1
Chief Manager (Medical Services)
E-5
1
1
-
2
Category C: OA, OL, BL, OAL, LC, Dw, AAV
Category D: SLD
Category E: Multiple Disability (MD) involving category (C) to (D) above
2
Senior Officer (Medical Services)
E-2
4
2
1
7*
Category C: OA, OL, BL, OAL, LC, Dw, AAV
Category D: SLD
Category E: Multiple Disability (MD) involving category (C) to (D) above
TOTAL
5
3
1
9
(*) Out of the total 07 posts of Senior Officer (Medical Services), 01 post is reserved for identified categories of PwBDs - Category (D) &amp; (E).
Abbreviations Used
Abbreviations
Explanation
PwBD
Persons with Benchmark Disabilities
OA
One Arm
OL
One Leg
BL
Both Legs
OAL
One Arm and One Leg
LC
Leprosy Cured
Dw
Dwarfism
AAV
Acid Attack Victims
SLD
Specific Learning Disability
MD
Multiple Disability
Persons with Benchmark Disabilities (PwBDs) belonging to the category/ categories for which the post is identified (as indicated in Table-I) can also apply even if no vacancies are specifically reserved for them. Such candidates will be considered for selection for appointment to the post by general standard of merit.
PwBD category candidates of relevant category applying against a vacancy specifically reserved for them shall be eligible for the benefit of reservation/ concessions, if impairment is not less than 40% of the relevant disability.
1. Minimum Essential Qualification(s), Minimum Essential Experience and Upper Age Limit for the above posts shall be as indicated in Table-II below:
Table-II
S.No.
Post/ Grade/ Pay Scale/ Age limit
Minimum Essential Qualification
Minimum Essential Experience
1
Chief Manager (Medical Services)
E-5 Grade
Pay-Scale: Rs.90,000 - 2,40,000/-
Age Limit: 40 Years
MBBS with MD / DNB in General Medicine
(Qualification should be recognized by Medical Council of India / National Board of Examination)
Minimum 09 (Nine) years post qualification experience in line (Including experience as Senior Resident) as Medical Officer/ Specialist/ Consultant/Lecturer /Asst. Professor/ Associate Professor in Govt. Medical College/ Hospital OR in Pvt. Medical College/Hospital OR in State/Central Govt. Department/ Public Sector Enterprise/Private Sector Organization/Institution.
2
Sr. Officer (Medical Services) Grade: E-2
Pay-Scale:
Rs.60,000 - 1,80,000/-
Age Limit: 32 Years
MBBS Degree
(Qualification should be recognized by Medical Council of India with valid registration with relevant statutory council /body).
Desirable: Diploma in specialized field e.g. DGO,DCH etc.
Minimum 01 (One) year post qualification experience in line (excluding internship) as Medical Officer/Specialist in State /Central Govt. Department/Hospital OR in Public Sector Enterprise / Private Sector Organization/Hospital, as an employee of that Organization /Hospital.
2. TERMS AND CONDITIONS IN RESPECT OF ESSENTIAL QUALIFICATION(S) AND ESSENTIAL EXPERIENCE [As mentioned under relevant column in Table-II]
Minimum essential educational qualification(s) required shall be as indicated in Table-II against eachpost.
Only full time Regular courses will be considered.
Medical Degree/ Diploma (i.e. MBBS/MD/MS/DGO/DNB ) acquired should be recognized by Medical Council of India / National Board of Examination OR Relevant Medical Council/Body.
Candidates should be registered either with Medical Council of India or with State Medical Council.
Minimum Essential Post Qualification and in line Experience in Medical College/ Hospital OR in Pvt. Medical College /Hospital OR in State/Central Govt. Department/ Public Sector Enterprise/Private Sector Organization/Institution should be as on 20.01.2022.
Internship training shall not be considered as work experience for the post of Senior Officer (Medical Services).
Experience of candidates working on contract basis through an empanelled agency/ contractor (i.e., those who have been deployed on contract basis by some other agency/ organization) will not be Only direct work experience including fixed term basis employment in an organization will be taken into consideration.
3. UPPER AGE LIMIT AND AGE RELAXATION
The Upper Age Limit for various posts as given in Table-II is as on 20.01.2022.
The upper age is relaxable by 05 years for SC/ST category candidates, 03 years for OBC (NCL) category It is also relaxable by 10 years for PwBD candidates belonging to General/EWS category, 13 years for PwBD candidates belonging to OBC (NCL) category and 15 years for PwBD candidates belonging to SC/ST category. The above relaxation in upper age limit is applicable only in respect of posts which are reserved for SC/ST/OBC(NCL) category candidates. Relaxation in age limit shall be applicable for PwBD category candidates irrespective of the fact whether the post is reserved or not, provided the post is identified suitable for concerned PwBD category candidates. The upper age limit is also relaxable by 05 years for candidates domiciled in the State of Jammu &amp; Kashmir between 01.01.1980 and 31.12.1989.
SC/ST/OBC(NCL) category candidates applying for post marked unreserved (UR) shall be considered under general standard of merit and no relaxation in upper age limit shall be available to them.
In case of Ex-servicemen who have put in not less than six months continuous service in the Armed Forces of the Union, they shall be allowed to deduct the period of such service from their actual age, and if the resultant age does not exceed by more than 03 years the maximum age limit prescribed for the posts/ services for which a candidate seeks appointment, he/ she be deemed to satisfy the conditions regarding the age limit.
Maximum upper age of the applicant shall not exceed 56 years including all possible age relaxations.
Relaxation and concessions for Persons with Benchmark Disabilities (PwBDs) category candidates will be in accordance with the Government directives in this regard.
4. EMOLUMENTS:-
The candidates selected shall be on probation for a period of one year and shall draw initial basic pay in the corresponding pay scales as indicated in Table-III below:
Table-III
Grade
Pay Scale
Initial Basic Pay
E-5
Rs.90,000 – 2,40,000/-
Rs.90,000/-
E-2
Rs.60,000 – 1,80,000/-
Rs.60,000/-
Candidates to be selected for the position of Senior Officer in E-2 Grade through Open Advertisement on All India basis and offered minimum basic pay in the pay scale of E-2 Grade will be allowed 01 advance increment at the applicable rate (presently @ 3%) over and above the minimum of pay scale in E-2 Grade offered to Candidate(s) granted Protection of pay (Basic plus DA) will be allowed one advance increment at the applicable rate (presently @ 3%) on cumulative basis over and above the basic pay fixed for protection of his/her last pay drawn. Candidate(s) granted higher basic pay in the form of advance increment(s) by the Competent Authority on the recommendation of the selection committee will also be entitled for one advance increment as stipulated above over and above the higher basic pay offered to him/ her on the basis of recommendation of the selection committee.
All candidate(s) selected for the position of Officer in E-2 Grade through open advertisement on All India basis and offered minimum basic pay in the pay scale of E-2 Grade, having post qualification relevant experience of 04 years or more than 04 years (against the requirement of minimum post qualification relevant experience of 01 year) will be allowed 02 advance increments on cumulative basis at the applicable rate (presently @ 3%) over and above the minimum basic pay in the pay scale of E-2 Grade. For the purpose of calculating number of years of post-qualification relevant experience, the last date of submission of online application will be taken as cut-off date. Candidate(s) granted Protection of pay (Basic Plus DA), will also be allowed two advance increment(s), as stipulated above, at the applicable rate (presently @3%) on cumulative basis over and above the basic pay fixed for protection of his/ her last pay drawn. Further, candidate(s) granted higher basic pay in the form of advance increment(s) by the Appointing Authority on the recommendation of the selection Committee or otherwise on the merit of each case, will also be allowed two advance increment(s), as stipulated above, at the applicable rate (presently @ 3%) on cumulative basis over and above the higher basic pay offered to him/ her by the Appointing Authority on the recommendation of the selection committee or otherwise on the merit of each case subject to the condition that total number of advance increments to be allowed in such cases should not exceed 05.
Pay and Allowances: Basic Pay as applicable in the grade, Variable Dearness Allowance (VDA) at the applicable rates and perks &amp; allowances under cafeteria approach.
Variable Pay: Performance Related Pay as per the applicable policy.
Other Benefits: Company Accommodation/ Leased Accommodation/ HRA, medical facility, group insurance, house building advance, conveyance advance etc. as per the rules of the company.
Superannuation Benefits: Subject to fulfilling of requisite terms &amp; conditions, employees will be eligible for Contributory Provident Fund, Gratuity, and Pension under Defined Contributory Scheme. Further, Post-Retirement Medical Benefits under Defined Contributory Scheme will be extended to those who superannuate from GAIL after rendering a minimum of 15 years of continuous service.
All the above benefits will be governed by the policy of the Company in force &amp; amended from time to time.
5. PLACEMENT/ ASSIGNMENTS:-
The selected candidates may be posted at any of the installations/ projects/ offices, of GAIL (India) Limited or any of the subsidiaries/ Joint Ventures of GAIL (India) Limited or deputed to any Department of Government of India/ other PSUs, etc. The selected candidates may be assigned jobs/ functions/ assignments as per the business requirements of the Company including shift operations.
6 APPLICATION FEE:-
At the time of submission of online application, candidates belonging to General, EWS &amp; OBC (NCL) category are required to pay a non-refundable application fee of 200/- (Rupees Two Hundred only)(excluding applicable Convenience Fee and Taxes).
The application fee is to be paid by typing or pasting the link in a URL (Uniform Resource Locator) using any browser:- https://formbuilder.ccavenue.com/live/gail-india-limited
Thereafter applicants need to select the correct Advertisement Number and click on Proceed Button to pay the requisite application fee. Applicants are required to fill their basic personal details and click on the Terms and Conditions Check Box before clicking on the Pay Now Applicants need to choose their preferred mode of payment such as Credit Card, Debit Card, Net Banking, Paytm, Wallet &amp; UPI etc. to pay the Application Fee. Applicable Convenience Fee and Taxes, if any over and above the Application Fee will be borne by the Applicant.
After successful Transaction, applicants need to take note of the Receipt Number, which can be retrieved in the Payment History Page by entering Mobile Number and email Id.
The User Manual for payment of application fees is available at GAIL website (careers.gail.co.in). Further, the Receipt Number obtained through payment gateway is to be entered in the online application form in the “Bank Transaction Number” field. The Application fee once deposited/ paid will not be allowed to be withdrawn and the application fee once paid will neither be refunded on any account nor would this fee be held in reserve for future exam/ selection.
SC/ ST/ PwBD category candidates are exempted from payment of application fees. However, for claiming exemption in application fees, SC/ ST candidates will have to submit a true copy of SC/ ST certificate as applicable, issued by the Competent Authority in the prescribed format and PwBD category candidates claiming exemption in application fee will have to submit a true copy of disability certificate in the prescribed format issued by Competent Authority at the time of further Selection Process.
7 HOW TO APPLY:-
CANDIDATES WILL BE REQUIRED TO APPLY ONLINE THROUGH GAIL WEBSITE: gailonline.com No other means / mode of application shall be accepted. Website will be open from 1100 hrs on 22.12.2021 to 1800 hrs on 20.01.2022.
Before registering/applying online, candidates are advised to go through detailed instructions related to the application The candidate should possess the following and keep the same handy while applying online:
Valid email ID and mobile no.
Receipt Number obtained through payment gateway, if applicable.
Scanned copy of self-attested recent passport size colour photograph (3.5 X 5 cm) of the candidate with white background (.JPEG/ .JPG/ .BMP format size upto 50 KB).
After submitting online application, candidate is required to download the Application Form generated by the system with unique registration Candidate should put his/ her signature at the space provided and keep the form with him/ her for future reference.
Candidates are NOT required to submit hard copy of application form to GAIL at this stage.
In case the candidate is called for further Selection Process, he/ she has to bring the downloaded application form with all ORIGINAL DOCUMENTS [in the order as mentioned below] together with ONE SEPARATE SET OF PHOTO COPY of all documents duly SELF ATTESTED (in the same order) at the time of further Selection Process, failing which he/ she will not be permitted to appear in the further Selection Process:
Copy of Receipt Number obtained through payment gateway, if applicable.
Print out of the Online Application form with 02 recent passport size photograph (same photograph uploaded on the online application form) along with signature on the application form.
Document in support of Date of Birth proof – Matriculation/ Class-X Certificate/ Mark Sheet
Caste/Tribe certificate [for SC/ ST/ OBC (NCL) category candidates as applicable] in the prescribed format issued by the Competent Authority as prescribed by Government of India, Disability certificate [in case of PwBD category candidates] in the prescribed format issued by the Competent Authority and Ex‐servicemen Proof (in case of Ex‐ servicemen candidates). OBC (Non Creamy Layer)/EWS category candidates are required to submit latest caste/category certificate.
All Certificates/Testimonials in respect of qualifications (all semester/year wise Mark Sheet, Degree &amp; Diploma certificate starting from matriculation onwards).
Certificate of Registration with Medical Council of India or with State Medical Council &amp; Internship Completion certificate.
Documentary proof/ certificate from the Institute/ University (as per norms adopted by University/ Institute) indicating equivalent percentage of marks secured in case degree is awarded in CGPA/ OGPA or letter grade.
Complete and Proper Experience certificates/ Documents issued by the Employer in support of experience details mentioned by the candidate in the online Application Form.
Only following types of documentary proofs towards experience will be considered:
I. For Past Employment:-
Experience letter issued by competent and authorized executive of the organization indicating Designation, date of joining including date of relieving the organization by the employee concerned OR
Appointment letter clearly mentioning the date of joining the organization and also acceptance of resignation letter/ relieving order.
II. For Current Employment:-
Experience letter issued by competent and authorized executive of the organization indicating designation, and date of joining the organization by the employee concerned along with latest pay slip OR
Appointment letter clearly mentioning the date of joining the organization and Latest Pay Slip along with any of the following optional documents:
Identity card issued by current employer
Annual Increment letter
Promotion order/Transfer order etc.
In the event of absence of appointment letter and latest pay slip, candidature of such candidates shall be liable to be rejected.
NOC/ Forwarding Letter from the employer in case the candidate is employed in Central/ State Government Department, Central/ State PSUs or Semi Government organization.
Valid ID Proof: PAN Card/ Voter ID/ Aadhar Card/ Driving License etc.
Candidates should ensure that they bring all the documents mentioned above to the venue of further Selection Process. In the event of failure of candidate to submit any of the required documents as mentioned above, candidature of such candidate shall be liable to be rejected.
Three copies of the photo (same photograph uploaded on the online application form) should be retained for future use. Candidates are advised not to change their appearance till the recruitment process is complete.
Before applying for the post, candidates should ensure that he/ she fulfils the eligibility criteria and other conditions mentioned in this advertisement. GAIL would be free to reject any application at any stage of the recruitment process, if the candidate is found ineligible for the post for which he/ she has The application fee paid by ineligible candidates shall be forfeited. No correspondence shall be entertained in this regard.
8. HEALTH/MEDICAL FITNESS:-
Appointment to the above posts will be subject to the candidate being medically fit as per the standards prescribed for the post by the Every candidate appointed to a post in the Company shall be required to get their Pre-Employment Medical Examination done in a Central/ State Government Hospital (having the status of minimum District Hospital) or in GAIL nominated empanelled hospitals and submit Medical reports in the prescribed formats issued by Medical Authority i.e., Chairman of Medical Board or Civil Surgeon or Medical Superintendent or Chief Medical Officer or equivalent of a Central/ State Government Hospital (having the status of minimum District Hospital) or in GAIL nominated empanelled hospital. Acceptance of joining will be subject to the Medical Fitness Certificate so issued by the Medical Authority being further accepted by designated CMO, GAIL (India) Limited. GAIL reserves the right to re- examine or review the Medical Examination report submitted by the candidate without assigning any reason and decision of GAIL’s designated CMO will be final and binding. Detailed guidelines on Medical Standards/ Norms for Medical Fitness and Pre-Employment Medical Examination are available on GAIL website www.gailonline.com.
9. SELECTION PROCESS:-
Candidates fulfilling all the eligibility criteria (based on the application as submitted in the online application), will only be considered for further Selection Depending on the number of candidates fulfilling all criteria, candidates will undergo single stage/ multiple stage selection process. In the event of number of applications being large, GAIL will adopt shortlisting criteria to restrict the number of candidates to be called for further selection process to a reasonable number by suitably raising the minimum eligibility standards.
Screening and selection will be based on the details provided by the candidates, hence it is necessary that only accurate, full and correct information is furnished by the Furnishing of wrong/ false information will be a disqualification and GAIL will not be responsible for any consequence of furnishing such wrong/ false information.
Since all the applications will be screened on the basis of data submitted by the candidate in the online application form, the candidates must satisfy themselves of the suitability for the position to which they are If at any stage during the recruitment and selection process, it is found that the candidates have furnished false or wrong information, their candidature will be rejected. Canvassing in any form during any stage of recruitment process will lead to cancellation of candidature.
All the details given in the online form will be treated as final and no changes will be entertained.
It may please be noted that submission of online application under factious/ pseudo names/ email ids is strictly Any candidate resorting to such practices will be liable for suitable action under the provisions of IT Act 2000.
Selection Process will involve Group Discussion and/or Interview before the Selection Committee.
The selection process as indicated above is Selection Process may, however, vary depending upon the administrative/ business requirements of the Company.
10. OTHER TERMS &amp; CONDITIONS AND GENERAL INSTRUCTIONS:-
Only Indian Nationals are eligible to apply.
The candidates should ensure that they fulfill all eligibility criteria and other conditions of this advertisement and that the particulars furnished by them in the on‐line application and the documents submitted by them later on (in terms of Clause 5 as mentioned above) are correct in all respects. Mere admission to the Selection Process does not imply that the Company (GAIL) has been satisfied about the candidate’s eligibility. In case it is detected at any stage of the recruitment process that a candidate does not fulfill any of the eligibility criteria, and/ or that he/ she has furnished any incorrect information or has suppressed any material fact(s), his/ her candidature will stand cancelled. If any of these shortcomings(s) is/ are detected even after appointment, his/ her services will be summarily terminated.
Request for change of Mailing address/ email ID/ category/ posts as declared in the online application will not be entertained.
Candidates should possess a valid email Candidates are advised to keep the email ID (to be entered compulsorily in the online application form) active for at least one year. No change in the email ID will be allowed once entered. All correspondence with candidates shall be done through email only. All information/ communication regarding participating in the Selection Process shall be provided through email to the candidates found apparently eligible based on the online application data and documents submitted. Responsibilities of receiving and downloading of information/ communications etc. will be of the candidate. GAIL will not be responsible for any loss of email sent, due to invalid/ wrong email ID provided by the candidate and no correspondence in this regard will be entertained.
Only shortlisted candidates who are found apparently eligible based on the online application data and documents submitted will be called for participating in the Selection In case the applicant does not receive any communication within 120 days from the date of publication of this advertisement, it may be presumed that he/ she has not been shortlisted for the Selection Process.
Category [GEN/EWS/SC/ST/OBC(NCL)/PwBD] once filled in the online application form will not be changed and no benefit of other category will be admissible later on.
The OBC candidates who belong to “CREAMY LAYER” are not entitled for OBC concession and such candidates have to indicate their category as “General”.
Relaxations/ Reservations for SC/ST/OBC(Non Creamy Layer)/ PwBD (degree of disability 40% or above) / Ex-Serviceman as per Government Directives are applicable.
Degree of Disability for reservation
Only such PwBD candidates would be eligible to get the applicable benefit of reservation/ concessions who suffer from not less than 40% of relevant disability. For claiming the benefit of reservation/ concessions applicable for PwBDs, the candidates will have to submit a disability certificate as per formats prescribed by the Ministry of Social Justice and Empowerment vide notification no. G.S.R. 591 (E) dated 15.06.2017 in support of their claim.
Candidates belonging to SC/ST category should produce their caste certificate in the prescribed format issued by Competent Authority as prescribed by Government of India in support of their claim.
Candidates belonging to OBC (Non‐Creamy Layer) category should produce their latest caste certificate in the prescribed format issued by Competent Authority as prescribed by Government of India in support of their The name of the caste and community indicated in the OBC (NCL) certificate must appear in the central list of Other Backward Classes. In case, the candidate fails to produce his latest caste certificate in the prescribed format issued by Competent Authority as prescribed by Government of India, his/ her candidature will not be considered. Further, OBC (NCL) candidates will have to give a self-undertaking indicating that they belong to OBC (NCL) category at the time of participating in the Selection Process, if called for the same.
To download the prescribed format please click relevant link “Download prescribed format for SC/ST/OBC(NCL)/EWS/PwBD certificate” available on careers section of GAIL website gailonline.com. In case, the candidate fails to produce the certificate in the prescribed format issued by Competent Authority as prescribed by Government of India, his/ her candidature will not be considered.
Candidates presently employed in Central/ State Government Department, Central/ State PSUs or Semi Government Organization shall either forward their application through Proper Channel or shall produce NOC from their present employer at the time of In case, the application of the candidate is not forwarded through proper channel or the candidate fails to produce NOC from his/ her present employer at the time of interview, his/ her candidature will not be considered.
Candidature of the registered candidate is liable to be rejected at any stage of the recruitment process or after recruitment or joining, if any information provided by the candidate is found to be false or is not found inconformity with eligibility criteria mentioned in the advertisement.
GAIL reserves the right to raise the minimum eligibility GAIL also reserves the right to fill or not to fill all or any of the above positions and cancel/ restrict/ enlarge/ modify/ alter the recruitment/ selection process without any further notice or assigning any reasons whatsoever.
The prescribed qualification/ experience are the minimum and mere possession of the same does not entitle a candidate for participating in the Selection GAIL’s decision shall be final in this regard.
List of candidates shortlisted for participating in the Selection Process and also the list of selected candidates for appointment for the above posts will be displayed on GAIL Website gailonline.com for the information of the candidates in due course of time. Candidates are advised to visit GAIL Website www.gailonline.com for latest updates.
Any canvassing directly or indirectly by the applicant will disqualify his/ her Any dispute with regard to recruitment against this advertisement will be settled within the jurisdiction of Delhi Court only.
Any revision, clarification, addendum, corrigendum, time extension, to the above advertisement will be hosted on “Careers” section of GAIL website: www.gailonline.com only and no separate notification shall be issued in the press. Candidates are requested to visit the website regularly to keep themselves updated.
IMPORTANT DATES:-
#
Activity
Date
1
Commencement of On-Line registration of application by candidates
22.12.2021
(from 1100 hrs. onwards)
2
Last date for on-line registration &amp; Submission of application by candidates
20.01.2022
(Till 1800 hrs.)
IMPORTANT INSTRUCTIONS:-
The Online Application shall be deemed to be submitted only upon receipt of Application Fee (as applicable) and upload of Self Attested Photograph.
Candidates are advised in their own interest to complete the registration process, pay application fee online (as applicable) and final submission of online application sufficiently in advance before the last date so as to avoid the possibility of disconnection /inability / failure to log on to the website on account of heavy load on internet or website jam.
We hereby caution the general public not to fall prey to the dubious agencies/organizations/individuals/aiming at fleecing money from the innocent Don’t believe any advertisement/job announcement of GAIL (India) Limited circulated through e-mail, social media etc. Please rely on information hosted on our website www.gailonline.com for any job/career related information pertaining to GAIL (India) Limited</t>
  </si>
  <si>
    <t>Officer</t>
  </si>
  <si>
    <t>Manager- Back Office for Market Operations</t>
  </si>
  <si>
    <t>As a Manager- Back Office for Markets Operations, you’ll report to Head of Finance and Risk Management and following tasks would be a part of your job profile:
Ownership of all energy revenue and purchase processes for the Markets Operations of Statkraft in India. This includes contract management (with customers, vendors and power exchanges), customer/ vendor master data.
Customer billing and pricing, energy purchase invoice verification and approval.
Debt collection and payment to energy vendors, and reconciliation to exchanges and other systems.
Control of Trade receivables, Payment security mechanisms.
Reporting and analysis of financial results for Market Operations to division and local management. Main point of contract for management for all financial matters regarding market Operations.
Maintenance of liquidity for trading on power exchanges.
Accounting of customer billing, energy purchases, payments in the Company’s ERP.
Ensure that Deal Life Cycle is adhered to for Back... Office activities.
Support and assist the India Accounting Centre in fulfilling statutory reporting requirements. Assist in audits and tax compliance where required.
Ensure reporting to various stakeholders both internal and external.
Complete and update internal control on a timely basis. Report any significant breaches to controls, internal procedure, mandates or other Group requirements.
Support and supervise accounting and revenue recognition in other group entities of the Market Operations in India.
Ensure timely payment of licence fees and membership fees to CERC/ Power exchanges.
Reporting to the regulatory authorities.
Qualifications And Experience:-
A finance graduate, post-graduation is preferred.
5 years + experience preferably in an international company. Masters level preferred.
Experience in the electricity and energy trading industry would be an added advantage.
Familiar with billing processes and revenue recognition under applicable accounting rules.
Knowledge of SAP would be an added advantage.
A team player, willing to learn and develop new ideas and business models.
Fluent in English.
Responsible with high ethical standards and open to discuss issues and problem areas with a positive attitude to problem solving.
Additional Information:-
Good to Have:
Good understanding of prominent regulations related to short term open access and scheduling of power.
Power/energy market exposure preferably in a Power Trading company, SLDC or Discom.
Location:-
Delhi, India.
Company Overview:-
Statkraft is a leading company in hydropower internationally and Europe’s largest generator of renewable energy. The Group produces hydropower, wind power, solar power, gas-fired power and supplies district heating. Statkraft is a global company in energy market operations. Statkraft has 4,800 employees in 19 countries. Statkraft in India started its operations in 2004 and has strengthened its footprints in Assets development &amp; management and Market operations (Trading &amp; origination, Forecasting &amp; Scheduling activities and Energy management</t>
  </si>
  <si>
    <t>Manager Back Office for Market Operations</t>
  </si>
  <si>
    <t>job_result_1_95.txt</t>
  </si>
  <si>
    <t>JSW Steel - Deputy General Manager - Analytics/Financial...</t>
  </si>
  <si>
    <t>Dy. General Manager
Role : Analytics / Financial Projections
Qualification : CA / MBA finance from premier institute. Preferred Engineer
Years of experience : 10 - 15 years
Job description :
- Build Business models/long term projections for rating agencies/FIIs
- Impairment analysis for Domestic and overseas operations
- Knowledge of the steel industry Finance/Costing and experience in Business Model developing of medium or large scale manufacturing industry having multiple locations
- Working knowledge of the key drivers - Interest rates, Discount rates, Cost of Capital, Investment cost, Direct &amp; Indirect Tax benefits etc.
- Insightful analysis of NSR, Costs and EBITDA, inventory and other analysis from SAP and other data available from plants</t>
  </si>
  <si>
    <t>Deputy General Manager Analytics/Financial</t>
  </si>
  <si>
    <t>NTPC Limited</t>
  </si>
  <si>
    <t>I. COMPANY PROFILE:-
NTPC Limited was incorporated in 1975 under the companies act, 1956 with objective to develop and provide reliable power, related projects and services at competitive prices, integrating multiple energy sources with innovative and eco-friendly technologies and contribute to society.
NTPC became a listed company in 2004, with majority holding of 89.50% with the government of India which was further from time to time.
The Company has over the years, developed from a thermal power generator to an integrated power company with presence across entire energy value chain through backward and forward integration into areas such as coal mining power trading, distribution etc. On 19th May 2010, NTPC was granted the status of ‘Maharatna’ that resulted in enhanced autonomy in decision making.
Its registered and corporate offices are at New Delhi.
The company employed 17474 regular employees (Executives: 11422 and Non-excecutives: 6052) as on 31.03.2022.
The authorized and... paid up capital of the Company was Rs. 10,000 crores and Rs. 9696.67 crores respectively as on 31.03.2022.
Government of India’s equity in NTPC, stands at 51.10% as on 31.03.2022, the rest being held by Institutional Investors, public &amp; others.
II. JOB DESCRIPTION AND RESPONSIBILITIES:-
Director (Projects) is a member of Board of Directors and reports to Chairman and Managing Director. He is responsible for achieving excellence in Techno-economical aspects of Power Plant Engineering and execution, other related technical activities of the Company and responsible for ensuring timely construction, erection, commissioning and completion of all projects under the corporation as per the desired quality and cost frame work through effective Project Management System. He will also ensure effective utilization of potential and expertise available in the company through consultancy services and Joint Ventures in domestic and international markets.
III. ELIGIBILITY:-
1. AGE:-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
Central Public Sector Enterprise (CPSE) (including a full-time functional Director in the Board of a CPSE);
Central Government including the Armed Forces of the Union and All India Services;
State Public Sector Enterprise (SPSE) where the annual turnover is *Rs 10000 crore or more;
Private Sector in company where the annual turnover is *Rs 10000 crore or more. Preference would be given to candidates from listed Companies.
(* The average audited annual turnover of three financial years preceding the calendar year in which the post is advertised shall be considered for applying the approved limits)
3. QUALIFICATION:-
The applicant should be an Engineering graduate from a recognized University/ Institution with good academic record.
Applicants holding MBA/ PGDM will have an added advantage.
4. EXPERIENCE:-
The applicant should have at least 5 years cumulative experience/exposure during the last 10 years in Project Planning/ Execution/ Management at a senior level of management in a large organization of repute.
Experience in Construction/ Commissioning of projects in Power Sector is desirable.
5. PAY SCALE:-
Central Public Sector Enterprises-
Eligible Scale of Pay:-
(i) Rs. 7250-8250 (IDA) Pre 01/01/1992
(ii) Rs. 9500-11500 (IDA) Post 01/01/1992
(iii) Rs. 20500-26500 (IDA) Post 01/01/1997
(iv) Rs. 51300-73000 (IDA) Post 01/01/2007
(v) Rs. 120000-280000 (IDA) Post 01.01.2017
(vi) Rs. 18400-22400 (CDA) Pre-revised post 01.01.1996
(vii) Rs. 37400-67000 + GP 10000 (CDA) post 01.01.2006
(viii) Rs. 144200-218200 (Level 14) CDA post 01.01.2016
The minimum length of service required in the eligible scale will be one year for internal candidates, and two years for others as on the date of vacancy.
Applicants from Central Government / All India Services should be holding a post of the level of Joint Secretary in Government of India or carrying equivalent scale of pay on the date of application.
Applicants from the Armed forces of the Union should be holding a post of the level of Major General in the Army or equivalent rank in Navy/Air Force on the date of
Applicants from State Public Sector Enterprises/ Private Sector should be working at Board level position or at least a post of the level immediately below the Board level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Applicants should submit their applications on-line only as per the format.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Below Board level in SPSE: through the concerned SPSE.
Private Sector: directly to the PESB.
Applicants from Private Sector must submit the following documents along with the application form:
Annual Reports of the Company in which currently working for the last 3 financial years preceding the calendar year in which the post is advertised (please provide URL or attach/enclose copies);
Whether the company is listed or not; if yes, the documentary proof (please provide URL or attach/enclose copies);
Evidence of working at Board level or at least a post of the level immediately below the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21-02-2023.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</si>
  <si>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VA Tech Wabag</t>
  </si>
  <si>
    <t>Role Description
WABAG is looking for strategic investor relations professions for its Global Headquarters in Chennai
Roles &amp; Responsibilities
• Develop a robust investor relation strategy and framework
• Manage the Company’s relationships with investors and analysts by providing clear, accurate and confident communications
• Responsible for creating and delivering all investor relations materials
• Provide feedback and insight to senior management on investor sentiment and industry conditions
• Schedule, arrange and participate with senior management in industry and research analyst conferences, meetings with investors and security analysts, organize roadshows to meet with targeted investors
• Analyze reports prepared by the investment community concerning the Company and comparable companies and provide competitive intelligence to senior management
• Prepare presentations for investor conferences, other special requirements
• Prepare and manage press releases relating to business... developments like new order intake, significant project closures, awards and accolades, results etc.
• Provide information to the Company’s Board of Directors on a regular basis on investor activity, stock performance, peer company comparisons.
Job Location
Chennai, India
Educational Qualification
Masters / MBA in Finance
Year of experience
5+ years of investor relations experience</t>
  </si>
  <si>
    <t>Water Utilities</t>
  </si>
  <si>
    <t>job_result_4_75.txt</t>
  </si>
  <si>
    <t>Steel</t>
  </si>
  <si>
    <t>HR Head</t>
  </si>
  <si>
    <t>Vedanta</t>
  </si>
  <si>
    <t>Odisha</t>
  </si>
  <si>
    <t>via The Best Services &amp; Enterprise's</t>
  </si>
  <si>
    <t>Mandatory Skills Required
DIVERSITY ONLY 14-18 years of experience in HR management with at least 5 years of experience as a Head HR for a manufacturing set- up
JOB PURPOSE
To provide leadership and direction to the HR function at the plant, thus ensuring that the HR agenda is aligned to the overall business strategy of the plant and the organization is on track in relation to achieving excellence in people processes and overall performance management
SKILLS AND KNOWLEDGE
Educational Qualifications and Experience
• Graduate with MBA degree in HR from a reputed Indian or overseas business school
• 15 - 20 years of experience in HR management with at least 5 years of experience as a Head HR for a manufacturing setup
Functional Skills
• Ability to effectively communicate with all levels of management, employee and vendors
• Strong knowledge of labor relations and statutory compliance around the same
• Should have strong experience with setting up large scale training programs... for management and blue collar employees</t>
  </si>
  <si>
    <t>Recruitment of Experienced Professionals in Materials &amp; Finance...</t>
  </si>
  <si>
    <t>National Fertilizers Ltd</t>
  </si>
  <si>
    <t>National Fertilizers Limited (NFL) is a Mini-Ratna, premier profit-making Central Public Sector Undertaking engaged in manufacturing and marketing of fertilizers and other agricultural inputs with a vision of being a leading Indian company in fertilizers and beyond, with commitment to all stakeholders. NFL is looking for qualified, dynamic and result oriented experienced professionals with initiative for manning the following positions on regular basis for its various Units/Offices/Joint Ventures:-
Pay Scale:
Materials Officer/ Accounts Officer
(₹40000 - 3% - 140000)
Asstt. Manager (Materials).
(₹50000 - 3% - 160000)
Sr. Manager (F&amp;A)
(₹80000 - 3% - 220000)
Minimum Eligibility Criteria as on cutoff Date
The columns mentioned in the table under this clause be read with Clause Nos. C.1 - C.5 mentioned subsequently
Name of Post
Maximum Age
Minimum Educational Qualification
Post Qualification inline executive Work Experience
Sr. Manager (F&amp;A)
45 Years
Chartered Accountant from... The Institute of Chartered Accountants of India
Or
Cost &amp; Management Accountant from The Institute of Cost Accountants of India
Or
Two years full time / regular MBA/PGDM with major specialization in Finance / Financial Management with minimum 60% marks
Minimum 13 years post qualification in line executive experience should be as on the cutoff date.
Accounts Officer
30 Years
Chartered Accountant from The Institute of Chartered Accountants of India
Or
Cost &amp; Management Accountant from The Institute of Cost Accountants of India
Or
Two years full time / regular MBA/PGDM with major specialization in Finance / Financial Management with minimum 60% marks
Minimum 01 year post qualification in line executive experience should be as on the cutoff date.
Asstt. Manager (Matls.)
40 Years
Degree in Engineering (in any specialization)
Or
full time regular MBA (Materials Management /Supply Chain Management)
Or
PG Diploma in Materials Management (02 years regular course) (Recognized as equivalent to MBA by UGC/AICTE).
Minimum 02 years in line experience in responsible position in Materials Management activities such as Purchasing and / Store Keeping in Fertilizer/ Chemical/ Petro – Chemical Hydrocarbon/ Manufacturing Industry as on the cutoff date.
Materials Officer
30 Years
Degree in Engineering (in any specialization)
Or
full time regular MBA (Materials Management /Supply Chain Management)
Or
PG Diploma in Materials Management (02 years regular course) (Recognized as equivalent to MBA by UGC/AICTE).
Minimum 01 year in line experience in a responsible position in Materials Management activities such as Purchasing and/Store Keeping in Fertilizer/ Chemical/ Petro-Chemical Hydrocarbon/ manufacturing Industry as on the cutoff date.
AGE LIMIT (Column ii)
Maximum age mentioned on the above table is for 'UR' category. Relaxations to SC/ST/OBC/PwBD/ExSM in age criteria are mentioned in Clause Nos. F.12 - F.16 of this advertisement.
IMPORTANT
Sl. No
Details
1.
Cut-off date of reckoning eligibility for all purposes of this advertisement shall remain 30.04.2021.
2.
The link for Advertisement &amp; application Form Proforma has been hosted on the website www.nationalfertilizers.com / Careers / Recruitment in NFL / Recruitment of Experienced Professional in Materials &amp; Finance Disciplines-2021.
3.
Last date of receipt of duly filled-in Application Form along with requisite self-attested copies of the documents / certificates at Noida office is 25.06.2021. / 02.07.2021 (for far-flung areas as mentioned in advertisement), unless extended and notified on NFL‟s website.
4.
Canvassing in any form is liable to render a candidate ineligible.
Full Details at below
﻿﻿﻿</t>
  </si>
  <si>
    <t>Materials Officer/ Accounts Officer</t>
  </si>
  <si>
    <t>job_result_5_65.txt</t>
  </si>
  <si>
    <t>Executive/Analyst-Global Logistics</t>
  </si>
  <si>
    <t>Job Title: Executive/Analyst-Global Logistics
Location: Kharadi,Pune
Exp: 2-6 yrs
Shift: Global Shift (Europe/US)
English communication is must &amp; comfortable to work in global shift timings.
Sales order-Purchase Order
• Support Sales by managing customer orders, creation of Sales order-Purchase order (SOPO).
• Coordination with Sales team, inventory team &amp; Planning team to analyze &amp; place order as per business requirement.
• Support marketing in implementing customer complaints resolution.
• Creating Standard reports on Open Orders, closed order &amp; Inventory availability and posting transactions on SAP.
• Resolving the issues with sales order/Purchase order to make smooth shipment.
• Checking the Import/Export custom document (shipment detail, CTH, duties etc.) of North America shipment &amp; maintain the data.
• Highlight the concern in EXIM document for resolution &amp; work for solution as well.
EXIM:
• Manage documentation retention of all commercial documents for North America... shipments.
• Follow up for missing documents from all vendors in a timely manner to prevent logistics delays.
• Goods Receipt of 3rd party invoices in SAP
• Verification of commercial invoices as per US Customs entries
• Export Planning &amp; operation.
Customer Services:
• Support Sales by managing customer orders, document creation, logistics planning and execution, shipment tracking, returns management.
• Creating Standard reports on Open Orders, Inventory availability and posting transactions on SAP
• Create Sales Contracts and liaison with Sales / Finance to create sales contracts / orders.
• Create Documentation, co-ordinate with logistics and warehouse, track shipment and inform customer for sales orders.
• Assist Key Account Managers in allocation of shortage material and create dispatches as per allocation.
• Create standard reports on Inventory, open order status for the perusal of planning and sales team.
• Create return orders, documentation, co-ordinate with logistics and warehouse for all customer returns.
Toller:
• Shipment transaction like STO (Stock transfer), Production posting, BOL creation, PGI &amp; PGR for stock etc.
• Analysis of stock and input from UPL NAM warehouse &amp; third party and process the transaction in SAP.
Other activities
• Support to any other Logistics function.
• Work on Improvement projects &amp; process streamline.
• MIS &amp; Data mining and initiative for improvement within system &amp; process.
• Excellent in IQ &amp; coordination with stakeholder to resolve the error/problem.
Strong Organizational Skills
• Strong Follow-up Skills
• SAP and intermediate Excel
• Written and Verbal Communication Skills
• International Logistics Experience a plus
• Logistics/EXIM knowledge is required..
Job Type: Full-time
Salary: ₹400,000.00 - ₹550,000.00 per year
Schedule:
• Monday to Friday
Application Question(s):
• What is your Current CTC?
Experience:
• Export/Import: 1 year (Preferred)
Work Location: In person</t>
  </si>
  <si>
    <t>Logistics Analyst</t>
  </si>
  <si>
    <t>GXE775 Mis Consolidation</t>
  </si>
  <si>
    <t>UPL NA</t>
  </si>
  <si>
    <t>Job Id: 8527- City: 01280, Maharashtra, India- Department:
- Function: Finance- Employee Type: Permanent Full Time- Seniority Level: AssociateDescription:
• *Job Description for RTR - Consolidation**
• *Responsibilities**:
- Intercompany reconciliation on consolidation level for balances for AR, AP, Loans, advances, and Income Expenses on monthly basis to have ZERO difference in the consolidated books of account.
- Group Sales and Non-group Sales checking based on trading partner correctness and getting rectified on monthly basis in case of error discrepancies.
- Posting of month-end accruals &amp; provisions as per given timelines. Forex Revaluation, Distribution cycle run.
- Monthly Intercompany Reconciliation along with root cause analysis for differences &amp; posting the same.
- Monthly /weekly Bank Reconciliation to ensure no open items pending more than 1 month.
- Creation of Fixed Asset Master as per Asset Class, Asset Capitalisation, transfer, disposal &amp; sale, Monthly Depreciation... Run, Assets Reporting to Management &amp; Auditors.
- Balance Sheet Reconciliation, follow-up with stakeholders to clear the BS open items.
- Monthly/quarterly Inventory provision for Standard Vs Actual, NRV, LED &amp; slow-moving inventory.
- Global Exchange rate maintain in SAP, BW and BPC platforms.
Technical Requirement:
- Minimum 4-5 years of experience with SAP FICO.
- Minimum 3 years of experience in BPC Reporting.
- Minimum 3 years of experience on WD analyzer.
- Advance Excel.
- At least 3 years of consolidation reporting experience.
Qualification:
- A Graduate qualification in Finance is mandatory/ post-graduate/ MBA Finance/ Inter CA desirable
Attribute:
- Should be flexible in shifts.
- Mandatory Work from Office.
- Possess the quality of flexibility, ownership, agility, punctuality &amp; dedication.
- Self-Motivated, strong work ethic, attention to detail.
- Excellent verbal and written communication and interpersonal skill</t>
  </si>
  <si>
    <t>Executive - MRO</t>
  </si>
  <si>
    <t>Executive - MRO
Job Id: 8677
City: Pune, Maharashtra, India
Department: Procurement - MRO
Function: SCM
Employee Type: Permanent Full Time
Seniority Level: Associate
Description:
Ensure that all contracting and procurement activities are conducted in accordance with policy and sound, ethical, business practices.
• Work closely with the Project Management Office, Project Engineering Department, construction team; Facilities, Maintenance and Finance departments to ensure all project / budget requirements and schedules are met.
• Conducting techno commercial evaluation of offers and Cost Estimation. Finalization of the offers in the budgeted cost and Releasing Orders.
• Follow-up and expedite the delivery. • Timely Communications within &amp; outside team &amp; with Suppliers &amp; Contractors.
• Supplier Management &amp; Evaluation to create wider Supplier base to have collaborative approach for our requirements
• Vendor development at global and local level, Alternative vendor development... indigenous vendor development etc.
• Maintain an in-depth knowledge and awareness of local, national and international supply markets and vendors.
• Instrumental in the selection and appraisal of suppliers/contractors from the preferred vendor. Database and performance measurement of the same.
• Take part and assist in supplier and service provider negotiations.
• Ensuring Legal &amp; Statutory compliance during Purchasing</t>
  </si>
  <si>
    <t>UltraTech Cement</t>
  </si>
  <si>
    <t>COE - Key /Institutions /Mega - JB 8 - Marketing</t>
  </si>
  <si>
    <t>Ultratech Cement Limited</t>
  </si>
  <si>
    <t>Drive mindset shift within the B2B team from higher value creation to higher value extraction Translate business problem into marketing initiative, secure alignment &amp; achieving the intended outcome Create differentiated CVP based on customer validated insights to maximize value extraction Collaborate with large cross functional teams to identify opportunities early, design &amp; execute effective marketing campaigns Organize &amp; analyse complex market &amp; customer data to design &amp; execute &amp; optimize GTM strategy addressing needs of diverse customer &amp; influencer segments Influence direct stakeholders and obtain teams commitment on marketing initiatives early Build &amp; evolve organizational processes &amp; capability to best serve the changing needs of customers Drive agency partners (creative, media, digital, events) to extract high quality output within time &amp; cost benchmark Transform the quality &amp; sophistication of the branding, communication &amp; customer engagement programs within limited budgets... Ensuring coherent &amp; consistent branding across diverse customer segments through relevant media &amp; touchpoints</t>
  </si>
  <si>
    <t>JSW Steel - Manager - Treasury/Forex (7-12 yrs)</t>
  </si>
  <si>
    <t>Purpose :
- This position responsible to Identify, monitor and compliance to hedging policy for Forex exposure of approx. $ 5-6 Billion efficiently to minimize Forex Risk arising out of foreign exchange rate fluctuation for JSW Steel and Its subsidiaries
- This position responsible to Identify, monitor and ensure compliance to hedging policy for the commodity price risk of approx. 9-10 Mio ton of raw material and key inputs ; for which Company is exposed on key raw material due to the nature of volatilities in the prices of raw material in international market.
- Ensure that the hedges undertaken are in compliance with Ind AS and ensure appropriate hedge accounting for the same
- Preparation of hedging cost on a monthly basis
- Ensure the accounting for forex exposures, hedge accounting and hedge effectiveness and MTM accounting is done as per Ind AS.
- Drive automation of preparation of hedging cost and automation of entries in the books of accounts
- Preparation of MIS... relating to Forex and commodity exposures
- This position is responsible for Corporate Account compliant especially proper accounting / disclosures of all borrowings, trade credit, Investments, Fixed Asset of approx. Rs. 45,000 Crs, and hedge accounting and documentation in Financial Statements as per IND AS.
- Compliance to RBI and FEMA guidelines of all hedges undertaken by the Company to minimize currency risk and price risk.
Key Result Areas (Key Performance Indicators):
- Ensure proper hedging instrument is undertaken to minimise currency risk and price risk as per hedging policy approved by Risk Committee of Board of directors of Company.
- To identify and Monitor Forex Exposure on real time basis and identify foreign exchange risk by minimise the adverse impact of exchange rates and interest rates on Company's performance.
- Reviewing of Forex Exposure MIS and reports to senior management for their review on daily basis.
- Corporate Monthly closure of Books relating to fx / commodity exposures
- Forex System implementation
- To identify and Monitor commodity exposure on real time basis and identify commodity exposure risks and escalate for appropriate actions.
- Compliance with RBI and FEMA Guidelines, Statutory Audit and Tax Audit
- Corporate Presentations and MIS - Preparation of Hedge Vs No hedge analysis, effectiveness of hedging - Forwards and options
Critical Tasks
Treasury Forex Middle Office Operation:
- Identity Forex exposure on real time basis to determine currency Risk and BL dates.
- Communicate same to Front Office to Hedge same through proper hedging instrument.
- Mapping of hedging instrument to Forex exposure to retirement of Forex liability.
- Analysing hedging instrument rate with bench mark rate to determine hedging instrument efficiency.
- Authorisation of booking / cancellation of of Forward contract, IRS and Option on daily basis in Forex Software application.
- Review of cash flow for cancellation Gain or loss on cancellation of Forward contract and have a control monitor to recover cancellation gain from counterparty.
- Updating of Cash/ Tom transaction in daily Forex Register to retirement of other forex liability.
- Review of conformation of trades with counterparties.
- Updating of Forex transaction in Forex Register.
- Determine interest rate risk on long term borrowing and preparing working and circulate to front office to cover interest risk through Interest Rate Sawp .
- Authorisation of all IRS cover in System.
- Validate all Forward contract, IRS and Currency option with counterparty.
- Company has Price risk exposure in raw material prices. To protect price risk , Company undertake Swap Cover to protect price risk as per Company Hedging policy. We maintain Complete MIS for Commodity hedging.
- keep a track of all the derivative deals undertaken to protect commodity price, concluded and tally the same with deal confirmations received directly from the counterparties &amp; deal settlement.
- Ensured Cash flow position for all deals for commodity settlement and properly accounted in respective commodity cost.
- Review of Daily Forex Exposure MIS including all Forex exposure with outstanding forward contract, options, IRS Swap and outstanding commodity hedges with Mark to market value.
- Ensure all forwards booking charges, cancellation charges and cancellation gain or loss properly accounted in books of accounts.
- Ensure and validate all forwards / derivative confirmation at period end match with counterparty.
- Authorisation of all entry including of MTM at month end.
- Monitor and preparing hedging cost to check any deviation with expected level of hedging cost.
- Evaluate and monitor the currency option performance with day 1 forwards contract rate.
- Evaluate and determine national gain or loss by comparing with bench mark rate set up by Risk Committee of Board members and also evaluate hedge effectiveness whether hedges are effectively working.
- Ensure front office shall not use any financial instrument or undertake any activity that is explicitly prohibited by the Board of Directors, RBI and Regulatory bodies.
- Reports of any deviation/ exceptional transaction undertaken by front office to the CFO and JMD.
System Improvement :
- Implementation of Forex Software and Hedge documentation &amp; Accounting.
RBI / FEMA Compliance :
- Arranging Turnover / Import Certificate for setting limits based on Past performance.
- Arranging Statement of unhedged foreign exposure.
- Getting Auditors Certificate for Forex derivative contract and underlying exposure.
- Ensure all underling documents will reach to counterparty Banks on due dates.
Corporate Books Closure and Audits:
- Ensure Debt/ Interest entries are closed and ensure interest is charged as per agreed terms.
- Ensure forex entries are closed.
- MTM and Provision entry are done.
- Ensure entry related to IND AS disclosure for Borrowing and Deposits are provided on time.
- AUC Creation, AUC Settlement, Creation and Change of Asset
- Final settlement of Asset
- Physical verification of Fixed Asset
- Preparation of FA Schedule
- Review of Treasury module activity related to Debt, Buyers Credit/Supplier Credit/PCFC/Mutual Fund.
- Preparing the details for FORM 3CD for Tax Audit for HO
- Passing entry for BC/Loan repayment for ARCL in TR Module
- Provisional entries passed for Interest and FX Gain (Loss) on Principal for Buyers Credit/Loan/FD for ARCL.
- Manage &amp; ensure all external &amp; internal audit testing &amp; development of existing controls are in compliance and operated as designed.
- Ensure Statutory and Tax Audit completed on times and resolve all audit query and convince auditors.
Presentations and MIS:
- Record and daily Report of Forex Exposure MIS to JMD and CFO for their review.
- Acceptance
- Mapping of import FWC with BC repayment
- Hedge reserve&amp; FCTR.
- Evaluation of Hedging policy of peers Company
- Interest
- Analysis and Prepare working for Annual Forex Business Plan.
- Responsible and review of Treasury Forex Presentation for EC Committee - Analysis of Hedge Vs No Hegde, effectiveness of Hedges for forwards / options
- Responsible Treasury Forex Presentation for Risk Committee of Directors.
Decision making authority:
- Review of unhedged foreign currency exposure and escalate to senior management to minimize
- Without availability of LC, cover forex risk by booking Forward Contract in other Banks to minimize Risk.
- Determination of cash flow hedge and fair value hedge for proper hedge accounting to avoid non-disclosure in Financial Statement
- Proper classification of derivate asset and derivate liability in Financial Statement.
- Proper determination of capitalization date for assets capitalized in Corporate.
- Ensuring all Analyze compliance with approved hedging policy and reporting of any deviation with respect of hedging policy to senior management to take corrective measurement to avoid penalty and prosecution.
- Maintaining of Bank wise derivate limit to avoid non booking of Forward contract.
Educational Background and Work Experience : Chartered Accountant and Company Secretary with 10-15 years of experiences</t>
  </si>
  <si>
    <t>Tata Power</t>
  </si>
  <si>
    <t>Tata Power - Group Head - Finance Corporate Generation</t>
  </si>
  <si>
    <t>TATA Power</t>
  </si>
  <si>
    <t>Job Description :- Business &amp; Financial modeling for current and new project- MIS/ Benchmarking Marking for competition/ Project/ Return Tracking / Supporting working on Mitigation plan- Great analysis/ analytical skills on decording growth Opportunity/ Productivity improvement- Maintain MIS &amp; Analytics as per Business commercial and management requirement- Finalization of Regulatory Accounts in Compliance with MERC regulation- Finalization of ABP of MO Thermal and Hydros- Communications and Reconciliation with BEST/Discom - Opex and Capex Scrutiny- MO thermal and Hydros- Inputs to regulatory teams on ARR filing and submissions to MERC- Present data to management to enable decision - making through meaningful insights.- Finance clearance of concept note/ PO/ Scrap Sale/ OLA and Participate in CFT negotiation- Working with cluster CFO an all - strategic initiative. (ref:iimjobs.com),</t>
  </si>
  <si>
    <t>Head Finance Corporate Generation</t>
  </si>
  <si>
    <t>Job Description:
InMobi, a leading mobile advertising and technology company, is seeking a part-time Communications Specialist to join our team in Chennai, Tamil Nadu. As an Associate-level position, the ideal candidate will have at least 2 years of experience in communications or a related field.
Responsibilities:
1. Develop and implement engaging communication strategies to promote InMobi's brand and products.
2. Create compelling content for press releases, social media, internal communications, and other platforms.
3. Pitch stories to media outlets and maintain relationships with journalists.
4. Coordinate with cross-functional teams to ensure consistent messaging across all channels.
5. Monitor and analyze the effectiveness of communication efforts and adjust strategies as needed.
6. Support special events, conferences, and other promotional activities as required.
Requirements:
1. Bachelor's degree in Communications, Marketing, or a related field.
2. Confident and energetic... personality with strong persuasion and creativity skills.
3. Excellent written and verbal communication skills.
4. Ability to work independently and collaboratively in a fast-paced environment.
5. Experience with social media platforms and communication tools.
6. Knowledge of the mobile advertising industry is a plus.
Benefits:
1. Parental leave for both mothers and fathers.
2. Paid overtime for additional work hours.
3. Opportunities for professional development and travel.
Working Environment:
At InMobi, we encourage calculated risk-taking to drive innovation and progress. Our team thrives in a dynamic, collaborative environment where creativity and bold ideas are valued.
Equal Opportunity Statement:
InMobi is an equal opportunity employer and is committed to promoting a diverse and inclusive workplace. We welcome applications from all qualified individuals, regardless of race, gender, religion, age, disability, or sexual orientation.
How to apply:
Apply on GrabJobs and you will be notified if shortlisted for the job.
Original job Communications Specialist posted on GrabJobs ©. To flag any issues with this job please use the Report Job button on GrabJobs</t>
  </si>
  <si>
    <t>{'posted_at': '13 days ago', 'schedule_type': 'Part-time', 'work_from_home': True}</t>
  </si>
  <si>
    <t>Rediff.com</t>
  </si>
  <si>
    <t>Function: Marketing
Role: PR Manager/ Communications
Description
• Developing an integrated communications strategy for the company incorporating PR, Marketing and Digital functions
• Implementing communications plans to increase brand awareness and recognition for the company
• Create, manage, and grow the company’s presence across platforms, social networks and other strategically relevant online properties.
• Developing relationships with mainstream and alternate media to secure and grow media coverage both online and offline.
• Monitoring press stories relating to the company and its brand and maximising opportunities for positive PR and playing down any negative PR.
• Collating and analysing current communications and messages and ensuring consistency.
• Communicating brand to internal customers and stakeholders.
• Overseeing the annual communications budget and ensuring its use is fully maximised
Job Type: Full-time
Pay: ₹1,000,000.00 per year
Experience:
• Public... Relations: 4 years (Required)
• marketing: 1 year (Required</t>
  </si>
  <si>
    <t>Interactive Media and Services</t>
  </si>
  <si>
    <t>Sr Manager - Customer Success Management</t>
  </si>
  <si>
    <t>Job Description
Broad outline of the Role
Drive Customer Success through enhanced customer experience with the objective of protecting and enhancing revenue through effective renewals, churn mitigation and driving adoption and consumption of services. This is a tactical role which contributes in defining the direction of the operating plans based on the business strategy, with a significant mid-term impact on business units overall results.
Purpose - Broad objective of the role
This role will need to formulate and drive MACD, Cross - Sell, Upsell, and retention strategies in assigned accounts
Size and Scope of Role - No. of direct reports
Its an Individual Contributor role
Minimum qualification &amp; experience
Bachelors and/or equivalent experience. MBA or equivalent preferred
7-12 years of enterprise sales or service management experience.
Telecom experence is must
Other knowledge/skills
Extensive experience in building executive relationships with key customer... stakeholders.
Revenue understanding / Maintain and increase revenue in assigned account
Key Responsibilities
Own the customer contract onboarding process and drive alignment between Sales, Solutions, Program Management and key customer stakeholders.
Define Customer Engagement and governance model along with the customer
Drive service adoption by understanding usage and establishing predictive capacity and trending.
Have experience in Upselling &amp; cross-selling
Develop and execute action plan based on various customer feedback including CSAT, NPS, and other ways of capturing Voice of Customer
Define a clear renewal and retention strategy for the allocated accounts and orchestrate the execution of the strategy; Must be excellent in churn mitigation
Manage &amp; drive dispute resolution along with cross-functional team
Technical Competencies
Tool Understanding : Well-versed in MS Excel (Advance level) &amp; Power point
Knowledge / Skills
Job Segment: MBA, Manager, Telecom, Telecommunications, Customer Service, Management, Technology</t>
  </si>
  <si>
    <t>Customer Success Manager</t>
  </si>
  <si>
    <t>Manager - Finance (Finance CoE (Centre of Expertise)) - B3201 1</t>
  </si>
  <si>
    <t>Broad outline of the Role
The role is part of the finance centre of excellence and will support in any one or more areas of finance including financial planning and analysis, reporting and compliance, taxation, and treasury. The role will support implementation of policies, standards and processes in the respective areas. This is an operational role, responsible for delivering results that have direct impact on the achievement of results within the assigned account and business.
Purpose - Broad objective of the role
Size and Scope of Role - No. of direct reports
Size and Scope of Role - Total team size
Minimum qualification &amp; experience
CA/ICWA/MBA/Other equivalent qualification
2-7 years experience in Finance
Other knowledge/skills
Exceptional knowledge of Advanced Excel.
SAP exposure required.
Familiarity with finance and statistical analysis software
Understanding of financial and accounting principles
Understanding across finance domains (taxation, treasury. etc)
Key... Responsibilities
Within the array of activities defined below, the role holder will be responsible for activities aligned to their respective finance function (financial planning and analysis, reporting and compliance, taxation, and treasury)
Review Reconciliation Preparation of bank reconciliation and to ensure minimum open line items.
Review monthly Intercompany reconciliations to ensure complete and correct accounting in all entities.
Preparation of monthly profit and loss account and variance analysis reporting for the management.
Open item clearing of all General Ledger accounts in SAP to maintain Hygiene of books of account.
Issue of Debit notes for all Intercompany transactions and ensuring regular settlement.
Foreign exchange revaluation and analysis of Foreign exchange gain/(loss).
Rental equalization and booking of AMC Cost.
Liaison with Statutory Auditors of the respective entity.
Ensure timely closer of Audit reports for respective entity.
Preparation of audit on quarterly basis.
Preparation of Balance sheet and schedules.
Support internal and external audits, proving audit requirement and resolving all queries of the auditors with respect to each entity.
Drive Income Tax returns filling, Transfer pricing return and other survey filling for the region.
Prepare standard, ad hoc reporting and key performance indicators (KPIs) each period for the business and finance management for
Conduct budgeting and forecasting process.
Work on Quarterly and Monthly Financial Review related inputs
Technical Competencies
Knowledge / Skills</t>
  </si>
  <si>
    <t>TL Collection Data</t>
  </si>
  <si>
    <t>Key Deliverables
• Complete ownership from first time right billing to timely cash application and bad debt as per AOP targets
• Drive Collection Efficiency by Actively working on DSO reduction, engage with the cross functional team to remove any sludge in collections
• Coordinate and stitch the process with project, sales, service, billing, order, central governance, local governance, finance and other key stakeholders owning their respective process
• Invoice submission and acknowledgment and timely dispute resolution
• Ensure first time right billing and manage running billing cycles
• CN/DN process, basic financial forensic audits before presenting case to management
• Timely raising alarm for support needed cases
• Be part of the PO / contract renewal process with sales and give required inputs related to payment collections
• Compliance adherence – SOA recon, age debtor policy, legal initiative, advance, unaccounted cash settlements, LTC application, TDS application, TDS recon... partially paid cases settlement
• Above is applicable to subordinates and ensuring they will follow the same
Skills Required
• Strong Analytical skills
• Advance MS Excel, (Macro or Power BI not mandatory, if known will be advantage)
• Accounting knowledge, experience is must
• TDS and GST knowledge is must
• 3-5 years of TL experience
• High process orientation
• Good communication skills Result – Orientation and target based approach
Educational Qualifications
• Full Time graduate, preferably M.Com, B.Com, MBA/ PGDM, Degree in finance or accounting
Work Experience
5-10 years of Collections Experience in large enterprises
Preferably Telecom</t>
  </si>
  <si>
    <t>ZEE - Associate Director/Director - Marketing/Brand Management ...</t>
  </si>
  <si>
    <t>Aspects of the Role- Lead the Brand Strategy for Zee Keralam.- Create complete marketing communication strategy and digital brand communication for Zee Keralam- Ideate various innovative and creative approach for various high impact and new launch campaigns including On air | Gound | Digital and PR- Drive the Channel Marketing objective and over all brand deliverables in the planned marketing budgets- Identify and recruit new age partners with execution and technical capabilities driving communication campaigns in various media- Ensure brand guidelines and upkeep the brand architect in all the brand communication for Networks across all media influencing brand- Preferred to have knowledge about TV programming and Content- Strategic planning and analysis- Strong communication and presentation skills- Ability to interpret large amounts of data and to multi-task- Path breaking ideation and solution to achieve Business goals.- Drive optimization of marketing budgets and generate value... creating value partners,- Creative execution and effectiveness of campaign measured thru reach and launch episode ratings.- Drive digital strategy and defined reach thru digital activation and engagement in Zee Keralam.- Viewership in terms of Reach- Ensuring Partnership with Media agencies and creating value for Zee Keralam thru relationship management- Achieving and retaining leadership in Kerala market with higher Brand Recall and Top of Mind Awareness (ref:iimjobs.com</t>
  </si>
  <si>
    <t>Marketing Director</t>
  </si>
  <si>
    <t>Cluster Head - Wealth - Delhi - Videocon Towers - MM</t>
  </si>
  <si>
    <t>Job Description Business Development, Portfolio Performance Analysis, Portfolio Modeling, Portfolio Management and Business Analytics, Financial Analyst, wealth Management . Managing PL of the Region and Building up Market Share . Owning and Establishing Tata Capital Wealth Management Brand for the regions . Recruitment, Nurturing talent,Hand Holding . Reviewing team's performance for optimisation of revenues . Co Owning clients of the team . Address HNI and ultra HNI clients for investment requirements, through exclusive product bouquet and superior and seamless service delivery to assist client in achieving his short term and long term investment goals via proper profiling and offering of various Investment products. . Assisting the development and implementation of marketing plans for acquiring new customers in the corporate space and formulate acquisition initiatives. . Acquisition and Handling a group of HNI( High Net Worth Exclusive) and UHNIs Clients . Profiling Customers and... provide financial products to meet customer needs MBA/PGDBA/PGPM or Equivalent/ AMFI / NISM , IRDA certified</t>
  </si>
  <si>
    <t>Wealth Management Cluster Head</t>
  </si>
  <si>
    <t>Business Development, Portfolio Performance Analysis, Portfolio Modeling, Portfolio Management and Business Analytics, Financial Analyst, wealth Management"
• Managing PL of the Region and Building up Market Share
• Owning and Establishing Tata Capital Wealth Management Brand for the regions
• Recruitment, Nurturing talent,Hand Holding
• Reviewing team’s performance for optimisation of revenues
• Co Owning clients of the team
• Address HNI and ultra HNI clients for investment requirements, through exclusive product bouquet and superior and seamless service delivery to assist client in achieving his short term and long term investment goals via proper profiling and offering of various Investment products.
• Assisting the development and implementation of marketing plans for acquiring new customers in the corporate space and formulate acquisition initiatives.
• Acquisition and Handling a group of HNI( High Net Worth Exclusive) and UHNIs Clients
• Profiling Customers and provide... financial products to meet customer needs
MBA/PGDBA/PGPM or Equivalent/ AMFI / NISM , IRDA certified</t>
  </si>
  <si>
    <t>Cluster Head Wealth Management</t>
  </si>
  <si>
    <t>Century Plyboards</t>
  </si>
  <si>
    <t>Century Plyboards (I) Limited</t>
  </si>
  <si>
    <t>Kerala</t>
  </si>
  <si>
    <t>Company Description
Century Plyboards (I) Limited, through its flagship brand CenturyPly, has been a leading player in the plywood industry since 1986. They have also made successful strides in India's decoratives industry with CenturyLaminates &amp; CenturyVeneers. These award-winning products have redefined Indian realty and made CenturyPly the largest seller of multi-use plywood and decorative veneers in the Indian market. All CenturyPly products are manufactured with stringent quality checks and norms to ensure the best quality in India.
Role Description
This is a full-time, on-site role as a Business Development Manager at Century Plyboards (I) Ltd. located in Trivandrum. The Business Development Manager will be responsible for day-to-day tasks such as identifying new business opportunities, building and maintaining client relationships, conducting market research, and developing sales strategies to achieve business targets. The Business Development Manager will also collaborat... with cross-functional teams to drive business growth.
Qualifications
Strong sales and negotiation skills
Excellent communication and presentation skills
Ability to build and maintain client relationships
Experience in market research and analysis
Proven track record in achieving sales targets
Knowledge of the plywood or construction industry is a plus
Bachelor's degree in Business Administration or a related field</t>
  </si>
  <si>
    <t>Paper and Forest Products</t>
  </si>
  <si>
    <t>Forest Products</t>
  </si>
  <si>
    <t>job_result_7_92.txt</t>
  </si>
  <si>
    <t>Bryanston Investments - Equity Research Analyst - Buy Side</t>
  </si>
  <si>
    <t>Bryanston Investments - Pidilite Family Office</t>
  </si>
  <si>
    <t>Are you a finance enthusiast with a passion for diving deep into the intricacies of mid and small-cap stocks Do you find current regulations limiting the potential growth of your personal portfolio If so, we have the perfect opportunity for you!
Position: Equity Research Mumbai
About Us - Bryanston Investments is single family office for a part of the Parekh family, the promoters of Pidilite Industries Ltd. As of today, we are a 4 -member team and manage about 250-300crs with a mandate to invest only in listed &amp; Unlisted Indian equities. We run a very concentrated portfolio and focus entirely on long term equity investments, with a holistic goal of producing benchmark beating Conduct detailed and in-depth research on stocks which are part of the portfolio. The job will require attending conference calls, meeting the management and researching on various databases.
Analyze financial statements, market trends, and industry dynamics to identify investment opportunities.
Provide... well-reasoned investment recommendations to support portfolio decision-making.
Collaborate with the investment team to stay ahead of market developments and emerging opportunities.
Stay informed about current regulations and contribute insights on how they impact investment CA/CFA Master's degree in Finance, Economics, or a related field from tier-1 college.
Proven experience 5-10 years in equity research, particularly in mid and small-cap stocks.
Strong analytical skills with the ability to interpret complex financial data.
Excellent understanding of market trends, industry dynamics, and regulatory environments.
Passion for uncovering unique investment opportunities and driving portfolio growth.
Compensation Range - Rs 20-25 Lakhs
(ref:iimjobs.com</t>
  </si>
  <si>
    <t>Equity Research Analyst</t>
  </si>
  <si>
    <t>Analyst - IFC &amp; GRC</t>
  </si>
  <si>
    <t>Job title: Analyst - IFC &amp; GRC
Reporting: Lead - IFC
Key Functions &amp; Responsibilities
Mapping of different business processes and assessment of business risk (Financials/Operational/IT Risk)
Drafting/Updation of Risk Control Matrix (RCM), Process Flow Chart, Process Narrative, Test Scripts for different business functions &amp; process
Drafting/Amendment of SOPs/Policy/Delegation of Authority (DoA) as per business requirement
Periodic Testing of Internal Controls and Interaction with different stakeholders
Remediation/mitigation of internal controls challenges/gaps noted during process review &amp; testing of internal controls
Drafting of reports, tracker &amp; periodic follow-up for implementation
Conversion of manual controls into automated/semi-automated controls/IT-dependent controls
Monitoring of Access controls of ERP. Remediation &amp; Mitigation of conflicting access between users to ensure Segregation of Duty (SoD) between users
Special Project for Risk Assessment . Validation of Internal... Controls
Skills required:
1. Working knowledge of internal financial controls, SOX
2. Proficient with ERPs such as SAP Finance module
3. Strong data analysis and presentation skills.
Qualification: Chartered accountant, CA
Experience: CA freshers 0-2 years experience in auditing, with some exposure to IFC.
Job Location: Mumbai
Type of Work: Work from the office</t>
  </si>
  <si>
    <t>Analyst IFC &amp; GRC</t>
  </si>
  <si>
    <t>Business Retail Marketing</t>
  </si>
  <si>
    <t>Location: Ahura Centre, Andheri, Mumbai
Experience: 6 to 15 years
Mandatory Qualification: MBA - B School / IIM
Mandatory Experience: Retail strategy, Brand Thinking, Customer experience, Business Retail Marketing, Store Design, Customer design.
Job Description:
Key Result Areas/Accountabilities:
• Relative Recommendation
This role will work towards positive change in relative recommendations in the UBS markets through marketing initiatives.
Thus driving preference for the brand to increase market share or command price premium.
2.Insight Mining and Benchmarking
Uncovering insights by analyzing multiple data sources, both internal and external through interviews, stakeholder discussions, surveys, feedbacks across multiple platforms (live and digital).
This role will mine consumer insights to uncover promising sources of business growth for UBS.
Customer insights of end users (home builders), influencers (contractors, masons &amp; architects) and channel partners (dealers ... retailers) through market research will help curate meaningful solutions.
3.Execution
Planning and execution of marketing initiatives for 3500+ UBS stores like campaigns, events,
camps, trainings through offline and digital platforms.
Assist retail team in new store launches.
4.Business objectives
Growing business performance across categories, ensuring signature customer experience at UBS stores, standardization of retail experience, conceptualizing and implementing initiatives for effective customer engagement and fine-tuning retail expansion.
5.Integrated planning
Developing brand strategy, including brand s value proposition for stakeholders, brand vision and guidelines. Collaborate with agencies to plan and deploy all marketing support (collaterals &amp; retail elements)
6.People
This role must build rapport, credibility and influence across marketing, sales and strategy teams and agencies to get results. Collaboration with internal and external stakeholders at CMO and zones across functions like sales, technical and operations is necessary.
7.Innovation
Bring in innovative and unique perspective to plan and execute cutting edge customer value proposition which cannot be replicated by competitors. Revamping brand strategies and business model for sustainable growth.
8.Consolidation
Consolidate on strategies to reduce complexity for the benefit of customers and the company and streamline investments and spends.
Re-structuring retail footprint to deliver growth on updated performance metrics.
Interested candidates are requested to share their resumes on
mahalaxmi.priya-v@adityabirla.com</t>
  </si>
  <si>
    <t>Location: Ahura Centre, Andheri, Mumbai
Experience: 6 to 15 years
Mandatory Qualification: MBA - B School / IIM
Mandatory Experience: Retail strategy, Brand Thinking, Customer experience, Business Retail Marketing, Store Design, Customer design.
Job Description:
Key Result Areas/Accountabilities:
Relative Recommendation
This role will work towards positive change in relative recommendations in the UBS markets through marketing initiatives.
Thus driving preference for the brand to increase market share or command price premium.
2.Insight Mining and Benchmarking
Uncovering insights by analyzing multiple data sources, both internal and external through interviews, stakeholder discussions, surveys, feedbacks across multiple platforms (live and digital).
This role will mine consumer insights to uncover promising sources of business growth for UBS.
Customer insights of end users (home builders), influencers (contractors, masons &amp; architects) and channel partners (dealers ... retailers) through market research will help curate meaningful solutions.
3.Execution
Planning and execution of marketing initiatives for 3500+ UBS stores like campaigns, events,
camps, trainings through offline and digital platforms.
Assist retail team in new store launches.
4.Business objectives
Growing business performance across categories, ensuring signature customer experience at UBS stores, standardization of retail experience, conceptualizing and implementing initiatives for effective customer engagement and fine-tuning retail expansion.
5.Integrated planning
Developing brand strategy, including brand s value proposition for stakeholders, brand vision and guidelines. Collaborate with agencies to plan and deploy all marketing support (collaterals &amp; retail elements)
6.People
This role must build rapport, credibility and influence across marketing, sales and strategy teams and agencies to get results. Collaboration with internal and external stakeholders at CMO and zones across functions like sales, technical and operations is necessary.
7.Innovation
Bring in innovative and unique perspective to plan and execute cutting edge customer value proposition which cannot be replicated by competitors. Revamping brand strategies and business model for sustainable growth.
8.Consolidation
Consolidate on strategies to reduce complexity for the benefit of customers and the company and streamline investments and spends.
Re-structuring retail footprint to deliver growth on updated performance metrics.
Interested candidates are requested to share their resumes on
mahalaxmi.priya-v@adityabirla.com</t>
  </si>
  <si>
    <t>Business Development - Assistant Manager</t>
  </si>
  <si>
    <t>Indian Energy Exchange (IEX)</t>
  </si>
  <si>
    <t>About the organization:
Indian Energy Exchange is Indias premier energy marketplace, providing a nationwide automated trading platform for the physical delivery of electricity, renewables, and certificates. More recently, IEX has pioneered cross border electricity trade expanding its power market beyond India in an endeavor to create an integrated South Asian Power Market. IEX is powered by state-of-the-art, intuitive and customer centric technology, enabling efficient price discovery and facilitating the ease of power procurement. IEX is approved and regulated by the Central Electricity Regulatory Commission and has been operating since 27 June 2008 and is a publicly listed company with
NSE and BSE since October 2017. The Exchange has ISO Certifications for quality management, Information security management and environmental management since August 2016.
Designation: Assistant Manager
Experience: 4-6 years
Responsibilities:
Knowledge of power trading, power sale/ purchase. open... access, power exchanges, RECs, ESCERTs, regulatory &amp; statutory provisions etc.
Business Development to promote Open Access across states.
Identify and monitor OA consumers across states.
Analyzing States Tariff orders and open access regulations
Sound Understanding of legal/Regulatory aspects of matters related to OA
Execution of BD activities like Organizing workshops, conferences, events at state levels to promote OA
Regular interaction with State DICOMs, SLDC, Transco, Regulatory Commission, RLDC etc.
Coordinating and assisting Members / Clients on Day to Day Basis
Tracking power market related developments Key Deliverables: Develop market across states and achieve budgeted growth rate.
Good to Have:
The incumbent should have experience in electricity market and related regulations.
Candidate should have handled Power Sales/Trading and exposure to Open Access.
MBA in Power Management would be an added advantage</t>
  </si>
  <si>
    <t>Deputy General Manager - Finance (Finance CoE (Centre of...</t>
  </si>
  <si>
    <t>About Role
Designation- Deputy General Manager
Location- Pune-Dighi
About the function- The function manages Revenue Accounting for all entities and responsible for the accuracy and completeness of the revenue. Also, the function presents the revenue reports to various stakeholders including senior management, products, sales, and auditors.
Purpose of your Role
Provides coaching and leadership support to team members in order to challenge and develop the team and achieve business and customer results.
Act as key business partner to Sales, Business and FP&amp;A teams.
Direct and oversee the Global Revenue Operations team, which includes execution of monthly global revenue close, ensuring accurate results are delivered on time for reporting in accordance with IFRS.
Lead the implementation of best practices in revenue team to scale our business and global revenue expansion.
Work closely with IT and key business owners to drive key system initiatives and improvements.
Ensure... information systems are adequate for the volume and complexity of transactions for analyzing financial data.
Ensuring proper internal controls are in place and all transactions are recorded timely and accurately in accordance with GAAP and established SOX requirements and procedures.
Review and understand customer contract terms and conditions.
Ensure proper accounting treatment of customer contract terms and conditions.
You will be accountable for (Key Responsibilities)
Responsible for accounting of revenue for TCL and subsidiaries.
Preparation of various reports for Management review.
Reviewing significant customer contracts and revenue recognition as per inputs received from business / sales team.
Handling various Audits (Statutory, Internal, IFC) at consol and entity level.
Entity survey forms as per local overseas legal/regulatory requirement.
IT Automation and Process improvement.
You have (Qualification and exp)
Job requires excellent capabilities on MS office applications (MS Excel, Word, MS Access &amp; Power Point) and working knowledge of SAP.
Preferred Qualification and experience: CA /CPA/ CWA / MBA.
10-15 years of experience in Accounting, Reporting &amp; MIS.
SAP-S4 Hana will be an added advantage.
Telecom experience will be an added advantage</t>
  </si>
  <si>
    <t>Deputy General Manager Finance</t>
  </si>
  <si>
    <t>Regional Key Account Manager</t>
  </si>
  <si>
    <t>We at United Breweries are looking for Regional Key Account Manager with 7+ years of relevant experience based at Mumbai location.
Broad objective of the role
Maintain and expand partner relationships in respective regions by working closely with State Heads and State On Trade leads and is responsible for driving sale targets/ revenue lead initiatives and assigned strategic objectives. She/ He will lead customer account planning cycles/ budgets/ driving special campaign metrices. Ensure the customer holds the company in high esteem, which is depicted by high customer’s satisfaction ratings
Key Accountabilities
Channel Plan strategy
• Developing and implementing client relationship management strategies.
• Identifying new business leads and contacting prospective key clients to promote products and services.
• Drive Implementation of Channel Program
• To establish productive, professional relationships with key personnel in assigned territory and enable planning and... implementation.
• Coordinates the involvement of company folks, including support, service, and management resources, in order to meet account performance objectives and customer’s expectations.
• NPS Lead account management
• Ensure that tech is leveraged to ensure Assets properly tracked, and are utilized effectively and efficiently.
• Understand new Heineken specifications for Sales Assets &amp; approved vendors.
• Plan for Consumer facing Merchandize &amp; Activations.
Sales Operation
• Manage inter-functional process &amp; relationship for seamless execution – interface for channel with Customer Marketing, Sales and Brand teams
• Meets assigned targets for profitable sales volumes and strategic objectives in assigned accounts through joint business plan, focus product drive in the most optimised way basis the formats and clusters and manage critical milestones.
• Ensure that tech is leveraged to ensure Assets properly tracked, and are utilized effectively and efficiently.
• Understand new Heineken specifications for Sales Assets &amp; approved vendors.
• Plan for Consumer facing Merchandize &amp; Activations.
Budget Controlling and Compliance
• Monitor for compliance within defined SOPs in Budgets - both Capex and Opex.
• Manage execution of Sales &amp; Marketing programs related to Draught Beer within agreed plans and budgets
Vendor Management
• Developing and implementing client relationship management strategies
• Continuously be on look out for new &amp; innovative products and vendors both within India and internationally.
• Ensure timely payment to the vendors as per defined SLA.
Stakeholder Management
• Coordinate closely with Sales Teams to effectively plan, deploy, monitor and get the best returns from our Sales assets.
• Closely coordinate with D&amp;T to leverage tech to ensure optimal asset tracking and utilization.
• Coordinate with Procurement &amp; Finance team for procurement &amp; Vendor payments</t>
  </si>
  <si>
    <t>Senior Analyst Project Material Control</t>
  </si>
  <si>
    <t>United Breweries</t>
  </si>
  <si>
    <t>Description We have a wide variety of career opportunities around the world - come find yours. Technical Operations/Maintenance Technical Operations includes the maintenance, and overhaul of our aircraft. This includes aircraft maintenance technicians, engineers, planners, ground equipment and facilities teams, supply chain teams and more. Job overview and responsibilities Responsible for project material support for aircraft retrofit and induction programs within Tech Services organization. Works with a cross departmental team of engineering, planning, logistics, and project management professionals to develop, manage and monitor material requirements throughout a project's life-cycle. Provides material status summaries to project managers and organization leadership identifying risks and mitigating actions. Solves problems that are both tactical and strategic in nature. Communicates BOM material requirements, material deliverable timelines, and engineering changes to internal... stakeholders handling purchasing and distribution of material to ensure timely delivery of material to external supplier or United facilities in support of project timelines. Leverages extensive knowledge of business processes to identify inefficiencies and implement solutions that will result in process improvements. Attends design review and project coordination meetings with internal stakeholders and external suppliers to support material procurement activities for projects, identifying risks and developing mitigation plans with the support of cross divisional teams. Takes ownership of overall project material coordination and leverages resources to identify underlying problems, analyze potential solutions, and present recommendations to engineering and project leadership. Understands the risks, business value, process, and expectations before focusing on choice of a solution. This position is offered on local terms and conditions. Expatriate assignments and sponsorship for employment visas, even on a time-limited visa status, will not be awarded Qualifications Required Bachelor's degree or 4 years of relevant work experience Supply Chain, Engineering, Business, or related discipline. 5+ years of experience in a technical or analytical role In-depth knowledge of materials and inventory systems, turns, and material movement. Strong business, technical, verbal/written communication, and presentation skills. Adaptability to embrace ambiguity and a changing business environment. Good interpersonal skills and ability to interact with internal and external stakeholders. Preferred Master's degree 5+ years of aviation supply chain and/or project management experience Working knowledge of SCEPTRE Advanced Excel Skills Knowledge of aircraft manuals and technical specification documents Equal Opportunity Employer - Minorities/Women/Veterans/Disabled/LGBT
foundit</t>
  </si>
  <si>
    <t>Unit/Plant- Human Resources Manager</t>
  </si>
  <si>
    <t>Position Title - Unit/Plant - Human Resources Manager
Location - Aurangabad
Experience - 12-18 Yrs
Qualification - MBA/MSW/MHRM/LLB
Roles &amp; Responsibilities:
Key Accountabilities
Manpower Planning, Budgeting and Management
• Understand PGP for the Unit and contribute to planning at the unit by developing manpower plans and related budgets basis personnel cost calculations (permanent + contract + recruitment + welfare budget)
• Oversee daily attendance and leave management of permanent workmen, assess impact on manpower availability and plan to hire contractual workforce to fill gaps
• Regulate manning ensuring adherence to standards as defined by the Head Office and aligned with Operational Performance Indicators
• Monitor and approve overtime costs being incurred; Track budgets monthly, identify deviations and make necessary adjustments
• Lead processing of payroll and payments based on attendance details of permanent workmen and contractual labour respectively
Industrial... Relations and Statutory Compliances -
• Build and maintain healthy working relationships with the Unions, Regulators and Govt. bodies
• Support the Unit Head and Cluster HR Head with wage bill negotiations with the Unions
• Understand issues and requirements from Union stakeholders and facilitate effective grievance resolution
• Drive adherence to all statutory compliances (e.g. factories act, contract labour regulation, emp. state insurance act, PF, workmen bonus, gratuity)
• Draw up charge sheets, issue warning letters and lead conduct of domestic enquiries (on-roll and contract employees) in case of disruption of brewery operations
• Coordinate with various regulatory agencies and government departments like Collector Office, CP Office, Local Police station, gram panchayat, etc. to organize inspections, conducting record-checks, obtaining necessary approvals etc.
Recruitment and On boarding -
• Manage end to end recruitment at the brewery for positions up to the M5
• Determine open positions based on vacancies and new positions required to be filled. Create/update job descriptions for the positions to enable sourcing of potential candidates
• Coordinate and conduct interviews with potential candidates (including relevant Unit stakeholders for technical interviews)
• Obtain hiring approvals from the Unit Head, Cluster Head and HO team, as required
• Prepare the induction schedule for new joiners; Organize sessions for the and facilitate completion of documentation formalities as per requirement
• Manage brewery induction programs for management trainees
Performance Management -
• Drive performance management process across goal setting, mid-year review and final review
• Resolve issues faced by departments in uploading goals on the system (SAP)
• Check cascade of goals from HODs to the team/reportees; Lead reassignment of goals, in case of employee departure and new-joiners
• Facilitate quarterly discussions with HODs to review KRAs and performance on set targets by various Unit teams
• Contribute to grade revisions, promotion decisions during the final review stage of the performance management process
Unit Admin. Management -
• Understand admin requirements for the plant and draw up related budgets
• Share requirements for canteen with the vendor; Drive adherence to SLAs agreed upon by the vendor and resolve issues, as required
• Share requirements for transportation of employees (staff and operators) with the vendor; Drive adherence to SLAs agreed upon by the vendor and resolve issues, as required
• Oversee housekeeping at the unit and coordinate with P&amp;L team for contract workforce deployment based on manpower needed
• Oversee security management at both plants and facilitate implementation of a robust Security Management System
Training and TPM -
• Lead the education and training pillar of TPM assuming responsibility of upskilling of employees through trainings
• Conduct training needs identification based on defined competencies and skill mapping for employees. Prepare training calendar and oversee effective execution of trainings (internal and external)
• Participate in FI and Safety pillar as part of TPM implementation for the Unit</t>
  </si>
  <si>
    <t>Human Resources Manager</t>
  </si>
  <si>
    <t>Hindustan Unilever Careers 2024 – Assistant Procurement Finance...</t>
  </si>
  <si>
    <t>Hindustan Unilever Careers 2024
Key Responsibilities
• In-depth understanding of key material cost drivers within CRM scope that feed into actual P&amp;L and forecast.
• Establish new economic relationships and deliver high quality hedge documentation approved by external auditors.
• Proactive risk management. Implement controls enhancements and continuous improvement of CRM operations.
• Validate any new hedging instruments in accordance with Unilever CRM policy and Hedge Accounting standards.
Hindustan Unilever are hiring
Skills
• Degree in Accounting/Finance
• Strong stakeholder management skills.
Click here for Direct Apply</t>
  </si>
  <si>
    <t>Assistant Procurement Finance</t>
  </si>
  <si>
    <t>Manager in Finance at Godrej</t>
  </si>
  <si>
    <t>Godrej</t>
  </si>
  <si>
    <t>via Business Opportunities - NoticeBard</t>
  </si>
  <si>
    <t>Applications are invited for the post of Manager in Finance at Godrej, Mumbai.</t>
  </si>
  <si>
    <t>Manager - Logistics(Production Planning &amp; Control)</t>
  </si>
  <si>
    <t>Role : Manager - Logistics - Production Planning
Key Responsibilities
Planning and Strategizing
Planning for beverages and dairy supply side functions and coordination with plants demand planner, production and oil procurement to ensure timely delivery as per schedules.
Provide estimates of timing and/or quantity for Oil purchasing decisions over the upcoming quarter.
Combining customer requirements on monthly basis to give production a consolidated plan such that it is an optimal run.
Policy and Process Design, Implementation and Review
Responsible for Rough-cut capacity planning for plants including capacity and adherence of production planning to Annual Business Planning targets.
Support oleochemicals production in preparing the Master production schedule.
Participate in preparation of oleochemicals supply commitments to all geographies.
Prepare the Supply Planning MIS for Oleochemicals business.
Track and monitor the implementation of the monthly Supply Plan.
Monitor... and prepare the Deviation report for Actuals v/s Production Plan.
Coordination, Interface, Imparting Training to Internal and External entities
Represent oleochemical Supply side in the periodic Pre Sales and Operations Planning (S&amp;OP) alignment meeting for arriving at production plan scenarios.
Coordinate with oleochemical oil procurement to facilitate material check on rough cut production plan.
Represent oleochemical supply side in the periodic Sales and Operations Planning (S&amp;OP) meeting for agreeing to a consensus plan.
Provide inputs for Annual Business Planning processes based on requirements, profitability and capacities.
Management of performance, capability and morale
Infrastructure and Technology Investment and Management
Ensure compliance, Documentation &amp; Co-ordination of ISO 9001:2015 (QMS), 22001 (FSMS), 14001 (EMS), ISO 45001, GMP+B2
Contribute to development of IT systems to support supply planning processes and ensure that the ERP system can be extended for smooth functioning of supply processes.
Contribute to resolving any issues related to accuracy of Supply side related data in the oleo chemical business ERP system</t>
  </si>
  <si>
    <t>Dabur</t>
  </si>
  <si>
    <t>Regional Marketing Manager - Mumbai</t>
  </si>
  <si>
    <t>Dabur India Limited</t>
  </si>
  <si>
    <t>Regional Marketing Manager
To prepare and execute region plans for brands, craft marketing strategy and prepare a comprehensive innovation calendar customized to regional requirement.
Key Responsibilities
• To have a strong innovation pipeline aligned to regional needs and requirement
• To craft regional brand plans to facilitate achievement of topline and bottom line targets
• To engage with local advertising and media agencies for developing creative work , and craft regional media plans
• To ensure optimal utilization of resources of Market research agencies, local Advertising agencies and local Media Agencies.
• To identify research needs aligned to regional requirements, evaluate Market Research proposals and to implement and control necessary actions emanating out of research.
• To do Competition / consumer, Media and Profitability tracking within the region.
• To formulate long term and short term strategy objectives for the region and prepare incremental plans for marketing... and brand building and to execute those plans.
• To ensure development and implementation of regional marketing mix elements in line with Business/ Marketing Plans. The elements would include:
- Communication Strategy (including advertising)
- Promotional Plan (Consumer Promo, Trade Promo, Merchandising and other visibility initiatives)
- Media Planning
- Packaging
- Pricing Decisions
- Product Development
Qualification &amp; Experience
• MBA in Marketing or equivalent.
• Must have prior exposure and working knowledge of Nielsen and Kantar Household Panel Data
• Post qualification minimum 5 years of experience in marketing / brand management role</t>
  </si>
  <si>
    <t>Food Distributors</t>
  </si>
  <si>
    <t>Category Manager- Buying (Spices)</t>
  </si>
  <si>
    <t>Category Manager- Buying (Spices)
Job Profile
• Procure Spices for Dabur group (DIL, DNPL and Badshah)
• Maintain Quality of Spices delivered to factories
• Maintain inventory of Spices in factories as per norm
• Suggest sourcing strategy (long term) of Spices for the company
• Develop &amp; Implement sourcing tactic (short term) of Spices for the company
• Implement ESG plan for the category
• New vendor development
• Work towards optimal backward integration in the category
Key Deliverables
Performance is measured against
• Savings Vs Budget
• Savings Vs Market (M2M)
• OTIF (On-Time In-Full delivery) Score
• Inventory Management (# days of inventory)
• Progress against identified Cost Saving Initiatives
• Quality Management
Skills &amp; Capabilities
• Negotiation
• Inter-personal communication
• Result orientation
• Ownership &amp; accountability in the job
• Team player
• IT savvy
• Analytical ability
• Communication &amp; presentation skills
• On-ground hands on experience in Mandi buying and... physical buying of spices
Qualification and experience
• Under-Graduate from good college / university (preferred Agriculture background)
• MBA or PGDBM from reputed college / university (IRMA, MANAGE, GB PANT, Agri-business Management, NITIE)
• 5-8 years of working experience of FMCG
Equal Opportunity Employer
As a multi-category organization which caters to a wide range of customers across geographies; we believe a diverse workforce is an essential asset to cater to the business environment we operate in.
As an equal opportunity employer, We at Dabur don't support and accept any kind of discrimination on the ground of colour, race, age, gender, religion, nationality, marital status, sexual orientation, etc. We promote and practice equal opportunities for every member of the Dabur family</t>
  </si>
  <si>
    <t>Category Manager Buying (Spices)</t>
  </si>
  <si>
    <t>HLL Lifecare</t>
  </si>
  <si>
    <t>DEPUTY MANAGER (FINANCE) – ON FIXED TERM CONTRACT</t>
  </si>
  <si>
    <t>deputy-manager-finance-on-fixed-term-contract-company-hll-lifecare-limited-is-a-public-sector-enterprise-under-the-ministry-of-health-amp-fami</t>
  </si>
  <si>
    <t>{'schedule_type': 'Full–time, Contractor and Temp work'}</t>
  </si>
  <si>
    <t>Deputy Manager (Finance)</t>
  </si>
  <si>
    <t>Territory Accessory Manager</t>
  </si>
  <si>
    <t>Maruti Suzuki India Limited</t>
  </si>
  <si>
    <t>Qualification required : Btech / MBA only
Flexible to be posted PAN India
Responsible for meeting Accessories Sales targets of Distributors for the assigned Zone.
Ensuring implementation of the system and process in the channel.
To work on business enablers with the Distributors. Identifying &amp; capturing the opportunities available .
Promotion of Accessories &amp; Imparting Trainings to Channel Manpower.</t>
  </si>
  <si>
    <t>Financial Analyst - Corporate Accounting &amp; Reporting</t>
  </si>
  <si>
    <t>Maruti Suzuki India Ltd....</t>
  </si>
  <si>
    <t>the-incumbent-would-be-placed-in-the-corporate-accounting-amp-reporting-department-of-the-company-and-will-be-responsible-for-preparation-of-financi</t>
  </si>
  <si>
    <t>MICE - Operations</t>
  </si>
  <si>
    <t>About the Opportunity:Role: MICE OperationsLevel: Assistant Manager/Deputy ManagerReporting into: Director/Senior Manager - Corporate ChannelAbout the Function:MICE stand for Meetings, Incentives, Conferences and Exhibitions. It refers to a form of tourism that plans, books and organises conferences, seminars, off sites and other events. MICE tourism is an important aspect of corporate travel as corporates travel in groups to attend their meetings, seminars, trainings, reward and recognition, product launches, off sites, conventions and trade shows. MICE tourism is also an important revenue source for hotels in addition to room revenue and food &amp; beverages banquet revenue from corporate events and group travel.About the Role:As a key account manager in MICE (Meetings, Incentives, Conferences and Exhibitions including Leisure Groups) team, you will be responsible for getting new enquiries into the system (through a combination of existing and new customers). You will need to constantly... engage with the customers and provide them with optimum solution(s) for their business requirement. You will also need to develop destination understanding to pitch to the clients more effectively. Revenue management is as much a responsibility of this role, as is to ensure delight.Interactions Point: Collaborate with cross-functional teams including Sales support, Contracting Airlines, Operations &amp; Finance teams.Key Success Factors for the Role:Excellent Account Management Skills.Strong communication and interpersonal skills.Good negotiations skills.Good understanding of supply chain systems such as Destination management companies, hotels, transporters and Tourism Boards.Team player &amp; strong collaboration orientation.What you will be doing:You will be responsible for supporting and driving sustainable performance of your respective portfolios.Ensure smooth coordination and collaboration with internal stakeholders – sales support, revenue teams, Operations, Finance, and external stakeholders like clients, partners, Tourism Boards &amp; hotels.Recording sales trends and developing sales strategy. Active funnel review to monitor business pipeline with regards to the budget assigned.Proactiveness while dealing with the customer. Ensuring revenue optimization on closed sales deal and negotiating best pricing to close large deals.Working across industry segments like Tourism Boards, vendors (Destination management companies), Chains and Independent hotels to develop products for corporate customers targeting MICE spends.The role also involves working closely with State and International tourism and Convention Bureaus to create MICE specific product and drive sale enhancement strategy and helping these Tourism boards to build sales efficacy in specific destination and states through MICE travel.Identify and implement best practices and continuous improvement on new and existing process to achieve market and business goals.Qualifications:4-8 years of B2B MICE experience.Post-Graduation (MBA/PGDM)/ Graduation from reputed institute</t>
  </si>
  <si>
    <t>MICE Operations Assistant Manager</t>
  </si>
  <si>
    <t>Assistant Manager - Client Solutions</t>
  </si>
  <si>
    <t>role-descriptionintegral-member-of-sales-strategy-team-consulting-with-the-clear-objective-of-selling-go-mmt-advertising-with-some-of-the-largest-a</t>
  </si>
  <si>
    <t>Assistant Manager Client Solutions</t>
  </si>
  <si>
    <t>MIS, Internal Audit and Finance &amp; Accounts</t>
  </si>
  <si>
    <t>Arvind Fashions Ltd</t>
  </si>
  <si>
    <t>positon-mis-internal-audit-and-finance-amp-accounts-qualification-ca-fresher-experience-0-to-3-yrs-location-ahmedabad-amp-bangalore</t>
  </si>
  <si>
    <t>Management Information Systems Auditor</t>
  </si>
  <si>
    <t>job_result_4_53.txt</t>
  </si>
  <si>
    <t>Senior Internal Auditor</t>
  </si>
  <si>
    <t>Arvind SmartSpaces</t>
  </si>
  <si>
    <t>Senior Internal Auditor
Responsibilities:
Lead internal audits for real estate operations.
Assess controls, risk management, and compliance.
Analyze financial and operational data.
Provide recommendations for improvement.
Monitor implementation of audit findings.
Mentor junior team members.
Qualifications:
Bachelor's degree in a relevant field.
years of auditing or real estate experience.
Strong understanding of real estate operations.
Proficient in risk assessment and audit standards.
Excellent communication and analytical skills.
Project management abilities.
Ethical conduct and professionalism.
Proficiency in audit software and Microsoft Office.,</t>
  </si>
  <si>
    <t>Manager - Learning and Development</t>
  </si>
  <si>
    <t>Responsibilities &amp; Key Deliverables
Development Needs Identification: Identifying, Creating and implementing training interventions (Leadership &amp; Behavioral) basis the business and individual needs as well as scanning the external market for understanding new technologies relevant to achieving the learning strategy. Integrate L&amp;D initiatives with career development plans and talent management strategies
Vendor management: Creating a vendor ecosystem , working with service providers for creating / curating content for Learning Modules &amp; Programs(digital &amp; physical)
Digital Platform Management &amp; Learning Technologies: Content Management , Adoption &amp; Leveraging the LMS &amp; LXP platform to deliver digital learning(functional &amp; behavioral) .Work closely with the IT team for systems integration
Content design: Adept at Design principles for flawless CONTENT design for both digital learning and Instructor led sessions. Develop content and materials, including e-learning modules. training... manuals, and curricula
Facilitation of Programs: Facilitate &amp; Deliver key behavioral programs and. Identify and develop internal SME's for various Programs
Reporting &amp; Analytics: using data and analytics to provide insights into the impact of L&amp;D on organizational performance
Assessment and Evaluation: Measure the effectiveness of the training through formative and summative assessments
Experience
4-6 Years in Learning &amp; Development Role
Industry Preferred
Consulting Firms or large conglomerates / MNCs
Qualifications
MBA in HR - Suitable specialization / certifications in L&amp;D will be preferred + Certified in Instructional Design Principles
General Requirements
Hands-on experience in designing training programs including content creation
Should be aware of the different principles of Instructional Design
Should be aware of the latest trends in Learning &amp; Development - Moocs, Gamification, Online Modules</t>
  </si>
  <si>
    <t>Manager Learning and Development</t>
  </si>
  <si>
    <t>Hiring for Service Officer at Kotak</t>
  </si>
  <si>
    <t>Role - Service Officer
Grade M1
Job Description:
• Redress customer needs pertaining to cash, DDs, cheque deposits, general information.
• Speed and accuracy of transaction.
• Exploitation of other business opportunities sensed.
• Providing quality of experience that will ensure retention and positive word-of-mouth.
Job Requirements:
• Should have handled SO profile
• MBA/Graduate
Location - Nanded - Taroda Naka - Pyuni - Khalapur - Hatnoli - Tasgaon</t>
  </si>
  <si>
    <t>Financial Account Manager</t>
  </si>
  <si>
    <t>Mahindra Defence Systems Limited</t>
  </si>
  <si>
    <t>Designation : Manager Finance and Accounts
Qualification: CA with 5+ years of Experience OR
MBA Finance with 8+ years of Experience in Service Industry
Job Description
Preparation of Financial Statements as per Ind AS requirements
Preparation of MIS Reports including monthly Financial Deck
Revenue Recognition -as per Ind AS
Preparation of Costing for Tenders
Project Accounting &amp; updation of Project Tracker
Preparation of sales invoices for the Project assigned
Provide support for Internal &amp; Statutory Audit
Budget and Rolling Forecast
Cash flow Direct &amp; Indirect method
Stock Valuation as per Ind AS
Follow up on collections &amp; reminder letters
. Insurance claims,</t>
  </si>
  <si>
    <t>Manager - Finance &amp; Accounts</t>
  </si>
  <si>
    <t>Mahindra &amp; Mahindra Limited</t>
  </si>
  <si>
    <t>Responsibilities &amp; Key Deliverables
Working on Business Plans, IRR calculations, Partner with business team for working of business plans, Partner with the Business Heads on all related operational and strategic issues, Working on Product and Project Costing and Pricing, Working on compliances, Internal Controls and audit of the same, Assist in Annual business plan, mid - long term strategic plan and capital allocation for projects, Present MIS to top management highlighting the variances between Budget and Actuals and raising red alerts on financials performance of any, Enable preparation and reporting of financials to the Senior management, Work with the team for strengthen Accounting and IT related processes to enable smooth Accounting function
Experience
5+ more years relevant experience after completing CA
Industry Preferred
Manufacturing industry
Qualifications
Professionally qualified CA
General Requirements
Should have collaborative &amp; flexible style of working ... Effective communicator with excellent oral &amp; written skills, Robust risk management, Compliance &amp; Governance skills, Strong business understanding to ensure smooth formulation and implementation of all the policies and procedures , Strong negotiation skills , Comfortable with handling volatile situations and adapting to change</t>
  </si>
  <si>
    <t>Manager Finance &amp; Accounts</t>
  </si>
  <si>
    <t>Bharat Forge</t>
  </si>
  <si>
    <t>Job Purpose &amp; Role:
Ensure achievement of monthly and annual sales targets through continuous planning and monitoring relationships with the external and internal customers.
Experience: 4 to 8 Years in Auto Components, Auto Ancillaries, OEM Sales
Key Activities &amp; Expectations:
New Business Development:
Focused Business Development
Focused in growing business in existing accounts irrespective of product family
Maintaining a healthy Pipeline of RFQs
Conversion of RFQs into business at an acceptable conversion rate
Market Research
Close understanding for Technology change with reference to Environmental Norms , Regulation &amp; Work with OEM Engineering for taking decision to enter into different technology to align with future requirements.
Technical Know how for Vehicle application with product understanding as Business Development Manager is preferred
Business Finalization:
Contract Negotiation, Formulation and Finalization
Pricing Mechanism (Including RM and Other. Cost Escalation... Recovery)
Sales:
a. Overall Responsibility of Account regards to below functions:
First Point of Contact for any queries irrespective of functional area
Supply Chain
Demand as per SOB
Finance Ensuring Healthy Cash Flow
Quality Performance Score: PPM, Delivery Performance
b. Quality Issues Liaison
c. Central Management Activities
Program Management NPD:
Ensuring a smooth TR, PPAP right till Series establishment
Ensure PPAP and Development Timeline adherence</t>
  </si>
  <si>
    <t>Industry Specialist</t>
  </si>
  <si>
    <t>Bharat Forge Limited,Mundhawa,Pune</t>
  </si>
  <si>
    <t>Company Description
Bharat Forge Limited,Mundhawa,Pune is an electrical/electronic manufacturing company based out of Pune, India.
Role Description
This is a full-time on-site role for an Industry Specialist located in Pune. The Industry Specialist will be responsible for day-to-day tasks such as analyzing market trends, providing training and support to sales teams, consulting with clients, and project management.
Qualifications
Excellent analytical skills
Experience in training and sales
Consulting skills
Project management skills
Bachelor's degree in Business Administration, Engineering, or related field
Experience in the electrical/electronic manufacturing industry is a plus
Experience in managing cross-functional teams is a plus,</t>
  </si>
  <si>
    <t>Brand Manager(Jewellery)-Senior</t>
  </si>
  <si>
    <t>Caratlane</t>
  </si>
  <si>
    <t>via Mintly</t>
  </si>
  <si>
    <t>Duties And Responsibilities
• Develop execute the Marketing mix for the brand in line with the overall marketing strategy
• Work closely with agency and cross-function teams to define execute the brand purpose
• Assess the competitive markets and identify targeted market
• Plan execute ATL campaigns across media ( Mass, social, On ground)
• Ideation, planning control of all BTL activities Sales Promotion initiatives undertaken on the brand.
• Execute on communication and marketing plans
• Customer Insights - Work closely with research agency to understand customer insights. Understand triggers influencing buying, buying process and shopping behaviour
• Market Intelligence - Maintain constant touch with the market to understand retail trends and competitor activities in order to observe and evaluate execution of plans
• Social Media Marketing - working closely with agency to align social marketing calendar to drive awareness and engagement across all social media platforms
• Monitor... the marketing budget and expenditure
• Preferred a self-driven individual who demonstrates agility and hustle and is willing to take on challenging assignments
Qualifications Experience
• Strong experience in managing Indian/ MNC brands Brand Manager experience.
• 3+ years of experience in managing brands and campaigns</t>
  </si>
  <si>
    <t>Marketing and Communication - Other</t>
  </si>
  <si>
    <t>via Login In Henry Harvin Enrollment Portal - Henry Harvin</t>
  </si>
  <si>
    <t>About the internship :
The purpose of this internship is to provide the intern with marketing experience in content writing, content development and SEO writing to help elevate brands tone and language. The intern will work closely with the brand team for effective content for marketing channels.
Objectives:
1. Understand the Brand positioning and communication strategy of CaratLane in North
America
• Get a deep understanding of target audience for the brand followed by brand
positioning and communication structure.
• Develop and write content in alignment with brand tone and audience.
2. Understand the Fine Jewelry Category in North America market.
• Gain a comprehensive understanding of Jewelry Trends and competition
communication style in NA market!
• Research and benchmark industry best practices for brand content writing
• Work closely with the brand team for optimized content development for marketing
channels
3. Well versed with digital language
• Should... understand content writing for social media, blog, and CRM channels.
• Should be able to ideate and craft unique captions, taglines for copywriting purpose.
4. Collaborate with Cross-functional Teams:
• Work collaboratively with teams which are important for content development from
a consumer and brand perspective like performance and merchandising.
III. Key Responsibilities:
1. Copy writing for social media channels:
• Optimized copy writing for social media channel in accordance with brand tone and
target audience behaviour.
• Copywriting should be optimized with SEO keywords for effective brand discovery.
The Brand manager will help with all SEO related requirement.
2. Copy writing for emails.
• Content development and writing for email channels in line with brand tone and
brand monthly plans.
• Generate unique and relevant ideas and content after a comprehensive
understanding of the marketing in North America
3. SEO Blogs:
• Content development for SEO platforms like Quora website, FAQ, and Website blog
• Content writing should be done using SEO keywords only and should be aligned with
the brand tone and language.
4. Documentation:
• Document all content, findings, and recommendations in a clear and organized
manner.
IV. Expected Outcomes:
1. Timeline
• Achieve all tasks as per assigned timelines by the brand manager.
2. Improved social media engagement:
• Come up with SEO optimized copy and content for social media channels leading to
improved reach and engagement.
3. Improved Click through rate for emails
• Well researched and relevant content for emails to improve the CTOR</t>
  </si>
  <si>
    <t>Marketing and Communications Specialist</t>
  </si>
  <si>
    <t>Export Incharge</t>
  </si>
  <si>
    <t>CaratLane Trading Private Limited</t>
  </si>
  <si>
    <t>Roles and Responsibilities
Documentation of shipments to ensure that they follow customs rules
and regulations.
Preparing Invoices, packing List, and Tracking Shipment
Coordination with CHA, freight forwarders &amp; Shipping Agents regarding shipments
Ensuring no shipment gets delayed because of a customs clearance issue.
Preparing a checklist of the list of documents required for the shipment to ensure no order
gets delayed because of customs.
Coordination with Accounts team for the payment follow-up of CHA and Freight
Forwarders and Custom duty payments.
Create monthly and annual reports and documentation.
Desired Candidate Profile
• MBA with specialization in international business
• 3-6 years of experience in managing EXIM operation
• A deep understanding of each country's duty specific requirement is an added bonus
• Having prior experience working in jewellery industry is an added bonus
• Should be Positive, Good Listener, System Oriented and Self-Driven
• Should have... good planning, analytical and execution skill</t>
  </si>
  <si>
    <t>Deputy Manager – Corporate Sales</t>
  </si>
  <si>
    <t>Job Requirements
Position title
Deputy Manager Corporate Sales
Reports to
Team Manager - Corporate Sales
Job grade
Deputy Manager
Location
Gurgaon
Job Purpose
The Deputy Manager -Corporate Sales will be responsible for supporting corporate sales by identifying market opportunities and developing an understanding of client needs.
The incumbent will lead projects and drive organizational goals by transforming specific performance to achieve set organizational objectives.
He / she will support business development by coordinating institutional events and regional events.
Key Responsibilities
• Create an activity calendar and effective completion of the activities as per timelines. Ensure the Daily Calls &amp; Daily Visits that are planned are met
• Identify, Map and tap into the Corporate &amp; Institutional Sales in the assigned territories
• Coordinate with field team, marketing and rides team for Below-the-line advertising activities
• Generate leads by cold calls, referrals... word of mouth, scouting etc
• Conduct Below-the-line Promotional activities to generate orders such as demos, test rides, log out rides, service camp, events etc
• Ensure the collection of payments and deliveries, subsequently Quotation, Purchase orders and billing of Motorcycles
• Ensure that the motorcycles are delivered and reconciliation of payment
• To engage the corporate customers on a regular basis and delight them with ride events and service camps
• Regularly visit government institutions and pitch in our products &amp; Upgrade them to higher cc Motorcycles
• Regularly conduct demos to government institutions
• To have close watch and to handle Government tenders so that we get 100% orders
• Coordinate for statutory norms of the government
• To ensure CPC is rolled out and onboard all the dealers for getting additional volume
• Provide training to the dealer team by identifying the dealer for IS (Institutional Sales) business and training manpower for coordinating with IS departments
Work Experience
Education
Bachelor degree in Business / Marketing or a relevant field
Experience
5 to 7 years of experience in Institutional Sales / Corporate sales</t>
  </si>
  <si>
    <t>Deputy Manager Corporate Sales</t>
  </si>
  <si>
    <t>job_result_5_0.txt</t>
  </si>
  <si>
    <t>Manager - HR Digitization</t>
  </si>
  <si>
    <t>Job Requirements
Position title
Manager - HR Digitization
Reports to
Head HR - Digitization
Job grade
Manager
Location
Chennai
Job Purpose
The Manager - HR Digitization is responsible to support in developing , driving HR technology and solutions. The incumbent will support the business to drive HR digital transformation as part of overall HR Strategy.
He / she will have to keep abreast with latest trends and technologies that help shape how HR can effectively support the business.
The Manager -HR Digitization will partner closely with IT (Information Technology) and HR Functional team members to drive projects related to HR Digitization initiatives.
Key Responsibilities
• Support Head HR Digitization in implementation of HR Digitation projects
• Manage the digitization of HR projects on time and within budget
• Support in implementation of enhanced AI Based CRM for recruiters and hiring managers, and introduce Candidate Bot to provide a more engaging and easier to... navigate experience for applicants
• Support in digitization of employee files &amp; Documents in Success Factors including testing, validation and Go-Live
• Ensure that all the data are managed in human capital management (HCM) software and talent management software with 100% data accuracy along with seamless integration to current RE tools and also with any other tools that might be implemented in future
• Work with of Analytics &amp; IT Team for the development of Prescriptive Analytics and Dashboards
• Coordinate with Internal and external stakeholder for smooth implementation of HR systems across the organization.
• Support to develop specifications for the HR Help Desk - REA Chatbot and oversee end to end testing of the process, final sign off before integration and Go-Live
• Support to review &amp; enhance the existing systems and provide better employee experience
• Work with key stakeholders to understand HR IT technology / HR digitization requirements and identify process improvement areas
• Support in testing all the HR systems from testing till go-live from time to time
Work Experience
Education
MBA / MSSW with specialization in HR
Experience
• 10 to 12 years’ experience with at leas5t + years HR Digitization
• Basic understanding of HR technology and HR digital transformation experience
• Knowledge in ERP system, SAP-HR experience, system integrations
• Supported in HR digital transformation
• Should have supported in implementing at lease one end to end HRMS or HCM</t>
  </si>
  <si>
    <t>Manager HR Digitization</t>
  </si>
  <si>
    <t>Assistant Manager - ESS</t>
  </si>
  <si>
    <t>• Coordinate with User and ensure timely evaluation of prospective suppliers/contractors.
• Making proper comparison and bid evaluation documents with benchmarking of market rates, past orders, similar orders placed in other units.
• Participating in and supporting negotiations of all contracts.
• Timely preparation of PO/contract documents.
• Ensuring timely delivery of materials and services in accordance with contract terms.
• To maintain comprehensive database of all suppliers and contractors that may be useful for projects and operations phase.
• Ensuring all documents are in order to enable full benefits of EPCG license. Timely Custom clearance of equipments (including payments of duties and taxes) and transportation to Site.
• Timely submission of documents to Finance and Indirect Tax departments. Compliance with Stores SOPs (including in SAP).
• Prepare and circulate Materials MIS.
• Keeping track on Pending PO, pending PR's and other reports e.g. cost saving against budget... Cash out flow, fulfillment of orders and achievement in other respects.
• Participating in Client/contractor meetings and resolving contractual issues.
• Supervise and train team members as necessary for efficient delivery and performance</t>
  </si>
  <si>
    <t>Assistant Manager ESS</t>
  </si>
  <si>
    <t>via Cutshort</t>
  </si>
  <si>
    <t>Job Brief -
• We are looking for a Facebook &amp; Google Ads expert to support our lead strategists with social &amp; search ad campaigns for our clients.
• You will be tasked with pulling reports, making optimization recommendations, getting ads live, and making strategy adjustments as needed.
• You'll learn how we create and optimize campaigns using our process and conversion techniques that deliver real results and get to share in the success of our marketing/advertising objectives. You will spend most of your time in Google Ads, Facebook &amp; Linkedin &amp; experience with Google Analytics, and Google Tag Manager is a must.</t>
  </si>
  <si>
    <t>AM - Accounts Receivable ( Offline ) l JFL l Noida</t>
  </si>
  <si>
    <t>Jubilant Foods Works</t>
  </si>
  <si>
    <t>1-job-details-position-title-assistant-manager-accounts-receivable-off-line-reports-to-senior-manager-finance-amp-accountsdepartment-finance-a</t>
  </si>
  <si>
    <t>Assistant Manager Accounts Receivable</t>
  </si>
  <si>
    <t>Jubilant FoodWorks - Senior Manager - Regional Operations...</t>
  </si>
  <si>
    <t>Jubilant Foodworks Ltd.</t>
  </si>
  <si>
    <t>- Enable the Regional Leadership in driving Operations Agenda in the region
- Build a performance culture in the team thru data analytics and reporting
- Executing key improvement projects for the region
- Extensively liaise with corporate and region to implement new processes/ practices in the region
- Innovate towards bringing operational efficiencies in the region
Experience - The ideal candidate:
- Comes with at least 5-7 years' experience and preferably from a top tier institute
- Would have experience in handling improvement projects efficiently
- Is good with communication and team management skills</t>
  </si>
  <si>
    <t>Regional Operations Manager</t>
  </si>
  <si>
    <t>Marketing|Brand and Growth Marketing|Media Planning and...</t>
  </si>
  <si>
    <t>Job Description
Qualifications, Experience, &amp; Skills
• Media professional with a good grounding in agency and then client side experience in an MNC (FMCG industry)
• A mix of traditional media (TV, Print &amp; radio) along with Digital (brand not performance mkt) is a MUST
• Experience: 9- 11 years
Internal
COMMUNICATIONS &amp; WORKING RELATIONSHIPS:
• All Departments within Mkt
• AS PER THE SCOPE OF THE ROLE EG: Finance and Accounts – Corporate Office, India
• Top Management
External
• Various Agencies (Media &amp; creative)</t>
  </si>
  <si>
    <t>The ideal candidate will be responsible for growing revenue through digital media through designing and executing marketing campaigns. After campaigns have been launched, you will extract and analyze data across multiple channels.
Responsibilities
• Maneuver digital marketing campaigns through all areas of the project life cycle
• Clearly understand and implement digital marketing campaigns which fit client needs
• Provide analytical reporting of campaigns to stakeholders
Qualifications
• Bachelor's degree or equivalent
• Fluency in Microsoft Office suite (Outlook, Excel, Word, PowerPoint, etc.)
• Experience with SEO and SEM Strong written, verbal and collaboration skills</t>
  </si>
  <si>
    <t>Titan - Marketing Manager - Zoya (6-10 yrs)</t>
  </si>
  <si>
    <t>Titan Company Ltd</t>
  </si>
  <si>
    <t>Position Title : Marketing Manager- Zoya
Education : MBA from a premiere college
Relevant Experience : 5-6 years of brand communication experience in Fashion&amp; Lifestyle Industry
Job Details:
- Lead the Consumer understanding, Brand positioning, Collection Concepts, &amp; Campaign management for Zoya
- Establishing Zoya as the leading aspirational brand in the fine jewellery category. Thereby grow the consumer community for the same through social media, PR
- Content ideation, creation and execution
- IP ideation, creation and execution for brand
- Brand Custodian - Brand roll out at touch points - creating guidelines, ensuring Retail collateral creation and support Direct Marketing / Performance marketing creatives support
- Identifying relevant platforms and channels for brand and growing these platforms and channels
- Identifying new agencies, partners maintaining relationships and negotiating costs
- Customer insighting to bring in relevant inputs for business
- Managing... Brand Budgets</t>
  </si>
  <si>
    <t>Project Manager - Network Expansion</t>
  </si>
  <si>
    <t>Job Description: Jr Product Manager – Fastrack (Vyb Sub brand)Exp - 3-5 years of experience in marketing in the apparel / Fashion industry.Roles and ResponsibilitiesTo put a robust Business/Action plan for Vyb to compete &amp; win against smaller but fashionable &amp; nimble competition.Flexibility in terms of adapting these plans to the needs of the market where fast fashion changes very rapidly.A QTR- wise /Monthly plan for new product introductions. This is a category that introduces new products almost every month. Speed &amp; agility is the key.Evaluate and finalize the design concept / technical design concept and provide recommendations to ensure its alignment with the product requirements.Visit the vendor to ensure the right selection of products and ensure inputs are shared for final closure and sign off.Evaluate the samples that come out of the above exercise &amp; quickly sign off on production. Liaison with the NPD &amp; purchase team to determine the cost of the selected products are in line... with the pricing matrix else raising a cost deviation flag &amp; getting the cost aligned quickly.Agree on the overall quantity with the NPD team and supply chain team for mass production. Get the SCM heads approval for Inventory and order loading.Pricing the products with the first production sample delivered by NPD. Getting the necessary approval in case of deviations in pricing. Determine the Go To Market strategy that is specific to channels viz. branding, collaterals, Visual Display kits, etc. for the developed product and ensure its executed as per the strategy and timelines.Liaison with the visual merchandising team for brief of VM team, approval of the design concept and sample at various stages and ensure the execution as per the plan.Determine the inventory plan for various products and sign off of on the production plan aligned to the product calendar and business requirementsEnsure that the inventory is available at the right time for the various channels as per the plan and undertake appropriate actions.Develop the activation pricing mechanism in liaison with the relevant channel team for the portfolio to clear out the older stocks &amp; bring in fresh offerings.Doing a rigorous PMR activity to ensure most of the older variants ( out of trend) are dropped &amp; newer variants take its place at a Quarterly frequency.Monitor the performance of the newly introduced products and the existing product portfolio to optimise the performing inventory.Provide recommendations on the products basis the product performance for incremental product improvements and killing of poor performing SKUs.Provide inputs on the activation plans ensure the execution of the plan to boost the sales especially for poor performing products</t>
  </si>
  <si>
    <t>Project Manager Network Expansion</t>
  </si>
  <si>
    <t>Zonal Sales Head</t>
  </si>
  <si>
    <t>Location: Mumbai &amp; Noida
Brief Job Description:
• Handling sales and support academics.
• Formulate marketing strategies based on market conditions, demographics, etc.
• Build and upgrade knowledge for self and team on: Product, Policy and Process.
• Accompany team members in the field, meet clients and intervene as and when required. Assist Closures.
• Review Sales Reports, Leads Generated and Conversions etc. and discuss with team.
• Goal Setting and Action Planning.
• To monitor BPs, Team, indirect reportees etc. on process adherence, target vs performance, Leakages, Logistics, Collections, Checklist adherence, etc.
• To develop budget projections based on trends, expansion plans, marketing and business development strategy, etc. To monitor the spend on budgets based on budgeted vs actual, and ensure compliance.
• To create annual Business Development plan, break it into cohesive sections based on goals, time, budgets, resources, etc. To assign realistic, relevant and challenging... targets when projecting for the year.
Desired Candidate Profile:
• 10+ years of experience in Sales.
• Excellent communicative abilities in English.
• Good presentation skills.
• Passionate towards sales.
• Active listening and responsiveness.
• Qualification: Graduate/ Management Graduate.
• Coaching &amp; mentoring.
• Result driven.
• Self motivated</t>
  </si>
  <si>
    <t>Sales Head</t>
  </si>
  <si>
    <t>Assistant manager - Corporate Sales</t>
  </si>
  <si>
    <t>Position Details
Position Code
IITG/J/1443
Organisation / Company
Borosil
Position/Designation
Assistant manager - Corporate Sales
No. of Positions
1
Level
Assistant Manager
Experience range
5-5 Yrs.
Age range
28-35 yrs.
Key Skills
• SME/Corporate/Direct Sales
1.candidates who have worked in Consumer Durables industry Good in communication skill - verbal as well as written. 2.Strong Interpersonal skill 3.Ability to understand customer need &amp; come up with solution
Specialisations
Department
Sales/Sales and Marketing
Reporting To
Manager
Reportees/Team Size and Level
CTC Upper Limit
5.0 Lacs PA
Candidates Preferred From
Basic Qualifcation
• Bachelor Degree
Professional Qualifcation
• MBA / PGDM / MMS
Job Description:
Good in communication skill - verbal as well as written.
Strong Interpersonal skill
Ability to understand customer need &amp; come up with solution.
• Develop, build, and manage a client base of corporate accounts (Institutional... Sales)
Responsibilities:
2.Develop, build, and manage a client base of corporate accounts (Institutional Sales</t>
  </si>
  <si>
    <t>Assistant Manager Corporate Sales</t>
  </si>
  <si>
    <t>Hindustan Times - Group Head - AVP Sales - Print Business</t>
  </si>
  <si>
    <t>HT Media Group</t>
  </si>
  <si>
    <t>Group Head
• AVP Sales
• Print Business Key Responsibilities:Strategy Formulation:- Develop a strategy to formulate sales plans for the assigned categories and ensure all accounts are working to optimum capacity.- Analyse overall sales force effectiveness and develop solutions to improve performance and resource utilisation.- Strategically allocate sales effort and resources based on assigned category priorities, ensuring alignment with your sales team.Revenue Generation:- Deliver revenue in tune with targets at identified yields.- Maintain market share for print and digital- Evolve an efficient sales planning process by analysing the optimum category mix for best returns and planning growth in various categories.Customer Relationship Management:- Ensure full coverage and solutions for all clients and agencies within the category.- Develop and monitor an efficient client relationship process through excellent service delivery to ensure continuous business growth.- Coordinating with... clients and agencies of advertisers to ensure internal timelines- Understanding client business needs and seasonality and accomplishing a plan to fulfil targets accordingly- Providing and analysing competitive intelligence- Make a proper presentation for the client based on their needs.- Providing solutions to clients towards maximising revenue for the business- Conceptualise and monetize special initiativesTeam Management- Develop a performance plan and set annual targets for your team to drive a high-performance sales culture.- Monitor the market and lead your team to drive new client acquisitions and identify new opportunities to maximise sales.- Review the progress of your team through regular meetings and manage effective programmes to compensate, coach, appraise, and train the sales team.- Support building the digital capabilities of your team and provide them with new client exposure.Key Performance Indicators:- Revenue: To generate revenue for the specified categories
• Market Share: Maintain volume share for print and digital- Compliances: SFDC Compliance and other important internal and external compliancesPeople Management :
• Digital skill development- New structure alignment and change management- New client exposure- Educational Qualification: Postgraduate or MBA- Experience: 15+ years experience with well-known print media brands (ad space sales),
• Candidates are preferred only based on Mumbai market experience.Subject: Profile for Group Head
• Mumbai (ref:iimjobs.com</t>
  </si>
  <si>
    <t>Group Head AVP Sales Print Business</t>
  </si>
  <si>
    <t>Business Development Associate - Work from home</t>
  </si>
  <si>
    <t>Job Description:
We are looking for a Business Development Associate to join our team at InMobi. This is a full-time position that can be done remotely from Kolkata, West Bengal. As an Associate Level position, we require a minimum of 4 years of experience in business development or related field.
Responsibilities:
- Identify potential clients and build relationships to drive new business opportunities
- Develop and implement strategic plans to meet sales targets and revenue goals
- Conduct market research to understand industry trends and competitor activities
- Collaborate with internal teams to create customized solutions for clients
- Track and analyze sales data to optimize performance and identify areas for growth
- Prepare and deliver presentations to pitch products and services to potential clients
- Negotiate contracts and agreements with clients to ensure mutually beneficial partnerships
- Provide excellent customer service and support to maintain strong client... relationships
Requirements:
- Bachelor's degree in Business, Marketing, or related field
- Driven and resilient personality traits
- Strong communication and negotiation skills
- People management and time management skills
- Proven track record of meeting and exceeding sales targets
- Ability to work independently and as part of a team
- Proficiency in Microsoft Office and CRM software
Benefits:
- Paid overtime
- Retirement plan
- Gym membership
- Dynamic workplace that values teamwork, fostering innovation, and shared success
Equal Opportunity Statement: InMobi is an equal opportunity employer and does not discriminate on the basis of race, gender, sexual orientation, age, disability, or any other protected status. We are committed to creating a diverse and inclusive workplace where all employees can thrive and contribute to our success.
How to apply:
Apply on GrabJobs and you will be notified if shortlisted for the job.
Original job Business Development Associate - Work from home posted on GrabJobs ©. To flag any issues with this job please use the Report Job button on GrabJobs</t>
  </si>
  <si>
    <t>{'posted_at': '16 days ago', 'schedule_type': 'Full–time', 'work_from_home': True}</t>
  </si>
  <si>
    <t>Manager - Business Finance</t>
  </si>
  <si>
    <t>Job Family Descriptor
Position Summary:
Enabling organizations to build &amp; develop sustainable businesses by crafting mid and large deals (including exit plans, if needed be) incorporating best practices of commercial excellence and consultative approach towards customers.
Helping organizations realize quick quote to cash (Q2C) cycles by helping them qualify leads as per techno-commercial viability and closure probability.
Major Responsibilities:
Enabling mid and large deals (including exit plans, if needed be) incorporating best practices of commercial excellence and consultative approach towards customers
Demonstrate excellent problem solving, coordination and interpersonal skills in driving results.
Ability to meet business objectives in complex and fast-moving environment contributing to profitability and growth of the organization.
Lead commercial reviews and discussions with internal stakeholders (sales, technical, Procurement, legal, finance, management), customers. and... suppliers.
Support Account / Sales Team in negotiating commercial terms with the customer.
Carrying out risk assessment and exercising effective commercial.
Working out different revenue models basis the real time market acceptability, competition, and customer requirements.
Established processes and workflows for commercial for improved performance, agility, accountability, governance, and support to business.
Helping sales qualify the potential opportunities basis techno-commercial viability.
Assess financial health of existing accounts and Hygiene check for new accounts.
Renewal and Retention of existing customer accounts by price and contract revisions, up sell and cross sell of new products catering to customer requirements and thereby enabling effective churn management</t>
  </si>
  <si>
    <t>Assistant Manager - Sales (Digital Sales)</t>
  </si>
  <si>
    <t>Broad outline of the Role
The role is responsible for executing the plan to reach the digital sales targets (OB and revenue) by maintaining and expanding the customer base. The role will own the entire sales process from creating formal customer proposal until the order fulfilment. This is an operational role, responsible for delivering results that have direct impact on the achievement of results within the assigned account and business
Purpose - Broad objective of the role
Size and Scope of Role - No. of direct reports
Size and Scope of Role - Total team size
Minimum qualification &amp; experience
Bachelors and/or equivalent experience. MBA or equivalent preferred.
Experience: 4-7 Years of enterprise digital sales or account management experience
Other knowledge/skills
Experience in SFDC management, pipeline/funnel build
Account management and sales experience
Demonstrable ability to create and give business and technical presentations and demos.
Demonstrated. experience in... gathering and understanding market requirements.
Key Responsibilities
Delivering Revenue Targets and Pipeline Growth
Developing existing customer base through appropriate digital propositions
Identifying requirements and digital sales opportunities in the region
Understanding the market needs and expectations
Managingaction plan for assigned regions.
Responding to and following up on sales enquiries
Monitoring and reporting on customer feedback, market and competitor activities and provide relevant reports and information.
Capturing qualified opportunities in SFDC, and growing strong pipelines
Proactively identifying the problem area internally with product and solutions team, setting up periodic calls between, sales, legal, commercial, solution and product to propose the desired solution to customers, prioritize on key opportunities to gain faster closures.
Keeping up to date with products and competitors
Technical Competencies
Knowledge / Skills</t>
  </si>
  <si>
    <t>Assistant Manager Sales (Digital Sales)</t>
  </si>
  <si>
    <t>Area Manager DTH - Kolhapur</t>
  </si>
  <si>
    <t>Airtel Career Website</t>
  </si>
  <si>
    <t>Key Deliverables
• Building channel productivity
• Managing customer relationships to minimize churn across customers in different product segments. Increasing customer acquisition, tag utilization, and acquisition rental revenues
• Increasing net additions for DTH Business
• Creating opportunities for sales of all products
• Ensure that the processes are geared to meet CSAT scores to enhance customer experience during installation and service recovery
• Analyze partner performance across the circle &amp; implement strategies to ensure performance against set targets
• Manage growth through resource planning, maximizing automation and self-care usage
• Effectively manage a team of TMs to drive productivity
• Optimize resource deployment across geographies
• Provide market/business insights across departments on the basis of periodic audits
• Manage 60-80 partners and bring in uniformity of experience for the end customer
Inventory Management – Maintaining stock levels of various... component
Skills Required
• Ability to collaborate and work with large &amp; cross functional teams
• Ability to ensure excellence in execution of sales and service strategy
• Enterprising and Entrepreneurial skills
• General management skills
• Analytical and problems solving skills
• Cost sensitivity in driving net adds
• Business Growth &amp; Result orientation
• Collaboration/Stakeholder management
• Consulting and Facilitation skills to manage strategic and local partners
• Customer Obsession
• Comfort with ambiguity</t>
  </si>
  <si>
    <t>Artemis Hospital</t>
  </si>
  <si>
    <t>Quality &amp; System-Head</t>
  </si>
  <si>
    <t>ARTEMIS Hospitals, Swaasa Jobs</t>
  </si>
  <si>
    <t>Job Requirements
Job Title: Quality &amp; Systems Head (MBA/MHA)
Job Description:
The Quality &amp; Systems Head is responsible for ensuring that the organization's products and services meet or exceed customer expectations. This role involves developing and implementing quality management systems, policies, and procedures to ensure compliance with industry standards and regulations.
Key Responsibilities:
1. Develop and implement quality management systems, policies, and procedures to ensure compliance with industry standards and regulations.
2. Monitor and analyze quality metrics to identify areas for improvement and implement corrective actions.
3. Conduct internal audits to ensure compliance with quality management systems and identify areas for improvement.
4. Develop and implement training programs to ensure that employees are aware of quality management systems and procedures.
5. Collaborate with cross-functional teams to identify and implement process improvements to enhance... quality and efficiency.
6. Manage and lead a team of quality assurance professionals to ensure that quality standards are met.
7. Develop and maintain relationships with external stakeholders, including regulatory agencies and customers, to ensure compliance with quality standards.
Qualifications:
1. MBA/MHA degree in Quality &amp; Systems or a related field.
2. Minimum of 5 years of experience in quality management systems, preferably in a healthcare or manufacturing environment.
3. Strong knowledge of quality management systems, policies, and procedures.
4. Excellent analytical and problem-solving skills.
5. Strong leadership and management skills.
6. Excellent communication and interpersonal skills.
7. Ability to work independently and as part of a team.
8. Strong attention to detail and ability to multitask.
9. Ability to work in a fast-paced environment and meet tight deadlines.
10. Strong computer skills, including proficiency in Microsoft Office and quality management software.
Work Experience
MBA (Quality &amp; Systems)/ MHA</t>
  </si>
  <si>
    <t>Quality &amp; Systems Head</t>
  </si>
  <si>
    <t>Sales Operations Manager</t>
  </si>
  <si>
    <t>Manager, Sales Operations (Europe GF)
This role will be responsible for managing end-to-end prescription pharmaceutical drug product distribution in key European markets. The Manager will work closely with the European Generic Formulations commercial team and internal / external stakeholders to ensure operations and teams are positioned to meet commercial goals. This is an entrepreneurial and dynamic role, which will require you to collaborate with cross functional teams (Supply Chain Management, R&amp;D, Regulatory, Costing, Production, PV, etc) to ensure successful development and management of the projects. This role reports directly to Europe Head – Commercial Strat, BD, &amp; Portfolio. Key Responsibilities:
NPL &amp; Replenishment Operations – Direct and B2B Markets
End to end inventory / launch management
Oversee end to end movement of goods from manufacturing site to end-point distribution to customer.
Coordinate distribution setup for new product launches with internal stakeholders and... 3PL. Coordinate inbound/outbound shipments, priorities orders as per customer service levels.
Work collaboratively with internal functional stakeholders, customers and 3PL to help ensure product stock is adequate and can cover demand.
Oversee complete 3PL operations including inbound, warehousing, outbound, logistics, Order-to-Cash etc.
Work with quality and supply chain team to ensure compliance within business processes.
Responsible for obtaining approvals, issuing, and tracking expired returns and ensuring the issuance of credits based on procedures.
Ensure Biocon is complying to all terms defined in LSA, identify potential risk / trend as needed. Key account management
Manage day to day relationship with IL partners (post deal execution) to ensure smooth product operations and movement of goods.
Manage new account and product setup process.
Manage relationships with contracted 3PL from a sales operation’s perspective. Analysis &amp; reporting
Responsible for generating routine reports for internal and/or external customers (example: monthly sales reports).
Inventory and supply management and reporting - Monitor inventory levels (on-order and in warehouses) and spot changes in supply trends. This may include working with external partners in direct markets such as test and release operations, pre-wholesale, logistics, and wholesale teams.
Prepare gross-to-net (GTN) pricing analysis for all customer product opportunities. Process improvement
Identify and suggest ways to improve overall business process and systems
Partner with internal stakeholders to ensure forecast is met or gaps are identified
Partner cross functionally to optimize commercial position in the event there are changes to market supply dynamics Experience:
The ideal candidate should have:
5-10 years of experience in pharmaceutical industry with experience in international business and supply chain
Strong analytical skills with ability to manage, analyse and present large data sets.
Proficient skills over MS Office (PowerPoint, Word, Excel etc.), familiarity with databases like IMS, Newport etc. shall be an added advantage.
Certification in lean six sigma or APICS shall be an advantage.
Experience in licensing, alliance management and European regulatory framework is a bonus.
Knowledge of European markets shall be an additional advantage.
Original job Sales Operations Manager posted on GrabJobs ©. To flag any issues with this job please use the Report Job button on GrabJobs</t>
  </si>
  <si>
    <t>Accounts Payable Specialist</t>
  </si>
  <si>
    <t>Responsibilities
Checking of 3-way match while accounting invoices.
Preparing and posting Monthly accruals, Prepaid amortisation, and month end closure activities.
Coordinating with business every month towards provision information.
Checking all service agreements before accounting service invoices.
Vendor Ledger reconciliation.
Preparation of expense variance analysis and getting reviewed.
Analysing Rate and inventory of material and highlighting the variance.
Preparing budget vs actual for specific site.
Monthly reconciliation and preparation of accounting ledgers.
Preparing and Sharing monthly MIS report with management.
Preparing TDS workings and filing quarterly TDS returns.
Supporting in audit requirements towards interna or external audit.
Coordinating effectively with business on day-to-day operations.
Working with business on cost reduction. Qualifications
Relevant Experience : 3 years - 10 years
M. Com / MBA Finance graduate from a reputed university with excellent... communication skills.
Strong knowledge in accounting PO and non-PO based invoices.
Strong knowledge in Accounts Payable and TDS deduction.
Strong SAP knowledge.
Good email etiquette.
Original job Accounts Payable Specialist posted on GrabJobs ©. To flag any issues with this job please use the Report Job button on GrabJobs</t>
  </si>
  <si>
    <t>Department Details
Role Summary
This role will work with commercial region teams to compile the Demand on Monthly Basis, track progress and ensure delivery against committed targets, improve demand forecasting and inventory management
Key Responsibilities
Budgeting - Provide long term forecasts for annual budgets and long range planning
Sales Forecasting Segmentation - Validate Sales forecasting segmentation based on demand variability and contribution to sales for all SKUs and make suitable corrections
Demand forecasting - Create base forecast based on statistical sales data (primary &amp; secondary) and market intelligence
Facilitate bottom up forecasts creation from Regional Teams for each Division
Discuss base forecast and bottom up forecasts with sales &amp; marketing team and develop consensus forecast
Upload consensus forecast in system and share with Supply Planning Team
Pre S&amp;OP and S&amp;OP
Represent respective division in the pre-S&amp;OP forum and S&amp;OP forum
Escalate unresolved... issues to Lead - Sales Planning
Supply plan validation - Validate production plans prepared by supply planners by assessing impact on availability/ inventory across the pipeline, Provide inputs on fine-tuning the production plans based on prioritization among SKUs
Dispatch and logistics management - Review monthly and weekly dispatch plans shared by dispatch teams
Track dispatches from CWH and suggest change in mode as required
New product launch - Provide market relevant inputs to the NPL project managers
Coordinate new product launch plans for the cluster/ division
Metrics and measurement - Validate demand planning metrics (Forecast accuracy, Customer OTIF, Inventory adherence, Air/Surface/Road shipments), Conduct root cause analysis for deviations, Create &amp; drive action plan for improvement
Represent demand planning function for the respective cluster/ division in Pre-S&amp;OP and S&amp;OP
Essential Skills:
Strong in Analytical abilities and problem- solving skills
Exposure to statistical forecasting techniques
Effective business reporting and generating insights to improve quality of plans
Decision making, ability to prioritize on a dynamic basis
Negotiation skills / Conflict resolution
Ability to manage multiple stakeholders
Ability to understand and work around constraints
Proficiency in Sales Planning tool is preferred
Exposure to Pharmaceutical Industry is preferred
Knowledge of demand forecasting tools
Educational Qualifications
Required Education Qualification: MBA
Required Experience: 3 - 8 years</t>
  </si>
  <si>
    <t>HRSS - Employee Data Management (on third party contract) at...</t>
  </si>
  <si>
    <t>Job Requirements
We are looking for an experienced HRSS - Employee Data Management professional to join our team on a third-party contract. The successful candidate will be responsible for managing employee data and ensuring accuracy of data in the system. You will be responsible for creating and maintaining employee records, updating employee information, and ensuring compliance with all applicable laws and regulations. Additionally, you will be responsible for providing support to HR teams and other departments in the organization.
The ideal candidate should have a strong understanding of HR processes and procedures, excellent organizational and communication skills, and the ability to work independently. If you have a passion for data management and are looking for an opportunity to join a leading pharmaceutical company, this is the job for you!
Requirements:
• Bachelor’s degree in Human Resources, Business Administration, or a related field
• 3+ years of experience in HRSS ... Employee Data Management
• Knowledge of HR processes and procedures
• Excellent organizational and communication skills
• Ability to work independently
• Ability to handle confidential information
FAQs:
Q. What is the salary range for this position?
A. The salary range for this position is best in industry.
Q. What is the duration of the contract?
A. The duration of the contract is 3-8 years.
Q. What are the responsibilities of this position?
A. The responsibilities of this position include managing employee data, creating and maintaining employee records, updating employee information, and ensuring compliance with all applicable laws and regulations. Additionally, you will be providing support to HR teams and other departments in the organization</t>
  </si>
  <si>
    <t>{'schedule_type': 'Full–time and Contractor'}</t>
  </si>
  <si>
    <t>HRSS Employee Data Management</t>
  </si>
  <si>
    <t>Hr Business Partner</t>
  </si>
  <si>
    <t>Veer, Maharashtra</t>
  </si>
  <si>
    <t>via JobGrin</t>
  </si>
  <si>
    <t>• Proven experience as HR officer, administrator orother HR position
• Knowledge of HR functions (pay &amp; benefits, recruitment, training &amp; development etc.)
• Understanding of labor laws and disciplinary procedures
• Proficient in MS Office; knowledge of HRMS is a plus
• Outstanding organizational and time-management abilities
• Excellent communication and interpersonal skills
• Problem-solving and decision-making aptitude
• Strong ethics and reliability
• BSc/BA in business administration, social studies or relevant field; further training will be a plus
• HR Credentials (e.g. PHR from the HR Certification Institute)</t>
  </si>
  <si>
    <t>HR Business Partner</t>
  </si>
  <si>
    <t>Cost Controller</t>
  </si>
  <si>
    <t>Dr Reddy's Foundation</t>
  </si>
  <si>
    <t>Company Description
Dr Reddy's Laboratories Limited, Biologics Unit
Job Description
Financial Month end Closing, Inventory Management &amp; Monthly MIS:
Correct valuation of inventory, Classification of R&amp;D and Non R&amp;D inventory for provisioning, Material cost validation and maintain hygiene in Inventory GLs.
Analyze the inventory ageing and risk inventory like slow moving and near expiry and discuss it with concern teams like production and frontend to mitigate it.
Quarterly working of overhead activity rate for SAP upload for product costing and inventory valuation.
Review and accounting of Material Provisions like R&amp;D, Slow Moving, Quality Issues, Near Expiry, Expiry, NRV etc. in order to ensure the accounting as per company policy.
Review the COGI errors, posting errors and confirmation of TECO completion on monthly basis with production team.
Review of Shop Floor Stock, Stock in Transit, Stock at Vendor Location, Pending GRN in order to ensure that there are no long. pending... items
Ensure the BPC activity completion with 100% accuracy within given timelines.
Month end closing MIS share with BU finance head. Inventory MIS with details like category, ageing and risk inventory share with operation team.
SKU/Country/Region wise cost allocation and profitability analysis. Analyze the variances like cost and sales variance with plan.
Inventory MIS - Analyze the inventory and share the insights with respective stakeholders and enable them optimizing the inventory level.
Analytical review reports like gross margin AR, Overhead AR etc.
Budget :
Based on the sales estimate, workout the raw material budget and share it with SCM. Interact with cross functional team like production, Quality, SCM etc. To get the details like BOM, procurement rates &amp; sample cost etc.
Workout the budget cost based on the sales projection with proper indirect cost allocations. Analysis of budget cost, capacity utilization and product profitability.
Audits &amp; Compliance:
Cost Audit completion on time with 100% accuracy. Ensure the compliance to cost accounting record and rule requirements as prescribed by the statute.
Conduct half yearly Stock Audit and ensure the successful completion.
Support in Statutory / Internal / SOX Audit with proper explanation and documentation. Ensure the completion and quality of relevant documentation ( SOX, SOP, etc.)
Business Partnering :
Facilitate the right support to business teams in terms of costing requirements; guide and support them in decision making in the areas of pricing, outsourcing; guide and facilitate automation efforts.
Facilitate development team with the cost of future products to support for selection of best available process and cost optimization at early stage itself.
Ensure the generation of relevant and useful analytics in the areas of inventory and costing to identify the gaps; facilitate corrective actions at the time of review meetings with cross functional team like production SCM etc.
Ensure the lower material wastage by providing probable CoPE details to respective unit to avoid expiry.
Ensure Inventory levels under norms through highlighting the exceptional.
Other Activity:
Support operation team and cross functional team to manage and improve plant financials.
New code creation approval with standard costing run.
Review master data like BoM, Recipe, Activity type for error free costing.
Share the price for GR waiver and to support for NRGP process.
Identify the need of automation and lead various ongoing automation projects.
Qualifications
A qualified Cost Accountant with 5-7 years of experience.
Additional Information
In-depth understanding of Costing Methodology &amp; Inventory Analysis.
Excellent knowledge in SAP CO module. Fair understanding of SAP's other modules likes PP, MM, FI etc.
Excellent command over excel &amp; power point.
Good communication and interpersonal skills.
Good in handling digitization projects independently</t>
  </si>
  <si>
    <t>Dr. Reddy's Team Member Controlling &amp; Costing</t>
  </si>
  <si>
    <t>Dr. Reddys Laboratories Ltd</t>
  </si>
  <si>
    <t>Team Member - Controlling &amp; Costing
Description :
- Responsible for plant Controlling &amp; Costing functions.
- To coordination with Plant Function team for ensure smooth closure of books of accounts on regular basis.
- To follow-up and ensure for correctness on costing related activities e.g. verification of manufacturing and packing process order ensuring accountability on material consumed against each process order, correctness on operational machine hours recording against each order, declaration of output against manufacturing process order, etc.
- To analyze batch level inventory and sensitize team on opportunities.
- To coordinate and ensure for smooth completion of inventory audit, SOX audit, statutory audit, etc.
- Support Plant team to manage and improve Plant financials, analysis and trends for draw attention current status in achieving the objectives through improved Productivity of all resources.
- Ensure good health of books of accounts at transaction level within... the overall guidelines of the GMO Finance while adhering to the Organization's Policies, Procedures and Statute.
Note : For your candidature to be considered on this job, you need to apply necessarily on the company's redirected page of this job. Please make sure you apply on the redirected page as well</t>
  </si>
  <si>
    <t>Controller</t>
  </si>
  <si>
    <t>Cipla</t>
  </si>
  <si>
    <t>job_result_4_72.txt</t>
  </si>
  <si>
    <t>Area Manager at Cipla - Udaipur</t>
  </si>
  <si>
    <t>Cipla, Swaasa Jobs</t>
  </si>
  <si>
    <t>Udaipur, Rajasthan</t>
  </si>
  <si>
    <t>Job Requirements
Cipla is looking for an experienced Area Manager to join our team in Udaipur. The Area Manager will be responsible for managing the sales and operations of the assigned area. The successful candidate will be able to develop and implement strategies to increase sales, build relationships with customers, and ensure customer satisfaction.
The Area Manager will be responsible for:
• Developing and implementing sales strategies to increase sales in the assigned area
• Building relationships with customers and ensuring customer satisfaction
• Managing the sales and operations of the assigned area
• Monitoring the performance of the sales team and providing feedback
• Ensuring compliance with company policies and procedures
• Developing and maintaining relationships with key stakeholders
• Identifying and resolving customer issues
• Developing and implementing promotional activities
• Analyzing sales data and providing reports
The ideal candidate should have:
•... Bachelor’s degree in Business Administration or related field
• 5+ years of experience in sales and operations management
• Excellent communication and interpersonal skills
• Strong organizational and problem-solving skills
• Ability to work independently and as part of a team
• Knowledge of sales and operations management
• Knowledge of customer service principles and practices
FAQs:
Q: What qualifications are required for the Area Manager position?
A: The ideal candidate should have a Bachelor’s degree in Business Administration or related field and 5+ years of experience in sales and operations management.
Q: What are the responsibilities of the Area Manager?
A: The Area Manager will be responsible for developing and implementing sales strategies to increase sales in the assigned area, building relationships with customers and ensuring customer satisfaction, managing the sales and operations of the assigned area, monitoring the performance of the sales team and providing feedback, ensuring compliance with company policies and procedures, developing and maintaining relationships with key stakeholders, identifying and resolving customer issues, developing and implementing promotional activities, and analyzing sales data and providing reports</t>
  </si>
  <si>
    <t>Scientific Business Manager - Oncology - Cipla - Mumbai</t>
  </si>
  <si>
    <t>Job Requirements
Job Title: Scientific Business Manager - Oncology at Cipla
Job Type: Full-time
Job Category: Business Management
Department: Oncology
Location: Mumbai
Job Description:
We are looking for an experienced Scientific Business Manager - Oncology to join our team at Cipla. In this role, you will be responsible for developing and managing the oncology business in India. You will be responsible for developing and implementing strategies to increase sales and market share in the oncology segment. You will also be responsible for developing and maintaining relationships with key stakeholders in the oncology segment.
Qualifications:
• Bachelor’s degree in a relevant field such as business, marketing, or science
• At least 4 years of experience in a similar role
• Excellent communication and interpersonal skills
• Strong analytical and problem-solving skills
• Ability to work independently and as part of a team
• Knowledge of the oncology market in India
FAQs:
Q... What is the job description of a Scientific Business Manager - Oncology?
A: As a Scientific Business Manager - Oncology, you will be responsible for developing and managing the oncology business in India. You will be responsible for developing and implementing strategies to increase sales and market share in the oncology segment. You will also be responsible for developing and maintaining relationships with key stakeholders in the oncology segment.
Q: What qualifications are required for this role?
A: To be considered for this role, you must have a Bachelor’s degree in a relevant field such as business, marketing, or science. You must also have at least 4 years of experience in a similar role. Excellent communication and interpersonal skills, strong analytical and problem-solving skills, and the ability to work independently and as part of a team are also required. Knowledge of the oncology market in India is also preferred.
Work Experience</t>
  </si>
  <si>
    <t>Scientific Business Manager Oncology</t>
  </si>
  <si>
    <t>Business Management</t>
  </si>
  <si>
    <t>Max Healthcare</t>
  </si>
  <si>
    <t>Assistant Manager - Marketing (Customer</t>
  </si>
  <si>
    <t>MHC/15633
Sales &amp; Marketing
Patparganj-Max Super Speciality Hospital
Posted On
23 Feb 2024
Required Experience
4 - 6 Years
Basic Section
No. Of Openings
1
Designation
Assistant Manager
Employee Category
Support
Closing Date
31 Mar 2024
Organisational
Company
MHC
Entity
Balaji Medical &amp; Diagnostic Research Centre
Department
Sales &amp; Marketing
Sub Department
Sales &amp; Marketing - Marketing
Country
India
State
DELHI
City
New Delhi
Cluster
Cluster 2
Sub Cluster
Cluster 2
Payroll Location
Patparganj
MIS Location
Patparganj
Physical Location
Patparganj-Max Super Speciality Hospital
Skills
Skill
Job Description
JOB DESCRIPTION
I. JOB DETAILS
Job Title
Sr. Executive / Assistant Manager- Sales &amp; Marketing
Reporting Supervisor
Head (Unit) Sales &amp; Marketing
II. JOB PURPOSE
To lead &amp; promote Customer Programme for the unit.
III. KEY RESPONSIBILITIES
Core Responsibilities
Lead the Customer programme for the unit
Enrolling new patients for. the... customer programme as per targets through various BTL/Digital activities
Managing back-end operations &amp; maintaining timelines for organizing any activity pertaining to scope of work: interacting with doctors, nursing etc
Regular engagement activities with members
Ensuring timely enrollments in Salesforce &amp; issuance of cards
Keeping track of numbers &amp; revenue through customer programmes
Assisting patients when they come to the hospital, in case they require help
Meeting admitted patients &amp; being a SPOC for them for any kind of assistance required
SPOC for managing upcountry activations / activities
Support in building marketing campaigns &amp; evaluate effectiveness of all marketing initiatives
IV. KEY PERFORMANCE INDICATORS
Measurable Deliverables
Service Excellence
Process orientation
Increase in conversion
Data Analytics/Market Intelligence
Good domain knowledge
V. JOB REQUIREMENTS
Minimum Qualifications
Graduate / MBA
Experience
3 to 6 years of relevant experience in Marketing Operations
Behavioural Skills
Good Communication skills.
Good analytical skills.
Ability to handle multiple tasks with responsibility.
Self-motivated and Go getter
Technical Skills
Excellent knowledge of computers.
Numerical ability
Eye for detail
Language Skills
English &amp; Hindi
VI. KEY INTERACTIONS
Key Internal Contacts
Key External Contacts
All Departments-program coordinators and managers.
Consultants &amp; HOD Emergency
Sales and Marketing team
Front office team
Vendors
Different Government agencies.
Heath care facilitators
RWAs (Community Reach Programs</t>
  </si>
  <si>
    <t>Health Care Distributors</t>
  </si>
  <si>
    <t>Head - Trade Marketing &amp; Events</t>
  </si>
  <si>
    <t>ACCOUNTABILITIES
ACTIVITIES
Development of Trade marketing strategies
• Develop trade marketing strategies aligned with organisational goals and resonate with the target audience.
• Ensure marketing strategies are well-optimised, ensuring the right media mix.
Trade Marketing Strategy Implementation
• Publish annual marketing calendar for the trade marketing initiatives and align with all stakeholders. Aligned with overall business objectives and sales goals.
• Organise Mega national campaigns like Lucky draws and other strategic and tactical campaigns to drive brand KPIs
• Support local scheme by providing standard communication Kit
• Identify target market segments, evaluate market trends, and analyse competitor activities to inform strategy development.
• Conduct market research and competitor analysis to identify industry trends, customer insights, and potential opportunities for brand enhancement.
• Managing the Scheme budgets, ensuring that all marketing activities are within... budget.
Mega Events meets and industry forums participation for marketing and Retail
• Conceptualise, manage and execute organisational events &amp; meets like International Franchise meetings and zonal franchise meetings.
• Lead the Annual National marketing conference at the marketing level.
• Handle sponsorships for Retail
Market Research, Mystery Audit and Consumer Insight Studies
• Lead the execution of all national research.
• Monitoring of the ROs, CVPs and offerings through Mystery audits.
• Other zonal-level customer surveys and audits.
• CVP monitoring &amp; identifying gaps
Campaign Conceptualisation and Management
• Support BD team in identifying new leads and new RO launches
• Work closely with the operation team in rolling out consumer campaign for driving secondary sales
• Track campaign effectiveness
Budget and Vendor Management
• To plan &amp; maintain trade marketing spends.
• Identifying new vendors as per business requirements.
• Ensuring process adherence
SKILLS &amp; KNOWLEDGE
• Proven experience as a Trade Marketing Manager or similar role
• Creative skills to create and execute well-thought ideas
• Familiarity with various media channels
• Strong problem-solving skills and willingness to roll-up one’s sleeves to get the job done
• Proven ability to develop product and marketing strategies and effectively communicate recommendations to executive management
• Ability to work well in a fast-paced, multi-disciplinary team environment
• Excellent written and verbal communication skills
• Experience with data analytics and visualization tools is preferred
Educational Qualifications &amp; Certifications: MBA / PGDBA in Marketing / Event Management / Trade Marketing
Relevant (Functional/Level) &amp; Total Years of Experience: Relevant Experience: 10-12 years. Total Experience 15 Years</t>
  </si>
  <si>
    <t>Head Trade Marketing &amp; Events</t>
  </si>
  <si>
    <t>Digital and Social Media Manager</t>
  </si>
  <si>
    <t>Job Description
• ACCOUNTABILITIES &amp; RESPONSIBILITIES
Accountabilities
ACTIVITIES
1 Digital Marketing Strategies
• Develop and implement digital marketing strategies to achieve brand awareness, engagement, and lead generation goals.
• Develop social media campaigns and define their KPIs
• Analyse campaign data and web traffic metrics, google analytics and performance management
• Plan strategies, including timelines, milestones, and key deliverables. Work with cross-functional teams to execute them effectively.
2 Manage Social Media Accounts
• Manage and optimize our social media accounts (e.g., Facebook, Instagram, Twitter, Youtube) to drive engagement, increase followers, and promote brand messaging.
• Update content across various social media channels
• Design, develop, and Monitor campaigns and traffic on our social media assets.
3 Content Creation
• Create and curate high-quality content for digital platforms, including social media posts, blog articles, infographics... videos, and other media formats.
• Engage with followers and customers
• Monitor and manage online reviews and customer feedback, ensuring timely responses and addressing any issues or concerns.
4 Social Media trends
• Monitor social media trends, analyze data, and provide insights to continually improve our digital and social media presence.
• Plan and execute paid social media advertising campaigns to expand reach and drive conversions.
• Strengthen relationships with social media influencers
Skills &amp; Knowledge
• Educational Qualifications &amp; Certifications:
• MBA or equivalent degree from good business school
• Relevant (Functional/Level) &amp; Total Years of Experience:
• 10-12 years of experience in digital and social media marketing
• Experience of handling corporate social media handles
• Experience and skill of creating creative content for social media
• Handled external vendors
• Managed roles with cross functional teams</t>
  </si>
  <si>
    <t>Manager-Treasury (Investments, Cash and Bank Operations)</t>
  </si>
  <si>
    <t>Job Description
JOB PURPOSE
This role will be responsible for corporate treasury activities related to INVESTMENT and BANKING operation.
To function as one of the key member in Finance &amp; Accounts (Treasury) at Mumbai for handling day to day operation of treasury department, The incumbent will be responsible for driving Investments and Payments activity.
ACCOUNTABILITIES &amp; RESPONSIBILITIES
Accountabilities Activities
Liquidity / Investment management and surplus Investment
Manage day-to-day liquidity and investment
Use of Overdraft and bill discounting facility to optimised overall interest cost.
Prepare and implemented robust monitoring mechanism for DLIM policy for liquidity and investment management.
Finalising and recommending best option for investable surplus considering ROI and exposure.
While Investing operation surplus in shorter duration instruments evaluate financial market condition, safety liquidity and returns.
Arranging required approval as per. control matrix for... investments.
Preparation of different statements for facilitating Business decisions
Timely delivery of the following reports
Daily/ Monthly Investment Report
FD Reports
Mutual Fund Investment
Monthly Reconciliation statement of FD and margin provided for working capital limits.
Prepare monthly Actual and accrued interest statement.
Monthly presentation on investment portfolio with ROI, Tenure, Risk etc.
Timely resolution of queries from banks/ FIIs etc.
Coordinate with all the banks and financial institution for day to day operations.
Timely response to banks and FII for all query related to fund transfer, RTGS/ NEFT and remittance.
Timely provide required form and resolutions to banks and financial institutions for smooth investment transaction.
Provide updated authorisation matrix to banks &amp; FII.
Treasury Automation : implementing SAP Treasury Management System
Coordinate with consultant and with Finance &amp; Control Transformation team for treasury automation project implement.
Coordinate investment automation process in respect to Bank Account Management, Cash Position, Liquidity Forecast and investment management.
Internal and other management Audit
Ensure timely and successful conduct of internal audit of treasury department related to investment process and management of investable surplus as per policy.
Ensuring satisfactory and timely resolution of audit queries
Ensuring implementation on suggestions received from internal and other audit.
Other Activities
Managing strategic relationship with banks and financial institutions.
Support cash and bank management (Payment) team as and when required.
Maintaining data integrity and a robust process for extracting and analysing data</t>
  </si>
  <si>
    <t>Manager Treasury (Investments, Cash and Bank Operations)</t>
  </si>
  <si>
    <t>Manager - Project Control &amp; Contracts Management</t>
  </si>
  <si>
    <t>Job Description
• ACCOUNTABILITIES &amp; RESPONSIBILITIES
Accountabilities
ACTIVITIES
• Construction of Depot
• Preparation of Project Management Plan
• Preparation of Monthly MIS and presentation
• PR /MR creation at HO
• SAP WBS creation, Bills processing in SAP
• Project Budgeting in SAP
• Preparation and processing of various NFA for statutory fees/payments
• Assist Project Manager for various project activities.
• Preparation and processing of various estimates and approvals
• Preparation of tender document &amp; technical evaluation
• Documentation of project
2 Project Financial Close Out
• Coordinate with account/finance and other stake holders for timely financial closing of depot.
3 Processing of invoices
• Key resource to process of invoices submitted by vendors/ contractors.
4
Co-ordination with Contractor/ Vendors/Consultants
• Co-ordination with consultant for obtaining various approvals related to construction and commissioning.
• Co-ordination with vendor/contractor... related to contractual documents, invoices issues/payments, material delivery.
• Arranging meetings at HO as &amp; when required.
5
Project Monitoring &amp; Co-ordination
• Regular co-ordination with site team for monitoring the construction activities.
• Preparation of various reports like project schedule in MSP/Primavera /S-Curve/Cash flow for management.
• Site visits as and when required.
• Sorting out any issues arising to the assigned works.
• Processing the invoices of contractors and consultants.
• Co-ordination with all internal department
6 Process development and competency enhancement
• Seek trainings and development programs for improvement of technical and behaviour skills
7 Team building
• Ensuring required interaction, exposure and trainings</t>
  </si>
  <si>
    <t>Manager Project Control &amp; Contracts Management</t>
  </si>
  <si>
    <t>Job Description
ACCOUNTABILITIES &amp; RESPONSIBILITIES
Accountabilities
ACTIVITIES
Construction of Depot
Preparation of Project Management Plan
Preparation of Monthly MIS and presentation
PR /MR creation at HO
SAP WBS creation, Bills processing in SAP
Project Budgeting in SAP
Assist Project Manager for various project activities.
Preparation and processing of various estimates and approvals
Preparation of tender document &amp; technical evaluation
Documentation of project
2 Project Financial Close Out
Coordinate with account/finance and other stake holders for timely financial closing of depot.
3 Processing of invoices
Key resource to process of invoices submitted by vendors/ contractors.
4
Co-ordination with Contractor/ Vendors/Consultants
Co-ordination with consultant for obtaining various approvals related to construction and commissioning.
Arranging meetings at HO as &amp; when required.
5
Project Monitoring &amp; Co-ordination
Regular co-ordination with site team for monitoring the... construction activities.
Preparation of various reports like project schedule in MSP/Primavera /S-Curve/Cash flow for management.
Site visits as and when required.
Sorting out any issues arising to the assigned works.
Processing the invoices of contractors and consultants.
Co-ordination with all internal department
6 Process development and competency enhancement
Seek trainings and development programs for improvement of technical and behaviour skills
7 Team building
Ensuring required interaction, exposure and trainings</t>
  </si>
  <si>
    <t>Lead Crude Trading</t>
  </si>
  <si>
    <t>Job Description
Job Purpose: The job purpose is to carry out crude oil procurement leading a team of senior traders/traders.
Accountabilities
ACTIVITIES
Crude procurement for the refinery in line with Plan
Leading a team of Senior Traders/Traders in Crude desk
Continuous discussion with Suppliers / Market to capture opportunities.
Get offers from Suppliers
Price negotiations
Negotiation of all aspects of deal
Finalise spot deals
Contract finalisation
Review contractual clauses.
Discuss with internal stakeholders – Finance, Operations, Legal
Finalise contract
Provide Input on availability and prices for various studies, planning purposes
Discuss with Market on price indications, cargo availabilities
Review and Develop pricing models for price forecast
Maintain accurate and updated database for
• Crude Price History
• Nayara Deals
• Deals heard done
• Tender history
Update information and maintain relevant database
Registration of Suppliers Coordinate with Finance... and obtain necessary information to register / renew registration of counterparties
Widening of Crude Basket
Get assays / samples of new crude oil grades
Follow up with EPS on status of Technical clearance of crude oil grades
MIS/Audit/Compliance
Oversea regular MIS acitivities of Crude Desk
Coordinate with Audit team for periodic Audits
Ensure that all CTD activities are conducted in line with applicable compliance matrix</t>
  </si>
  <si>
    <t>Lead Crude Trader</t>
  </si>
  <si>
    <t>Transition Manager</t>
  </si>
  <si>
    <t>Grade Skill Location BPO 6 Transition Manager Nagpur/Kolkata/Chennai/Mumbai/Pune SkillsetRequirement: . Need Transition resources with F&amp;Abackground and project management skills (PMP/Prince II certified preferable). . Internal resources should have worked incore FnA projects e.g AP,AR, GL, FP&amp;A, Accounting . (Banking/Insurance andF&amp;A are different skill set) p class='xmsonormal' style='margin-left:47.25pt' . In-depth knowledge of technologysolutions related to BPS solutions around imaging and workflow . Transition Ownership : Analyzes client business processes onoff-shoring and develops transition plan for identified processes. . Risk Management : Manage risk assessment &amp; developsappropriate business continuity plans &amp; communicates the same tostakeholders . Business Development Support: Create domain based Collateral andartifacts that will be used for customer presentations/source . Provides input for RFIs / RFPs with afocus on creating business value for client through a... consultative relationshipwith client / geography sales teams / delivery managers . Handle conflict and change managementeffectively . Estimate and plan personnel, equipmentand financial resources And manage transition cost
foundit</t>
  </si>
  <si>
    <t>Senior Manager - 1</t>
  </si>
  <si>
    <t>Name:
Job Grade:
G9B/G9A
Job Title:
Sales &amp; Business Development Lead – Institutional Business
Function:
Sales &amp; Business Development
Location:
SUN House/ACME Plaza, Mumbai
Manager Name
Jithu K Jayachandran
Job Summary
Lead Sun Pharma’s business with Global Institutions like Global Fund, UNDP, UNOPS, GDF etc across ARV, Anti-Cancer, Anti-Fungal, Anti TB, Covid, Female Reproductive Health etc
Identify opportunities to expand the business to new customers, products, markets and customers.
Manage all aspects of the business from order to delivery
Areas Of Responsibility
• Manage the P&amp;L for Global Institutional Business
• Participate in key global tenders for ARVs &amp; Other Products
• Identify opportunities to expand the business to new customers, products, markets and customers.
• Manage Sun Pharma’s product licenses for Institutional Business
• Work with country teams in local ARV and applicable non ARV tenders
• Time Allocation
• 50% Business Development (New... product/customer/market identification, conversion of identified opportunities to long term business)
• 30% P&amp;L (Includes existing customer management, participation in tenders, competitor intelligence gathering, order &amp; delivery management and inventory planning)
• 10% License and Alliance management, Support for development and registration.
• 10% - Misc activities
Travel Estimate
Up to 5-10 % will be travel time
Job Scope
Internal Interactions (within the organization)
Across Functions &amp; Hierarchy
External Interactions (outside the organization)
Customers, Vendors, NGOs
Job Requirements
Educational Qualification
MBA (Preferably with Pharma /Operations experience)
Specific Certification
Nil
Skills
Behavioural
Strong communication (verbal &amp; written).
Good analytical skills
Ability to run a business on their own and being able to look after all aspects from new orders to supply
Ability to manage customers and internal stakeholders (SCM, Regulatory, BD, Packaging, Finance etc)
Technical
Excel, Outlook, Powerpoint.
Comfort with numbers
Familiarity with or willingness to learn basics of regulatory, product, SCM etc.
Experience
More than 6 years, preferably 8 years
Pharma Sales or Business Development or Commercial Operations experience
Preference – Experience in Institutional Business (ARV/ANTM/ Anti TB Experience with Global Fund/ PEPFAR/GDF)
Disclaimer: The preceding job description has been designed to indicate the general nature and level of work performed by employee within this classification. It is not designed to contain or be interpreted as a comprehensive inventory of all duties, responsibilities, and qualifications required of employees as assigned to this job. Nothing herein shall preclude the employer from changing these duties from time to time and assigning comparable duties or other duties commensurate with the experience and background of incumbent(s</t>
  </si>
  <si>
    <t>Sales &amp; Business Development Lead</t>
  </si>
  <si>
    <t>Lead BD&amp;L</t>
  </si>
  <si>
    <t>Division
Department
Employment Type
Job Purpose
Lead and manage business development and in-licensing deals for Emerging Markets to contribute to the growth and profitability of the business in line with overall Cipla objectives
Accountabilities
I. Lead and manage business development efforts across Emerging Markets to enhance top line revenue growth and profitability, maintaining competitive advantage
Education Qualification
Any science graduate (MSc/MPharm/Engineering) + MBA
Relevant Work Experience
At least 15 years experience in active business development
Prior experience in pharma, and active involvement in in-licensing &amp; out-licensing is preferred
Competencies/Skills
Strong Domain Knowledge
Innovate to Excel
People Management
Perform with Accountability
Collaborate to Succeed
Lead with Empathy
Act with Agility
Job Location
Mumbai
Shift Hours,</t>
  </si>
  <si>
    <t>VP Business Development - Power Trading Sector</t>
  </si>
  <si>
    <t>HRx Consultants</t>
  </si>
  <si>
    <t>Company Description
HRX Consultants is a leading talent acquisition brand nationally that provides organized recruitment services in India. With roots in business consulting, HRX brings cutting-edge talent acquisition techniques to talent acquisition at all levels of corporate entities. The company specializes in IT and Non-IT niche skills hirings and recruits for multinationals, Indian business houses, and startups. HRX creates engaging career and consumer experiences through customized recruitment and recruitment process outsourcing solutions.
Role Description
This is a full-time on-site role for a VP Business Development in the Power Trading Sector at HRX Consultants located in New Delhi. The role will involve daily tasks related to new business development, business planning, contract negotiation, sales, and account management.
Qualifications
New Business Development, Business Planning, and Contract Negotiation skills
Sales and Account Management skills
Proven track. record of... achieving sales targets and developing new business
Excellent communication, negotiation, and interpersonal skills
Strong analytical and problem-solving skills
Bachelor's or Master's degree in a relevant field such as Business Administration or Finance
Experience in the power trading sector is a plus</t>
  </si>
  <si>
    <t>VP Business Development</t>
  </si>
  <si>
    <t>Welspun Energy</t>
  </si>
  <si>
    <t>Renewable Electricity</t>
  </si>
  <si>
    <t>JSW Steel - Finance &amp; Accounts Controller (12-16 yrs)</t>
  </si>
  <si>
    <t>Finance &amp; Accounts Controller - Odisha/ Bhubaneshwar/ Vijaynagar
Role: Finance &amp; Accounts Controller
Location: Odisha/Bhubaneshwar/Vijaynagar
Purpose:
- The role of Financial and Accounting Controller for Mines exists to ensure strict adherence to financial reporting requirements under the Companies Act and Listing regulations specific to mining operations.
- The incumbent will be responsible for driving efficiency and effectiveness in financial operations across the four mines. This includes overseeing compliance, improving reporting mechanisms, implementing process changes, and optimizing cash flows. The role also involves strategic planning for mergers and acquisitions related to the mining sector.
Key Result Areas (Key Performance Indicators):
1) Financial Reporting:
- Prepare Ind AS Financial Statements and Annual/Quarterly results in compliance with SEBI listing guidelines and Companies Act for all mining operations.
- Oversee the preparation of Annual Reports, ensuring... timely implementation of new changes.
2) Management Reporting:
- Develop and maintain Management Information Systems (MIS) specific to mining operations, ensuring the efficient and effective functioning of the business.
- Enhance reporting methods to provide valuable insights for the mines' operations.
3) Business Planning and Performance Monitoring:
- Drive the development and implementation of business plans across all mines, capturing and reviewing key performance indicators.
- Monitor and optimize cash flows through the design and implementation of changes in indirect taxation, specifically GST, to ensure compliance and financial efficiency.
4) Process Improvement and Automation:
- Identify opportunities for process improvements within the finance department, fostering a lean organization and automating finance processes where applicable.
- Ensure robust internal controls for financial reporting, internal audits, and compliance with Indirect taxation for accounts receivable on an ongoing basis.
5) Risk Management and Compliance:
- Benchmark financial reporting processes and controls to maintain robust, best practice finance processes.
- Monitor and effectively manage hedging positions as per policies designed by the Board of Directors.
- Ensure compliance with Related Party Transactions based on SEBI listing guidelines and Companies Act specific to mining operations.
- Conceptualize and propose changes to key structures for acquisitions, aligning them with business strategies for mergers and acquisitions within the mining sector.
Critical Tasks: Decision making authority (Decisions expected)
Educational Background and Work Experience:
- BE from Tier II institute
- Cost accountant / MBA
- Experience in financial control and reporting, preferably in the mining industry.
- Strong knowledge of relevant laws, regulations, and accounting standards.
- Excellent analytical, organizational, and communication skills.
- Experience - 12 - 15 years</t>
  </si>
  <si>
    <t>job_result_4_64.txt</t>
  </si>
  <si>
    <t>Specialist (Carbon Financing)</t>
  </si>
  <si>
    <t>NTPC Limited.</t>
  </si>
  <si>
    <t>Qualifications:
Degree in Engineering in Mechanical/Electrical/Chemical/Environment (or equivalent) or CA/ICWA or M.Sc in Chemistry/Environmental Science or MA in Economics with at least 60% marks from a recognized institute.
Candidates with MBA/PhD degree in relevant areas shall be preferred.
Experience Requirement:
10 Years of post-qualification executive experience in POWER/energy sector in a Govt,/ Public Sector Undertaking or private company of repute, out of which at least 3 years’ experience should be relevant area.
Experience of working in Research/ Academic institute in relevant area shall also be considered.
Experience Profile:
The applicant should have relevant work experience in one or more fields like climate change and sustainability, capital &amp; carbon market, climate finance strategies, market-based carbon finance instruments including carbon credits, carbon tax and emissions trading scheme, channeling public and private capital to sustainable investment. Candidates... with experience of developing decarbonisation strategy for energy/ power sector and having led financing of low carbon and climate resilient projects related industry will be preferred.
Job Profile:
The incumbent shall be responsible for conceptualizing and suggesting inputs for climate change strategy and introducing climate/carbon/green finance into the organization’s plan. He/She shall be responsible for assessment of climate change risks and opportunities with financial implications, exploring methodologies to quantify carbon offsets direct reduction created through green initiatives to reflect the same in GHG emission inventory and all other domains related to decarbonisation of power sector and carbon pricing and finance.
Location:
New Delhi
Data of Registration:
18 March 2021 to 07 April 2021</t>
  </si>
  <si>
    <t>Carbon Financing Specialist</t>
  </si>
  <si>
    <t>Senior Manager / Chief Manager – Corporate Assurance</t>
  </si>
  <si>
    <t>Role Description
WABAG is looking for Senior Manager / Chief Manager – Corporate Assurance, who can lead Internal audit function and deliver as per plan Experience preferred in EPC / Construction industry 10 to 20 of post qualification experience Immediate Joiners will be preferred
Roles &amp; Responsibilities
• Proficient in auditing techniques of various process
• Updated with changes in laws
• Reading &amp; interpreting contractual clauses
• Validating supplier bills
• Hands on with ERP controls and reports
• Lead a team of Internal Audit professionals
• Execute the audit plan with in time and with quality
• Expert knowledge &amp; hands on experience in ICFR testing
• Expertise in Direct, Indirect Taxes &amp; stat compliances
• Assist Head of Internal Audit in Planning the Audits
• Review of Internal controls and suggest improvements
• Independently conduct project audits
• Experience in Audit / Analytical Tools is preferred
• Review SOPs and suggest for improvements
• Experience in implementing... cost control techniques
• Good presentation skills
Job Location
Chennai, India
Educational Qualification
CA / CMA / MBA
Year of experience
10-15 years</t>
  </si>
  <si>
    <t>Senior Manager / Chief Manager Corporate Assurance</t>
  </si>
  <si>
    <t>job_result_3_75.txt</t>
  </si>
  <si>
    <t>Team Member - Finance, DSC</t>
  </si>
  <si>
    <t>Department
DSC - Finance
Job posted on
Mar 18, 2024
Employment type
Executive
Please enter job description</t>
  </si>
  <si>
    <t>Jindal Steel and Power</t>
  </si>
  <si>
    <t>Internal Audit CA || Manager</t>
  </si>
  <si>
    <t>Jindal Steel &amp; Power Ltd.</t>
  </si>
  <si>
    <t>Raigarh, Chhattisgarh</t>
  </si>
  <si>
    <t>Roles &amp; Responsibilities
Execute various tasks to drive the internal audit functions for assigned plants including pre-transaction audit,post-transaction audit and vigilance audit.
Independently undertaking the field work of audit in various plants. Independently involved for design, implementation and monitoring the status of Risk Control Matrix (RCM) of
processes covering Finance ,production, PPC, Quality management, Plant Maintenance, Stores area,
Purchase &amp; Payable areas.
Analyze operational and management processes and system controls’ effectiveness and efficiency in view to improve them and propose value-added recommendations.
Implement risk assessment strategies through analysis of various risks and suggest course of action to mitigate identified risks
Identify control and process weaknesses, documentation of main control points and provide evidential support for report recommendations. Ensuring that statutory compliance and its adherence.
Discuss the audit findings... with auditees and obtain their responses along with timelines.
Prepare various audit reports with findings and issues identified during the internal audit for further discussions with HoDs.
Ensure final audit reports are issued with all recommendations agreed and accepted by the audited individual/group, considering materiality, internal controls and documentary evidence along with results.
Monitor all pending issues, track aging, reminders to auditees for timely closure of issues and escalate overdue matters.
Suggesting automated controls / processes, wherever possible and following up for its implementation.
Perform special &amp; vigilance audits per management requests &amp; identify red flags by analyzing departmental data, quality data, invoices etc.
Prepare presentation of summary of audit reports for the Audit Committee to identify areas requiring attention and ensure implementation of any actions agreed along with recommendations.
Position Requirements-
Educational Qualification
Under Graduate- Graduation or Bachelor’s course
Post Graduate- Chartered Accountant / Cost Accountant (Mandatory)
Work Experience- 8-12 years of professional experience in Internal Audit function
Auditing experience in Steel &amp; related sectors.
IT Skills
SAP (FICO, MM &amp; SD) and presently using SAP.
Windows, MS – Word, Excel &amp; PowerPoint</t>
  </si>
  <si>
    <t>Jindal Steel - Financial Planning &amp; Analysis Role - Corporate Finance</t>
  </si>
  <si>
    <t>Jindal Steels</t>
  </si>
  <si>
    <t>Financial Planning &amp; Analysis Role - Corporate Finance
Role &amp; Responsibilities
As Manager - FP&amp;A, reporting will be to the Head of FP&amp;A and key responsibilities would be:
Planning
Develop Long term and Annual Operating Plan and analyze them to support strategic initiatives.
Support the Business and the leadership team in developing the budget guidelines.
Monthly forecasting
Liaise with key stakeholders to develop and continually improve budgeting, financial projections, operating forecast and other ad hoc analyses.
Reporting &amp; Appraisal
Flash Reporting of Key Financial &amp; Operational Parameters
Analyze financial information like cost, NSR, EBITDA, Cash Score, etc to ensure all operations are within budget.
Ensuring monthly reporting with detailed analysis and exception reports to Top Management for review and decision-making.
Present monthly and quarterly financial reports of the business to the leadership team.
Insights
Provide insights and data-driven analysis. to the leadership... team.
Ability to explain complex financial information to business partners.
Conduct in-depth analysis in support of quarterly Board of Directors meetings and Company investor calls.
External Benchmarking
Benchmarking of company performance with peers/competitors &amp; identify the opportunity for improvements.
The Successful Applicant
CA /MBA Finance with 4-5 years of FP&amp;A experience in the manufacturing industry. Self-driven, knowledge of SAP, Power BI and business planning tools.
(ref:iimjobs.com</t>
  </si>
  <si>
    <t>Jindal Stainless</t>
  </si>
  <si>
    <t>Jindal Stainless (odisha) Ltd</t>
  </si>
  <si>
    <t>Jaleswar, Odisha</t>
  </si>
  <si>
    <t>Company Description
We suggest you enter details here.
Role Description
This is a full-time on-site role located in Jaleswar for an Account Manager at Jindal Stainless (Odisha) Ltd. The Account Manager will be responsible for managing and developing relationships with key clients, serving as the main point of contact for account inquiries, and identifying opportunities to upsell or cross-sell products and services. They will also collaborate with internal teams to ensure customer satisfaction and achieve sales targets.
Qualifications
• Previous experience in account management or sales
• Strong communication and interpersonal skills
• Ability to build and maintain strong relationships with clients
• Excellent negotiation and problem-solving skills
• Strong analytical skills and attention to detail
• Proficiency in MS Office and CRM software
• Bachelor's degree in business administration, marketing, or a related field
• Experience in the steel industry is a plus</t>
  </si>
  <si>
    <t>Director (Marketing)</t>
  </si>
  <si>
    <t>Director (Marketing) is a member of Board of Directors and reports to Chairman &amp; Managing Director. He/She acts as Head of the Marketing Division of the Company. He/She is primarily responsible for marketing operations of the company including formulation and implementation of the marketing policies keeping in view company’s profitability and objectives.
Age:
45 Years
Qualification:
The applicant should be a graduate with good academic record from a recognised University/ Institution.
Applicants holding MBA/ PGDM qualifications will have an added advantage.
Experience:
The applicant should have at least five years of cumulative marketing experience during the last ten years in an organization of repute.
Experience in the Fertilizer sector is desirable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15/06/2021.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 - 110003.
Full Details at below
﻿﻿﻿</t>
  </si>
  <si>
    <t>[PK989] - Associate Finance Controller</t>
  </si>
  <si>
    <t>Job Id: 7789- City: 01236, Maharashtra, India- Department:
- Function: Finance- Employee Type: Permanent Full Time- Seniority Level: AssociateDescription:
• *Profile Summary**:
As an** Associate Finance Controller, **you will be managing finance &amp; accounts function of UPL SAS which is the entity representing ~5000Cr Crop Protection Business of UPL Ltd in India. We are looking for a passionate, self-driven and experienced professional to join our team! The main objective of this role is to oversee and supervise the day-to-day accounting operations. This involves ensuring that all company transactions are accurately and promptly recorded and that proper accounting procedures are followed. The Financial Controller is responsible for generating essential financial reports and other key information used in management decision-making processes. The incumbent will be responsible for smooth conduct of various audits and other compliances.
• *Responsibilities**:
- Lead and oversee the... Accounting and financial functions including preparation of the company's financial statements.
- Managing all finance and accounting operations including invoicing, A/R, A/P, ledger scrutiny, cost accounting, inventory accounting, fixed assets accounting, revenue recognition, etc.,
- Coordinate month-end and year-end closing procedures working with the accounting team and GBS R2R teams as required.
- Maintain and update accounting systems and software to ensure accurate and complete record-keeping of company transactions in accordance with accounting principles.
- Collaborate with Sales, Supply Chain, and Operations departments on sales and related initiatives to ensure robust accounting processes.
- Prepare financial statements, sales reports, commission reports, analysis, and other management review reports as scheduled or as needed.
- Produce quarterly, semi-annual, and annual filings as required and applicable for various statutory bodies.
- Collaborate and liaison with external auditors during quarterly and annual year-end audit for financial accounting and reporting, statutory audits and finalization of accounts.
- Ensure and strengthen internal controls (ICFR) and comply with guidelines and SOPs circulated by corporate.
- Prepare presentations to seek approval of the Board for Financial Statements
- Liaison and interaction with Investors to address queries relating to financial statements.
• *Relevant Experience &amp; Skills**:
- Good Accounting Knowledge
- Analytical and Problem-Solving ability for trouble shooting.
- Good communication skills
- Proficient in SAP
- Working in the manufacturing industry will be an added advantage.
• *Qualification**:
• *We are one team, for maximum impact. One team with shared goals. We all play for the team and no one plays against the team. We have a laser-like focus on what our customers need and want, on anticipating their future needs and on how we can create innovative solutions and experiences for them.**
• *#UPLJobs</t>
  </si>
  <si>
    <t>Associate Finance Controller</t>
  </si>
  <si>
    <t>EID Parry</t>
  </si>
  <si>
    <t>Lead Consultant - Audit - Manufacturing/Commodity Sector (5-8 yrs)</t>
  </si>
  <si>
    <t>Nayara Energy Limited</t>
  </si>
  <si>
    <t>Lead Audit Consultant
This role will be part of Internal Audit Department and will hold the responsibility to develop audit scope, timely complete and finalize audits, suggest areas for improvement and ensure closure of audit recommendations. Nayara Energy owns and operates India's second largest single site Refinery at Vadinar, Gujarat with a capacity of 20MMTPA. With over 6,000 operational retail outlets, we own the fastest growing private fuel retail network in the country. Under Phase-1 of its petrochemical expansion project, Nayara Energy is setting up a 450 KTPA capacity Polypropylene plant. Nayara Energy has adopted the COSO framework and Internal Audit is an independent 3rd Line reporting directly to the Audit Committee and the Board of Nayara Energy.
Accountabilities &amp; Responsibilities:
- Develops the Terms of Reference for audit scope areas to ensures objectives of audit, coverage of scope including all relevant risks and expected controls have been effectively... developed
- Ensures effectiveness, adequacy and timeliness of the testing and performance of the audit scope
- Ensures accuracy and completeness of the audit findings by developing audit test scripts and recording of evidence, proactive engagement with process owners
- Prepares audit reports and ensures complete and accurate description of the audit gaps by adequate explanation of the root cause and detailed assessment of the impact
- Ensures adequate engagement with process owners and audit leadership to finalize the audit report
- Performance of special assignments relating to assurance of various control and risk management areas, forensic investigations, ensures physical verifications and site inspections are performed as planned
- Ensures timely completion of ongoing audit assignments in accordance with the audit methodology
- Ensures that detailed review of all relevant and significant risks and identifies gaps in the control design and its operations
- Provides regular updates to IA leadership on the audit findings and completion status with immediate escalation of significant issues
- Ensures discussion and review of the audit findings, evaluation of risk rating of the audit finding and agreement on recommended mitigation actions
- Maintains status of audit actions for the assigned business areas, performs effectiveness review of the closure activity, provides regular status report and feedback
Key Challenges:
- To perform under given timelines and budgets, maintain the quality and depth in the audits, consistent with the track record of the IA department
- To gain sound understanding of risk environment and latest developments in the assigned audit scope areas
Key Decisions:
- Made by Jobholder: Planning the audit assignments, finalize the findings in the draft report within timelines and ensuring quality and depth
- Recommendations to superior: Audit priority, final release of report, final presentations for Audit Committees
Skills and Knowledge:
- Educational Qualifications &amp; Certifications: CA, Engineer, MBA
- Relevant (Functional/Level): 5 to 8 years in the field of Internal audit, Risk Management
Functional Skills:
- Advanced understanding of Manufacturing and or Commodity sector
- Knowledge of auditing techniques and methodologies
- Sound knowledge of MS Office and SAP
- Excellent Communication (oral &amp; written</t>
  </si>
  <si>
    <t>Lead Consultant Audit Manufacturing/Commodity Sector</t>
  </si>
  <si>
    <t>Oil and Natural Gas Corporation</t>
  </si>
  <si>
    <t>Director (Technology &amp; Field Services) Post in ONGC via Direct...</t>
  </si>
  <si>
    <t>Oil and Natural Gas Corporation Limited</t>
  </si>
  <si>
    <t>Oil and Natural Gas Corporation Limited invites applications for the following posts via direct recruitment:
Post Name: Director (Technology &amp; Field Services)
Essential Qualification: The applicant should be an Engineering Graduate from a recognized university / Institution with good academic record. Applicants with MBA/Post Graduation qualification in engineering / management will have an added advantage.
Essential Work Experience: The applicant should have at least 5 years cumulative experience/exposure during last 10 years in core drilling operations / drilling rig maintenance in Hydrocarbon sector.
Address to send the application: The Candidate must fill in the application form and send it to Public Enterprises Selection Board, Public Enterprises Bhawan, BlockNo. 14, CGO Complex, Lodhi Road, New Delhi-110003, along with relevant documents.
For more details related to eligibility criteria, fee, pattern, annexure, place of posting etc. refer to the attachments... below.
Recruitment Details
Oil and Natural Gas Corporation Limited invites application for various posts. Total 1 number of vacancy/vacancies have been announced in the notification. Applications are invited with reference to advertisement number 29/2024. The minimum age limit is 46 and maximum age limit is 55 as on date. The selection process will include an Interview process. After compilation of all the procedures, the candidates will be posted at New Delhi, Delhi, India, 110011.
Apply/Application Details
Candidates can apply through Composite mode. The candidates can see further details on the official website https://www.ongcindia.com/.
Important Dates
Check out all the important dates below:
• Start Date: 03/04/2024
• Last date: 11/05/2024
Post Wise Details
See all the detailed information related to the post given below:
• Post Name: Director
• Recruitment Type: Direct Recruitment
• Educational Qualification: Postgraduation
• Field/Area/Subject: Technology and Field Services
• Salary: 247866
• Work Experience: Yes
Job History
Director (Technology &amp; Field Services) Post in ONGC via Direct Recruitment</t>
  </si>
  <si>
    <t>Oil and Gas Exploration and Production</t>
  </si>
  <si>
    <t>Director (Technology &amp; Field Services)</t>
  </si>
  <si>
    <t>Nuclear Power Corporation of India</t>
  </si>
  <si>
    <t>NPCIL Recruitment 2018: Apply online 13 for Assistant Posts at...</t>
  </si>
  <si>
    <t>Nuclear Power Corporation of India Limited</t>
  </si>
  <si>
    <t>Nuclear Power Corporation of India Limited (NPCIL) Recruitment 2018: 13 Posts For Assistant Grade -1 and Pay Scale: Rs. 25,500, Apply online at npcil.nic.in, Online application process has begun from November 27, 2018 and will be open till December 14, 2018.
Advertisement No: 01/MAPS/HRM/2018
Posts, vacancies, Pay Scale &amp; Eligibility Criteria:
Post: Assistant Grade -1
vacancies: 13
Pay Scale: Rs. 25,500
Eligibility Criteria:
Educational Qualification: Bachelor’s Degree in Science with Physics, Chemistry &amp; Mathematics or Commerce with minimum 50% marks.
Age Limit: Minimum 21 years and maximum 28 years
• Age relaxation for OBC/Ex-Serviceman Candidates: 3 years
• Age relaxation for SC/ST/PWD Candidates: 5 years
• Age relaxation for PWD Candidates: 10 years
• Age relaxation for OBC+PWD Candidates: 13 years
• Age relaxation for SC/ST+PWD Candidates: 15 years
Important Dates:
• Opening Date of Online Application: 27/11/2018
• Last date of Online Application: 14/12/2018
Selection... Process: The Selections will be made on the basis of Written Examination &amp; Skill Test.
Important Documents: Birth Certificate/SSC Mark Sheet as a proof of Date of Birth, SSLC/SSC/HSC Mark Sheet &amp; Mark Sheets of UG Degree and Convocation/ Provisional Certificate, Computer Course Certificate, Experience Certificate/Service Certificate, No Objection Certificate, Caste Certificate, Discharge Certificate, Disability Certificate.
Examination Center: Chennai or Kalpakkam
More Details: https://npcilcareers.co.in/MAPS2018/documents/advt.pdf</t>
  </si>
  <si>
    <t>Assistant Grade 1</t>
  </si>
  <si>
    <t>Nuclear Power Corporation of India Limited Recruitment 2018: Apply...</t>
  </si>
  <si>
    <t>Nuclear Power Corporation of India Limited (NPCIL) Recruitment 2018: 94 Posts For Deputy Manager &amp; Jr. Hindi Translator and Pay Scale: Rs. 61,149, Apply online at npcil.nic.in, Online application process will start from December 4, 2018 and will be open till December 19, 2018.
Advertisement No: NPCIL/HRM/2018/04
Posts, vacancies, Pay Scale &amp; Eligibility Criteria:
Post: Deputy Manager
vacancies: 85
Pay Scale: Rs. 61,149
Eligibility Criteria:
Educational Qualification: Graduation in any discipline with minimum 60% marks and 2 years full time MBA or equivalent
Age Limit: Minimum 18 years and maximum 30 years
Post: Junior Hindi Translator
vacancies: 6
Pay Scale: Rs. 38,586
Eligibility Criteria:
Educational Qualification: Master Degree of a recognized University in Hindi/English, with English/Hindi as a main subject at Degree level.
Age Limit: Minimum 18 years and maximum 28 years
Post: Deputy Chief Fire Officer/A
vacancies: 2
Pay Scale: Rs. 61,149
Eligibility... Criteria:
Educational Qualification: Passed SSC or equivalent examination with Physics &amp; Chemistry and Passed the Divisional Officer’s Course from the National Fire Service College or from CISF Fire Training Centre or Graduate /Associate Member of the Institute of Fire Engineers India/ London or B.E. in Fire Engineering
Age Limit: Maximum 40 years
Post: Station Officer/A
vacancies: 1
Pay Scale: Rs. 51,884
Eligibility Criteria:
Educational Qualification: SSC or equivalent &amp; Valid Heavy Vehicle Driving License &amp; Certificate of Station Officer’s Course of the National Fire Service College or from CISF Fire Training Centre or Graduate of the Institute of Fire Engineering, India/London
Age Limit: Maximum 40 years
Important Dates:
• Opening Date of Online Application: 04/12/2018
• Last date of Online Application: 19/12/2018
Selection Process: The Selections will be made on the basis of Written/Online Test &amp; Personal Interview.
Application Fee:
• Candidates of General/OBC Category: Rs.500
• Candidates of SC/ST/women Category: No Fee
Important Documents: Date of Birth proof, Xth Std Passing Certificate indicating Date of Birth/School Leaving Certificate, Qualification Mark sheets &amp; All Certificates in support of Educational/Professional qualifications, Experience Certificate, No Objection Certificate, Caste Certificate, Discharge Certificate, Disability Certificate, Photo identity proof of PAN Card/Driving License/AADHAR Card/Voter ID/College ID/Government issued ID.
More Details:
For Deputy Manager &amp; Jr. Hindi Translator Posts: https://npcilcareers.co.in/DMHQNT2018/documents/advt.pdf
For Deputy Chief Fire Officer/A &amp; Station Officer/A Posts: https://npcilcareers.co.in/DMHQ2018/documents/advt.pdf</t>
  </si>
  <si>
    <t>West Bengal Power Development Corporation (WBPDCL)</t>
  </si>
  <si>
    <t>Welfare Officer</t>
  </si>
  <si>
    <t>West Bengal Power Development Corporation Limited</t>
  </si>
  <si>
    <t>via Jobs - Youth4work</t>
  </si>
  <si>
    <t>Qualifications : Graduates with at least two years full time [Post Graduate Degree/ PG Diploma/ Post Graduate Program in Management] with specialization in HR/ Industrial Relations/ Personnel Management or [MHROD/ MBA/ Master of Social Work] with specialization in HR (Major) from any recognized Indian University / Institute.
Work Experience : Experience in coal mine or industrial undertaking is preferable.
Job Location : West Bengal
Employment Type : Contract Basis
Pay Scale : Rs. 63,000/- per month.
Age : 55 years
Selection Process : The selection process will be done based on Interviews.</t>
  </si>
  <si>
    <t>Finance Manager – Capital Projects</t>
  </si>
  <si>
    <t>Role Description
WABAG is looking for Finance Manager – Capital Projects for Its Global Headquarters Chennai
Roles &amp; Responsibilities
• Running of financial model for HAM/BOOT/BOT projects across the Group
• Audit of financial model created by outsourced agencies
• Ensure costs, revenues and cash flow assumptions are correctly captured in line with the relevant tender / contractual conditions
• Work closely with treasury team for bonds / earnest monies for bidding / performance / advance etc.
• To create a charter that guides specific actions from SPV by reading and understanding concession agreement, Loan documents, agreement with partners, financial module approved for lenders / partners
• Expedite submission &amp; securing of approval of billing schedule for SPV
• Expedite collection of Invoice from Project Authority
• Ensure timely release of contribution from equity partners / Sponsors
• Ensure timely meeting of covenants as per loan agreement and expedite release of loan by... lenders
• Ensure compliance of loan agreement on regulation / payment of interest &amp; principal
• Ensure accounting of above documents in books of SPV
• Ensure regulatory compliance under all applicable regulation for the Projects concerned and under law of land
Job Location
Chennai, India
Educational Qualification
CA or CMA
Year of experience
10 to 12 years of experience in F&amp;A</t>
  </si>
  <si>
    <t>Finance Manager</t>
  </si>
  <si>
    <t>Hindustan Times - Equity Dealer (7-10 yrs)</t>
  </si>
  <si>
    <t>- The person will be responsible for sourcing and executing equity deals and monitoring of portfolio companies.
- Resource should have capability to source deals and work closely with Media Marketing (Ad Sales Team) independently
- Identify shortlist and pitch to potential target Companies for investment using various primary and secondary research including cold calls.
- Understand the key advertising needs of the client and prepare the advertising proposal accordingly
- Prepare detailed Management presentation / Investment Memo on any opportunity for presenting before the investment committee.
- Coordinate with Due Diligence/Lawyer, Valuation agencies, and internal teams such as Legal/commercial/ secretarial to expedite deal closure
- Manage post deal engagement with the clients
- Manage Relationship with portfolio Companies for their advertising needs, offer customized solutions to new and existing clients
- Prior Role (s)/ Work Experience Preferred - detailed information... about the required background
- Skills: Preferably CA / CFA / MBA from premium institute with minimum 6+ years' experience in Finance/ Private Equity/Investment Banking/Transaction Advisory/ Valuations/Business Development/Brand Capital ; Preferable Big 4 consulting or Investment Banks.
- Must be a go-getter, self-driven and a keen learner.
- Excellent communication &amp; presentation skills</t>
  </si>
  <si>
    <t>Equity Dealer</t>
  </si>
  <si>
    <t>Relationship Manager - Sales (TCCL) - Sales - Delhi - Videocon...</t>
  </si>
  <si>
    <t>Job Description Maintain effective client relationship to originate business &amp; service client needs on corporate and Investment banking Devise financial solutions to meet company`s banking and financial advisory requirements Achieve individual targets and grow account profitability, while maintaining high service standard and compliance Add value to the client and stay ahead of competition by structuring and implementing innovative deals Structure and present new credit proposals to Credit/ Risk teams Ensure stability of income from existing set of clients and explore avenues for new income Cross selling of other products</t>
  </si>
  <si>
    <t>Credit Manager-CF-Credit Administration-Delhi - Videocon Towers-M1-M3</t>
  </si>
  <si>
    <t>To Implement &amp; Manage credit Admin processes and Credit Underwriting for the corporate Finance Division
.
1. Issuance of sanctioned letter Pre disbursal and pre sanction documents checking/ verification Co ordination with operation department for data input; file maintenance etc.
2. Ensuring security perfection and appropriate charge creation along with filing in ROC for the assets securing the facility Updation.
3. Follow up for Post Disbursal documents (PDD) and deferral MIS.
4. Checking and follow up for security creation Generate MIS on revenue leakages as per sanction conditions.
5. Process mapping and Process improvement related to the business.
MBA in Finance/ CA</t>
  </si>
  <si>
    <t>Sales Officer - Cookware</t>
  </si>
  <si>
    <t>Jindal Stainless (JSL)</t>
  </si>
  <si>
    <t>We are looking for sales officer for Delhi Region for cookware vertical Primary Responsibilities: Build and maintain relationships with key distributors and retailers in the kitchen and home specialist category in the region Stay informed about market trends, competitor activities on new product features / discounts, and consumer preferences within the industry, to identify opportunities for sales growth Process and manage sales orders accurately and ensure smooth order fulfilment Collaborate with internal teams, such as supply chain and logistics, to ensure timely deliveries Assist in the execution of sales promotions and marketing campaigns to drive sales within the assigned area or market segment Ensure adequate inventory levels for the distributors / retailers based on DMS and ensure that they are buying out of schedule Address customer concerns around product defects and warranty claims promptly and effectively to ensure high customer satisfaction Build and maintain relationships... with existing and potential customers (retailers, distributors), along with ensuring quick addressal of any inquiries / concerns Ensure appropriate training of distributor / retailer sales teams on product specifications and features, as well as on tools and processes such as DMS and handling returns in case of defects</t>
  </si>
  <si>
    <t>Billing Manager</t>
  </si>
  <si>
    <t>Artemis Hospitals</t>
  </si>
  <si>
    <t>via Haspatal</t>
  </si>
  <si>
    <t>Urgently Required
Billing Manager for Artemis Hospitals – Delhi
Requirements
Qualification – Graduate/MBA in marketing
Experience – 5 to 8 years
Job Description
• Oversee the preparation of statements and bills
• Maintain and/or ensure maintenance of client records related to invoicing and bill payment
• Review work of billing staff to ensure accuracy, resolving inconsistencies as needed
• Create and provide a prioritized list of clients to be invoiced to team members
• Locate, or assist in the location of, hard-to-reach clients
• Draft and distribute weekly reports of invoicing and billing metrics
• Advise staff on proper, legal parameters for collections practices
• Provide customer support to customers with disputes or inquiries concerning invoices or billing process</t>
  </si>
  <si>
    <t>Nectar Lifesciences</t>
  </si>
  <si>
    <t>job_result_5_64.txt</t>
  </si>
  <si>
    <t>Qms Officer</t>
  </si>
  <si>
    <t>Nectar Lifesciences Ltd</t>
  </si>
  <si>
    <t>Dera Bassi, Punjab</t>
  </si>
  <si>
    <t>via Emprego.pt</t>
  </si>
  <si>
    <t>Job description: 1. Need Quality Management System (QMS) documentation experience &amp; Godown handling exp. 2. Should have worked in Pharma Sector. Qualification required: B. Commerce / B. Sc. / B. Pharma Salary: ₹20,000.00 - ₹25,000.00 per month Benefits: - Provident Fund Schedule: - Rotational shift Supplemental pay types: - Yearly bonus Ability to commute/relocate: - Dera Bassi, Punjab: Reliably commute or planning to relocate before starting work (required) Experience: - QMS &amp; Godown handling: 3 years (required) Work Location: In person</t>
  </si>
  <si>
    <t>Quality Management System Officer</t>
  </si>
  <si>
    <t>Glenmark Pharmaceuticals - Manager - HR Payroll (10-17 yrs)</t>
  </si>
  <si>
    <t>Role overview: The incumbent will manage India Payroll which includes Statutory compliance, F&amp;F Settlements, Payroll Audit.
Responsibilities:
Payroll Management:
- Monitor and Observe Overall Payroll process and ensure timely and accurate salary credit
- Effective Payroll Input management and its use for Payroll process to process Zero Error payroll
- Validate and consider Reimbursement claim for India payroll
- Validation of salary register before final payroll process and post to FICO module
- Bank Account Reconciliation and recording of fallout payment
- Prepare Payroll MIS on monthly Basis and submit to the Management
Employee F&amp;F Settlement:
- Responsible for F&amp;F Settlement and providing forecast for F&amp;F settlement before the exit
- Track F&amp;F settlement status and intimate to BU's for fast closing of F&amp;F settlements
- Prepare F&amp;F Settlement MIS and intimate Bu's and HRSS team for F&amp;F dues recovery
Statutory Compliance:
- Ensure correct mapping of statutory deduction... in the system and deduct accurately through salary
- Ensure payments of statutory dues to be on time to Govt. Authority
- Monitor NPS enrolment, salary revision and its deposit on monthly basis
Manage Payroll Audit:
- Conduct sample payroll Audit on Monthly Basis to ensure that all payroll process has been followed strictly and accurately
- Reconciliation of all Statutory payments and clearing of all Payroll related GL accounts on monthly basis
- Reconciliation of salary payable GL and clearing of salary payable GL account on Monthly Basis
- Support Payroll and HR Audit by providing required details and documents on quarterly and annual basis
- Coordinate with All Stakeholder for Audit response
- Answer Payroll &amp; HR Audit queries and prepare response to Audit report
Other Payroll Activities:
- Prepare Managerial remuneration and KPI reports under Sect 197
- Collect, Reconcile and provide Leave Balance to Audit team on quarterly basis for Actuarial valuation
- Superannuation &amp; Gratuity Trust Management
Educational Qualification: MBA
Experience: 10+ Year's
Knowledge and Skills (Functional / Technical): SAP HR &amp; Payroll Module, Income Tax, Advance Excel, Power Point
Behavioural Attributes:
- Strong Communication and interpersonal skills
- Confident of interacting with all stake holders
- Stakeholder Management
- Exceptional attention to detail
- Excellent follow-through and delivery</t>
  </si>
  <si>
    <t>Manager HR Payroll</t>
  </si>
  <si>
    <t>Territory Business Manager - Glenmark Pharmaceuticals - Patna</t>
  </si>
  <si>
    <t>Patna, Bihar</t>
  </si>
  <si>
    <t>Job Requirements
Job Title: Territory Business Manager - Glenmark Pharmaceuticals - Patna
Company Name: Glenmark Pharmaceuticals
Location : Patna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Patna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</si>
  <si>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Territory Business Manager</t>
  </si>
  <si>
    <t>job_result_3_15.txt</t>
  </si>
  <si>
    <t>Territory Business Manager - Glenmark Pharmaceuticals - Maldah</t>
  </si>
  <si>
    <t>Varanasi, Uttar Pradesh</t>
  </si>
  <si>
    <t>Job Requirements
Job Title: Territory Business Manager - Glenmark Pharmaceuticals - Maldah
Company Name: Glenmark Pharmaceuticals
Location : Maldah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Maldah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</si>
  <si>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Territory Business Manager - Glenmark Pharmaceuticals - Chennai</t>
  </si>
  <si>
    <t>Job Requirements
Job Title: Territory Business Manager - Glenmark Pharmaceuticals - Chennai
Company Name: Glenmark Pharmaceuticals
Location : Chennai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Chennai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</si>
  <si>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Territory Business Manager - Glenmark Pharmaceuticals - Patiala</t>
  </si>
  <si>
    <t>Zirakpur, Punjab</t>
  </si>
  <si>
    <t>Job Requirements
Job Title: Territory Business Manager - Glenmark Pharmaceuticals - Patiala
Company Name: Glenmark Pharmaceuticals
Location : Patiala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Guwahati, Allahabad/Prayagraj.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</si>
  <si>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Territory Business Manager - Glenmark Pharmaceuticals - Sikar</t>
  </si>
  <si>
    <t>Sikar, Rajasthan</t>
  </si>
  <si>
    <t>Job Requirements
Job Title: Territory Business Manager - Glenmark Pharmaceuticals - Sikar
Company Name: Glenmark Pharmaceuticals
Location : Sikar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Sikar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</si>
  <si>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Area Business Manager - Glenmark Pharmaceuticals - Ahmedabad</t>
  </si>
  <si>
    <t>Job Requirements
Job Title: Area Business Manager - Glenmark Pharmaceuticals - Ahmedabad
Company Name: Glenmark Pharmaceuticals
Location: Ahmedabad
Salary: Not Disclosed
Qualification: 3 - 7 years
Job Description:
We are looking for an experienced Area Business Manager to join our team at Glenmark Pharmaceuticals. The Area Business Manager will be responsible for developing and executing strategies to increase sales and profitability in the assigned area. The ideal candidate should have excellent communication and interpersonal skills, and be able to work independently and as part of a team.
Responsibilities:
• Develop and implement strategies to increase sales and profitability in the assigned area.
• Monitor and analyze sales performance and market trends to identify areas of improvement.
• Develop and maintain relationships with key customers and stakeholders.
• Prepare and present reports on sales performance and market trends.
• Monitor and manage inventory levels to... ensure availability of products.
• Manage and motivate a team of sales representatives.
• Ensure compliance with company policies and procedures.
Requirements:
• Bachelor’s degree in Business Administration or related field.
• 3-7 years of experience in sales and/or business development.
• Excellent communication and interpersonal skills.
• Ability to work independently and as part of a team.
• Proficient in MS Office and other related software.
FAQs:
Q. What is the job title of the Area Business Manager?
A. The job title of the Area Business Manager is Area Business Manager - Glenmark Pharmaceuticals - Bhubaneswar, Ahmedabad.
Q. What qualifications are required for the Area Business Manager?
A. The qualifications required for the Area Business Manager are a Bachelor’s degree in Business Administration or related field and 3-7 years of experience in sales and/or business development.
Q. What are the responsibilities of the Area Business Manager?
A. The responsibilities of the Area Business Manager include developing and implementing strategies to increase sales and profitability in the assigned area, monitoring and analyzing sales performance and market trends, developing and maintaining relationships with key customers and stakeholders, preparing and presenting reports on sales performance and market trends, monitoring and managing inventory levels, managing and motivating a team of sales representatives, and ensuring compliance with company policies and procedures.
Work Experience</t>
  </si>
  <si>
    <t>job_result_1_15.txt</t>
  </si>
  <si>
    <t>Territory Business Manager - Glenmark Pharmaceuticals - Guwahati</t>
  </si>
  <si>
    <t>Guwahati, Assam</t>
  </si>
  <si>
    <t>Job Requirements
Job Title: Territory Business Manager - Glenmark Pharmaceuticals - Guwahati, Allahabad/Prayagraj
Company Name: Glenmark Pharmaceuticals
Location: Guwahati, Allahabad/Prayagraj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Guwahati, Allahabad/Prayagraj.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</si>
  <si>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Area Business Manager - Glenmark Pharmaceuticals - Bhubaneswar</t>
  </si>
  <si>
    <t>Bhubaneswar, Odisha</t>
  </si>
  <si>
    <t>Job Requirements
Job Title: Area Business Manager - Glenmark Pharmaceuticals - Bhubaneswar
Company Name: Glenmark Pharmaceuticals
Location: Bhubaneswar
Salary: Not Disclosed
Qualification: 3 - 7 years
Job Description:
We are looking for an experienced Area Business Manager to join our team at Glenmark Pharmaceuticals. The Area Business Manager will be responsible for developing and executing strategies to increase sales and profitability in the assigned area. The ideal candidate should have excellent communication and interpersonal skills, and be able to work independently and as part of a team.
Responsibilities:
• Develop and implement strategies to increase sales and profitability in the assigned area.
• Monitor and analyze sales performance and market trends to identify areas of improvement.
• Develop and maintain relationships with key customers and stakeholders.
• Prepare and present reports on sales performance and market trends.
• Monitor and manage inventory... levels to ensure availability of products.
• Manage and motivate a team of sales representatives.
• Ensure compliance with company policies and procedures.
Requirements:
• Bachelor’s degree in Business Administration or related field.
• 3-7 years of experience in sales and/or business development.
• Excellent communication and interpersonal skills.
• Ability to work independently and as part of a team.
• Proficient in MS Office and other related software.
FAQs:
Q. What is the job title of the Area Business Manager?
A. The job title of the Area Business Manager is Area Business Manager - Glenmark Pharmaceuticals - Bhubaneswar, Ahmedabad.
Q. What qualifications are required for the Area Business Manager?
A. The qualifications required for the Area Business Manager are a Bachelor’s degree in Business Administration or related field and 3-7 years of experience in sales and/or business development.
Q. What are the responsibilities of the Area Business Manager?
A. The responsibilities of the Area Business Manager include developing and implementing strategies to increase sales and profitability in the assigned area, monitoring and analyzing sales performance and market trends, developing and maintaining relationships with key customers and stakeholders, preparing and presenting reports on sales performance and market trends, monitoring and managing inventory levels, managing and motivating a team of sales representatives, and ensuring compliance with company policies and procedures.
Work Experience</t>
  </si>
  <si>
    <t>job_result_4_15.txt</t>
  </si>
  <si>
    <t>Territory Business Manager - Glenmark Pharmaceuticals - ...</t>
  </si>
  <si>
    <t>Visakhapatnam, Andhra Pradesh</t>
  </si>
  <si>
    <t>Job Requirements
Job Title: Territory Business Manager - Glenmark Pharmaceuticals - Visakhapatnam
Company Name: Glenmark Pharmaceuticals
Location : Visakhapatnam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Guwahati, Allahabad/Prayagraj.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</si>
  <si>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job_result_2_15.txt</t>
  </si>
  <si>
    <t>Territory Business Manager - Glenmark Pharmaceuticals - Jamshedpur</t>
  </si>
  <si>
    <t>Jamshedpur, Jharkhand</t>
  </si>
  <si>
    <t>Job Requirements
Job Title: Territory Business Manager - Glenmark Pharmaceuticals - Jamshedpur
Company Name: Glenmark Pharmaceuticals
Location : Jamshedpur
Salary: Not Disclosed
Qualification: 2 - 5 years
Job Description:
We are looking for an experienced Territory Business Manager to join our team at Glenmark Pharmaceuticals. In this role, you will be responsible for managing and developing the assigned territory by driving sales and marketing activities. You will be responsible for developing and implementing strategies to increase sales, market share, and profitability. You will also be responsible for managing relationships with key customers and stakeholders.
You should have excellent communication and interpersonal skills, as well as the ability to work independently and as part of a team. You should also be highly organized and have the ability to prioritize tasks.
Responsibilities:
• Develop and implement strategies to increase sales, market share, and profitability... in the assigned territory
• Manage relationships with key customers and stakeholders
• Monitor and analyze market trends and customer feedback
• Develop and execute promotional activities to increase sales
• Prepare and present reports on sales performance
• Develop and maintain a database of customers
• Ensure compliance with company policies and procedures
Requirements:
• Bachelor’s degree in Business Administration or related field
• 2-5 years of experience in sales and marketing
• Excellent communication and interpersonal skills
• Ability to work independently and as part of a team
• Highly organized and able to prioritize tasks
• Knowledge of market trends and customer feedback
FAQs:
Q: What is the job title?
A: Territory Business Manager.
Q: What is the company name?
A: Glenmark Pharmaceuticals
Q: What is the location?
A: Jamshedpur
Q: What is the qualification required?
A: Bachelor’s degree in Business Administration or related field and 2-5 years of experience in sales and marketing.
Q: What are the responsibilities of the job?
A: Responsibilities include developing and implementing strategies to increase sales, market share, and profitability; managing relationships with key customers and stakeholders; monitoring and analyzing market trends and customer feedback; developing and executing promotional activities to increase sales; preparing and presenting reports on sales performance; developing and maintaining a database of customers; and ensuring compliance with company policies and procedures.
Work Experience</t>
  </si>
  <si>
    <t>Marketing Manager - Generics</t>
  </si>
  <si>
    <t>About Alkem:
Alkem Laboratories Limited is an Indian multinational pharmaceutical company headquartered in Mumbai, that manufactures and sells pharmaceutical generics, formulations and nutraceuticals in India and globally over 50 countries. We have consistently been ranked amongst the top five pharmaceutical companies in India. Our portfolio includes illustrious brands like Clavam, Pan, Pan-D, and Taxim-O, which feature amongst the top 50 pharmaceutical brands in India.
Roles &amp; Responsibilities:
Proactive development of marketing and promotional mix to meet brand objectives and customer needs
Monitoring business performance and external environment via appropriate tools to deliver corrective action as required meeting business objectives
Liaison with external agencies to deliver initiatives for the brand
Accurate management of budgets for the brand.
Create and deliver operational plans appropriate to life cycle of brand to optimise return and take full accountability for. brand and... delivery of all programmes related to it
Understanding and use of marketing principles to deliver to customer needs Disease and market understanding to develop customer insights through appropriate techniques/tools
Support and Build a team to achieve team goals Management of external agencies to meet team goals
Acts as brand champion to create enthusiasm and focus internally and with external customers and agencies.
Objective setting, P&amp;L management, specialty development
Experience and qualification:
MBA with 10-13 years of experience in pharmaceutical marketing</t>
  </si>
  <si>
    <t>Product Manager - Acute</t>
  </si>
  <si>
    <t>About Alkem:
Alkem Laboratories Limited is an Indian multinational pharmaceutical company headquartered in Mumbai, that manufactures and sells pharmaceutical generics, formulations and nutraceuticals in India and globally over 50 countries. We have consistently been ranked amongst the top ten pharmaceutical companies in India. Our portfolio includes illustrious brands like Clavam, Sumo, Pan 40, Pan-D, and Taxim-O, which feature amongst the top 50 pharmaceutical brands in India.
Key Result Areas / Work responsibilities:
Proactive development of marketing and promotional mix to meet brand objectives and customer needs.
Monitoring business performance and external environment via appropriate tools to deliver corrective action as required meeting business objectives
Liaison with external agencies to deliver initiatives for brand
Accurate management of budgets for brand.
Creates and delivers operational plans appropriate to life cycle of brand to optimise return for Alkem. Full... accountability for brand and delivery of all programmes related to it.
Understanding and use of marketing principles and NP4 process to deliver to customer needs Disease and market understanding to develop customer insights through appropriate techniques/tools
Support and Build a team to achieve team goals Management of external agencies to meet team goals
Acts as brand champion to create enthusiasm and focus internally and with external customers and agencies.
Educational Qualification: MBA
Experience (in years): Minimum 3 to 6 years of experience in PMT in Pharma Industry</t>
  </si>
  <si>
    <t>Product Manager Acute</t>
  </si>
  <si>
    <t>Dr. Reddy’s Laboratories,-Work as Lead Program &amp; Project...</t>
  </si>
  <si>
    <t>Pharmaguidances</t>
  </si>
  <si>
    <t>via Pharmaceutical Guidance</t>
  </si>
  <si>
    <t>Dr. Reddy's Laboratories,-Work as Lead Program &amp; Project Management Apply
Dr. Reddy's Laboratories is an Indian multinational pharmaceutical company located in Hyderabad, Telangana, India. The company was founded by Kallam Anji Reddy, who previously worked in the mentor institute Indian Drugs and Pharmaceuticals Limited.
Post : Lead Program &amp; Project Management - R&amp;D
Job Description
• The primary responsibility of ‘Lead – R&amp;D Program &amp; Project Management’ will be to lead the execution of R&amp;D programs working with product development, clinical development, and other relevant teams. The person will be accountable for creating, communicating, and executing project plans and delivering program milestones on time and within budget.
• The person must enable, identify, record, and communicate program decisions, issues, risks, mitigation plan, budget updates and other key aspects of the program in a timely and effective manner to meet program objectives.
• Lead – R&amp;D Program &amp; Project... Management reports to Head - Program &amp; Project Management (Product Delivery) and works in a matrix structure with various functions like development, quality, and others to execute projects/programs in alignment with overall product strategy.
Roles &amp; Responsibilities
• Management and execution of one or more R&amp;D programs and projects.
• Accountable for creating program/project plans, meeting program schedule, budget spends, and timely execution of project tasks.
• Leads the project teams, defines project scope, and goals, controls the project scope.
• Interacts with all functions ensuring continuous and accurate communication across teams and stakeholders.
• Ensures identification and communication of project issues and risks.
• Develops project risk plan and manage risk mitigation strategies.
• Provides win-win solutions to potential conflict situations.
• Leads review meetings and provides updates and reports as required.
Candidate Profile
• M.Pharma/ MS / MBA or bachelor’s degree
• PMI / IPMA certification (Preferable)
• 5-7 years of successful R&amp;D program / project management experience.
Requirements
• Expertise in managing R&amp;D Projects / Programs
• Knowledge of project management concepts
• Expertise in using tools like MS-Projects, Plan View etc.
• Knowledge of Biologics development process, CMC, Clinical, Manufacturing and Regulatory domains. Understanding of product portfolio selection processes.
• Ability to communicate effectively through various tools.
• Expert in managing cross-functional teams in a matrix environment.
• Demonstrates ASPIRE* behaviours, leadership and has good interpersonal skills.
• Self-motivated and capable of solving problems through analytical skills, experience, and innovative solutions.
• Should be flexible to travel if needed
Additional Information
Experience : 5-7 years
Qualification : M.Pharma/ MS / MBA or bachelor’s degree
Location : Hyderabad
Industry Type : Pharma / Healthcare / Clinical research
Functional Area : Project Management - R&amp;D
End Date : 30th March, 2024
Apply Online</t>
  </si>
  <si>
    <t>Lead Program &amp; Project Management R&amp;D</t>
  </si>
  <si>
    <t>Deputy General Manager - Procurement (Packaging &amp; CMO)</t>
  </si>
  <si>
    <t>Category Management of all packaging need of the organization
Budgeting, Commercials, Negotiations &amp; Agreements with key vendors
Spend Management of - Packaging &amp; CMOs
Key projects like alternate vendor development &amp; drive Saving projects.
Support new marketing launches.
Develop new contract Manufacturing sites.
Rationalization of CMOs
Work closely with S&amp;OP / Planning team.
Support to maintain Zero stock outs.
Build trust and respect to enhance quality of relationship and service with stakeholders.
Proactively offer help and support to stakeholders and build goodwill with them.
CMO integration with BSV
Support on Brand acquisition and support on introduction of new brands
Supply chain Digitization - E leaflet introduction.
Drive design to value projects (Cold chain box, product design change)
Criteria for the role -
Candidate should possess minimum 15 years of work experience in procurement domain. Packaging &amp; CMO experience is a must.
B.E. Mechanical Engg degree. MBA in Supply... chain &amp; Operations Management is a must</t>
  </si>
  <si>
    <t>Deputy General Manager Procurement (Packaging &amp; CMO)</t>
  </si>
  <si>
    <t>Assistant Manager/ Deputy Manager- TPA (</t>
  </si>
  <si>
    <t>MHC/15800
Accounts &amp; Finance
• Blk-Max Super Speciality Hospital
Posted On
27 Feb 2024
Required Experience
5 - 8 Years
Basic Section
No. Of Openings
1
Designation
Assistant Manager
Employee Category
Support
Closing Date
30 Apr 2024
Organisational
Company
MHC
Entity
Dr. B. L. Kapur Memorial Hospital, ( A Unit Of Lahore Hospital Society)
Department
Accounts &amp; Finance
Sub Department
Accounts &amp; Finance - TPA
Country
India
State
DELHI
City
New Delhi
Cluster
Cluster 2
Sub Cluster
Cluster 2
Payroll Location
BLK
MIS Location
BLK
Physical Location
BLK-Max Super Speciality Hospital
Skills
Skill
Job Description
• To be responsible for maintaining TPA payment reconciliation.
• To be responsible for the handling of post discharge queries.
• To be responsible for maintaining the outstanding tracker of TPA patients.
• To be responsible for maintaining the ageing bills tracker of TPA patients.
• To be responsible for keeping record for all correspondence done... for TPAs.
• To ensure accurate and timely submission of all monthly and daily reports.
• To achieve high levels of customer satisfaction at each interaction.
• To be responsible for maintenance of departmental records as per the NABH requirement.
• To be responsible for effective utilization of hospital information system.
• To display proactive cooperation and contribute to cordial inter and intra team relations, solution orientation and team solidarity. Should be cost effective.
• Should have total familiarity with all instructional manuals and operating procedures applicable to the role and in accordance with NABH protocols.
• To participate in training programs to maintain and update your professional knowledge.
• Any other task assigned to you by your HOD from time to time</t>
  </si>
  <si>
    <t>Max Healthcare - Deputy Manager/Manager - Finance &amp; Accounts - CA...</t>
  </si>
  <si>
    <t>Max Healthcare Institute Ltd.</t>
  </si>
  <si>
    <t>JOB PURPOSE : Overall responsibility of the preparation of standalone and consolidated financial statements of the company. Providing of inputs for monthly MIS. Financial accounting &amp; related compliances.
KEY RESPONSIBILITIES :
- Preparation of Standalone and consolidated financial statement of company as per Ind-AS.
- Preparation of financials of foreign Subsidiary
- Good Working knowledge of Ind-AS.
- Providing various MIS reports from consolidated financial statement.
- Co-ordination of Statutory and Internal Auditors.
- Ensure adherence to SOPs, Internal Policies/ Process/accounting standards.
- Capex Accounting.
- Maintenance of project CAPEX details
- Capitalization of fixed assets and maintenance of FAR.
- Accounting of SBUs.
- Preparation of inputs for Audit committee meeting.
- Good working knowledge of MS-PPT
- Co-ordination with location for different reports and financial information.
- Help people to adhere to central home office policies &amp; practices w.r.t... finance department.
- Ensuring support in financial automation.
Measurable Deliverables :
- Meeting deadlines for preparation Consolidated Financial statement &amp; Analytics.
- Meeting deadlines for providing inputs of MBR &amp; Analytics.
- Completion of Statutory and Internal Audit as per timelines.
- Compliance with SOPs, Internal Policies / Process / Accounting standards</t>
  </si>
  <si>
    <t>Preparation of Standalone and consolidated financial statement of company as per Ind-AS.
Preparation of financials of foreign Subsidiary
Good Working knowledge of Ind-AS.
Providing various MIS reports from consolidated financial statement.
Co-ordination of Statutory and Internal Auditors.
Ensure adherence to SOPs, Internal Policies/ Process/accounting standards.
Capex Accounting.
Maintenance of project CAPEX details
Capitalization of fixed assets and maintenance of FAR.
Accounting of SBUs.
Preparation of inputs for Audit committee meeting.
Good working knowledge of MS-PPT
Co-ordination with location for different reports and financial information.
Help people to adhere to central home office policies &amp; practices w.r.t. finance department.
Ensuring support in financial automation.
Measurable Deliverables
Meeting deadlines for preparation Consolidated Financial statement &amp; Analytics.
Meeting deadlines for providing inputs of MBR &amp; Analytics.
. Completion of Statutory and Internal Audit... as per timelines.
Compliance with SOPs, Internal Policies / Process / Accounting standards.</t>
  </si>
  <si>
    <t>Hiring Assistant Manager - Corporate Sales</t>
  </si>
  <si>
    <t>Max Healthcare Institute Ltd</t>
  </si>
  <si>
    <t>via Career Hunts</t>
  </si>
  <si>
    <t>Job Title - Assistant Manager - Corporate Sales
JOB PURPOSE
To grow the Corporate Accounts channel and service the existing accounts
Responsibilities and Key Tasks
Acquire new key Corporate accounts.
Servicing and Relationship management of existing clients.
Maintain MIS and data of client specific association.
Ongoing engagement in the form of camps and talks with clients.
Ongoing support to units for client servicing and operations.
Meet revenue targets
Follow up on receivables of pending dues to meet targets.
Coordination and liaise with various units and departments across hospitals to service the accounts.
Identify new sources of business development.
Minimum Qualifications
Graduate, MBA
Experience
3+ years of relevant experience preferably in healthcare industry</t>
  </si>
  <si>
    <t>Product Manager ( Diabetic / Cardio ) - Pharma</t>
  </si>
  <si>
    <t>Roles and Responsibilities :Candidate will be responsible for handling marketing function of Insulin SegmentResponsible for launching new products &amp; strengthening the existing brands.Prepare &amp; implement promotional strategies &amp; should be Creative.Design Promotional / communication strategies for the various brands of the organization.Customers oriented campaign &amp; special activities for priority products.Campaign &amp; special activities planning for Key Opinion Leaders.Monthly / Quarterly brand review &amp; monitoring.Co-ordination with all support function for effective implementation of marketing strategy.Desired Candidate ProfileB. Pharma or B. Sc and MBA in marketing ,Pharma Marketing out of 2 - 5 yrs as Product Manager , experience in Insulin segment with Marketing OrientationHe/ She should be good in launching new products and strengthening existing brands.Exceptionally well organized with a track record that demonstrates self motivation, creativityCandidate should be excellent in... communication</t>
  </si>
  <si>
    <t>Oil India</t>
  </si>
  <si>
    <t>General Manager (Corporate Strategy)</t>
  </si>
  <si>
    <t>Oil India Limited / ऑयल इंडिया लिमिटेड</t>
  </si>
  <si>
    <t>Bachelor’s degree in engineering OR Post-graduation in Geoscience.
AND Having a minimum of 20 years post-qualification experience. Candidates with a Ph.D. / MBA degree from reputed institutes will be preferred.
Minimum of 20 years of experience in strategic planning, corporate management, or a related senior role. Experience of working with senior leadership in the current role and a proven track record in managing large projects or change management initiatives will be preferred.
Candidates presently working in Government /PSUs/ PSBs must have minimum 01 year experience in next lower pay scale (in IDA pattern) of ₹ 1,20,000-2,80,000 (revised scale of 2017) or equivalent (in CPSEs where the scale of ₹ 1,20,000-2,80,000/- is being operated in more than one executive level, only one level below the highest level in which the scale of ₹ 1,20,000- 2,80,000/- is operated will be considered.
The posting of the selected candidates can be in any of the operational areas/offices of OIL as... per the requirements of the company. The services are also transferable as per the requirement of the company.
Interested and Eligible Applicant(s)/Candidate(s) may send their duly filled-up/completed application form (scanned copy), in the prescribed format to CGM (HR Acquisitions), HR Acquisitions Department, Oil India Limited, Field Head Quarters, Duliajan, Assam – 786602, at email id: oilrec01@oilindia.in on or before 11:59 pm hours of 22/03/2024.
For more details click: https://oil-india.com/Document/Career/18ab19e3d20bacff1a8732e73ca1be58a33a3049e6c6befaacb662e18892475b.pdf</t>
  </si>
  <si>
    <t>General Manager Business Development</t>
  </si>
  <si>
    <t>Bachelor’s degree in engineering OR Post-graduation in Geoscience OR Post-graduation in Economics.
AND Having a minimum of 20 years post-qualification experience.
Candidates with a Ph.D. / MBA degree from reputed institutes will be preferred.
Minimum of 20 years of experience in business development, project development, or related roles in the alternate energy sector &amp; also experience in Oil and Gas Portfolio Management/ Investment Analysis, or related roles in the Upstream Sector.
Experience of working with senior leadership in the current role and a proven track record in managing large projects or change management initiatives will be preferred.
Candidates presently working in Government /PSUs/ PSBs must have minimum 01 year experience in next lower pay scale (in IDA pattern) of ₹ 1,20,000-2,80,000 (revised scale of 2017) or equivalent (in CPSEs where the scale of ₹ 1,20,000-2,80,000/- is being operated in more than one executive level, only one level below the highest level... in which the scale of ₹ 1,20,000- 2,80,000/- is operated will be considered.
Interested and Eligible Applicant(s)/Candidate(s) may send their duly filled-up/completed application form (scanned copy), in the prescribed format to CGM (HR Acquisitions), HR Acquisitions Department, Oil India Limited, Field Head Quarters, Duliajan, Assam – 786602, at email id: oilrec01@oilindia.in on or before 11:59 pm hours of 22/03/2024.
For more details click: https://oil-india.com/Document/Career/54487eac5f86f4bbe6547321708ecddcabdbb126a3e29f3d136c2c2d1ab022c7.pdf</t>
  </si>
  <si>
    <t>ONGC Videsh</t>
  </si>
  <si>
    <t>Managing Director</t>
  </si>
  <si>
    <t>ONGC Videsh Limited</t>
  </si>
  <si>
    <t>ONGC Videsh Limited (OVL), a wholly owned subsidiary of ONGC Limited, was incorporated under the Indian Companies Act, 1956 with the objective to undertake international business of Exploration and Production (E&amp;P) of oil and gas. OVL is a schedule - 'A'/ “Miniratna (Category I)” CPSE in E&amp;P Sector with the Administrative jurisdiction of Ministry of Petroleum &amp; Natural Gas. The company employed 291 regular employees (Executives 280 and Non-Executives 11) as on 31.03.2021.
The authorized and paid up capital of the Company were Rs. 25,000 crores and 15,000 crore respectively as on March 31, 2021.
Its Registered and Corporate office are in Delhi.
I. JOB DESCRIPTION AND RESPONSIBILITIES:-
Managing Director is the Chief Executive of the company reports to the CMD of the holding Company and accountable to its Board of Directors and Government. He/She is responsible for the efficient functioning of the company for achieving its corporate objectives and performance parameters
II... ELIGIBILITY:-
1. AGE : On the date of occurrence of vacancy (DOV)
Age of superannuation 60 years
Internal
Others
Minimum
Maximum
Minimum
Maximum
45
2 years residual service as on the date of vacancy w.r.t. the date of superannuation.
45
3 years residual service as on the date of vacancy w.r.t. the date of superannuation.
2. EMPLOYMENT STATUS:-
The applicant must, on the date of application, as well as on the date of interview, be employed in a regular capacity – and not in a contractual/ad-hoc capacity – in one of the followings:-
Central Public Sector Enterprise (CPSE) (including a full-time functional Director in the Board of a CPSE);
Central Government including the Armed Forces of the Union and All India Services;
State Public Sector Enterprise (SPSE) where the annual turnover is *Rs 2000 crore or more;
Private Sector in company where the annual turnover is *Rs 2000 crore or more.
Preference would be given to candidates from listed companies.
(* The average audited annual turnover of three financial years preceding the calendar year in which the post is advertised shall be considered for applying the approved limits)
3. QUALIFICATION:-
Engineering graduate/ Chartered Accountant/ Cost Accountant/ Graduate with full time MBA/PGDIM from a leading Institute.
4. EXPERIENCE:-
Applicants should possess adequate experience at a senior level of management in an organization of repute preferably in Petroleum sector.
5. PAY SCALE:-
(a) Central Public Sector Enterprises-
Eligible Scale of Pay
(i) Rs. 8250-9250 (IDA) Pre 01/01/1992
(ii) Rs. 11500-13500 (IDA) Post 01/01/1992
(iii) Rs. 23750-28550 (IDA) Post 01/01/1997
(iv) Rs. 62000-80000 (IDA) Post 01/01/2007
(v) Rs. 150000-300000 (IDA) Post 01/01/2017
(vi) Rs. 22400-24500 (CDA) Pre-revised
(vii) Rs. 67000-79000 (CDA) Post 01/01/2006
(viii) Rs. 182200-224100 (Level 15) CDA
The minimum length of service required in the eligible scale will be one year for internal candidates, and two years for others as on the date of vacancy.
(b)
Applicants from Central Government / All India Services should be holding a post of the level of Additional Secretary in Government of India or carrying equivalent scale of pay on the date of application.
Applicants from the Armed forces of the Union should be holding a post of the level of Lt. General in the Army or equivalent rank in Navy/Air Force on the date of application.
(c) Applicants from State Public Sector Enterprises/ Private Sector should be working at Board level position on the date of application.
6. CONDITION OF IMMEDIATE ABSORPTION FOR CENTRAL GOVERNMENT OFFICERS Central Government Officers, including those of the Armed Forces of the Union and the All India Services, will be eligible for consideration only on immediate absorption basis.
IV. DURATION OF APPOINTMENT:-
The appointment shall be for a period of five years from the date of joining or upto the date of superannuation or until further orders, whichever is earlier.
V. SUBMISSION OF APPLICATIONS:-
All applicants should submit their applications on-line only as per the format.
1. The applicants should submit their applications through proper channel as follows:
Government Officers, including those of the Armed Forces of the Union and All India Services: through Cadre Controlling authority;
CMDs/MDs/Functional Directors in CPSE: through the concerned Administrative Ministry;
Below Board level in CPSE: through the concerned CPSE;
CMDs/MDs/Functional Directors in State PSE: through the concerned Administrative Secretary and Cadre Controlling Authority, if any, of the State Government;
Private Sector: directly to the PESB.
2. Applicants from Private Sector must submit the following documents along with the application form:
Annual Reports of the Company in which currently working for the 3 financial years preceding the calendar year in which the post is advertised (please provide URL or attach/enclose copies);
Whether the company is listed or not; if yes, the documentary proof (please provide URL or attach/enclose copies);
Evidence of working at Board level;
Self-attested copies of documents in support of age and qualifications;
Relevant Jobs handled in the past with details.
VI. UNDERTAKING BY THE APPLICANT:-
An applicant has to give an undertaking as a part of the application that he/she will join the post, if selected. If an applicant does not give such undertaking, the application would be rejected.
1. For candidates from Central Government/Armed Forces of the Union/ All India Services:-
The appointment is on immediate absorption basis.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2. For candidates from CPSE:-
If a candidate conveys his/her unwillingness to join after the interview is held, he/she would be debarred for a period of two years from the date of interview, for being considered for a Board level post in any CPSE other than the one to which the candidate belongs.
Further, if a candidate conveys his/her unwillingness to join after the issue of offer of appointment, he/she would be debarred for a period of two years from the date of offer of appointment for being considered for a Board level post in any CPSE other than the one to which the candidate belongs.
3. For candidates from SPSE/ Private Sector:-
If a candidate conveys his/her unwillingness to join after the interview is held, he/she would be debarred for a period of two years from the date of interview, for being considered for a Board level post in any CPSE.
Further, if a candidate conveys his/her unwillingness to join after the issue of offer of appointment, he/she would be debarred for a period of two years from the date of offer of appointment for being considered for a Board level post in any CPSE.
4. In the above cases, no request for relaxation or otherwise would be entertained.
VII. THE APPLICANTS CAN EITHER
fill up the Application Form online only against this Job Description on the website of PESB -
http://pesb.gov.in/ and thereafter forward it online, as specified in para V(1);
Or
fill up the Application Form online only against this Job Description on the website of PESB -
http://pesb.gov.in/, take a printout and send it offline, as specified in para V(1).
Last time/date of receipt of complete application duly forwarded to PESB is by 15.00 hours on 02/12/2021. No application shall be entertained under any circumstances after the stipulated time/date. Incomplete applications and applications received after the stipulated time/date shall be REJECTED. Board reserves the right to shortlist applicants for interview.
Applications are to be addressed to
Smt Kimbuong Kipgen
Secretary,
Public Enterprises Selection Board, Public Enterprises Bhawan,
BlockNo. 14, CGO Complex, Lodhi Road, New Delhi-110003.
ALL CORRESPONDENCE WITH THE PUBLIC ENTERPRISES SELECTION BOARD SHOULD BE ADDRESSEDTO SECRETARY, PUBLIC ENTERPRISES SELECTION BOARD ONLY</t>
  </si>
  <si>
    <t>Petronet LNG</t>
  </si>
  <si>
    <t>President HR</t>
  </si>
  <si>
    <t>Petronet LNG Limited</t>
  </si>
  <si>
    <t>Bharuch, Gujarat</t>
  </si>
  <si>
    <t>Overview
We are pleased to inform you that we have job vacancy for President HR in Perronet LNG at Gujarat
• The maximum age limit is 55 years as on 30th Jan, 2019
• Qualification: Incumbent should have First Class Graduation degree with Masters in Business Administration with specialisation in HR or equivalent degree from top Business Schools / University. An engineering or law degree shall have an added advantage.
• Experience : The incumbent should possess hardcore experience on conceptualisation, formulation, implementation, review of HR Policies, processes and systems, strong in people management, Learning and Development, Performance Evaluation &amp; Reward system, Career Progression, Performance based Compensation &amp; Benefits, Talent Management, Employees Engagement, Succession Planning etc in SAP environment. He / She should have experience in HR services and compliance at Corporate Level. Incumbent should be strategic planner, proactive, innovative, motivator, merit oriented and... committed to the success of the organisation through its people &amp; team. Must have ability to put people at the heart of Corporate Purpose. Experience at partnering with top Management/Board at Corporate office in highly dynamic business environment.
What You Will Do
• President HR
What we can offer you
• Good work environment
• Handsome compensation
• Responsible position
• Growth path
• A respectful life all what one desires</t>
  </si>
  <si>
    <t>Oil and Gas Storage and Transportation</t>
  </si>
  <si>
    <t>Reliance Industries</t>
  </si>
  <si>
    <t>Lead Customer Management Gas Marketing</t>
  </si>
  <si>
    <t>Posted Date :
29 Mar 2024
Function/Business Area :
Exploration &amp; Production
Location :
Navi Mumbai
Job Responsibilities :
.
Develop strategies for sale of natural gas produced from upstream assets. Develop marketing strategy, contract execution and management, manage and retain customers for sale of natural gas through deep knowledge and understanding of customer needs, domestic and international gas markets. Develop and maintain relationship with existing and potential customers.
Job Accountabilities
• Develop gas marketing strategy, sales bidding/auction strategy, contracting &amp; pricing for RIL#s upstream gas (KG D6/CBM Gas etc.).
• Implementation of the above as per the approved structure/marketing plan.Support decision making based on market intelligence, understanding of customer#s requirements, understanding of domestic and international gas markets.
• Develop strong relationships with existing and potential gas buyers and other market participants such as transporters... Gas exchange etc.
• Contract identification, administration and management in the gas consuming sectors and demand assessment. Ensure on boarding of customers.
• Develop and execute Gas Sales &amp; Purchase Agreement (GSPA).
• Customer Registration/Mapping/Activation in the System.
• Contract management, Ensuring contractual compliance w.r.t PM, payment recovery, LC, delayed interest etc.
• Implementation of suggested sales strategy to maximize sales value through effective contract management and collaborate with Gas operations team.
• Developing mechanism &amp; systems for retaining customers and expand market share.
• Understand changes in regulatory environment and its impact on the business.
Education Requirement :
• Engineering Graduate + MBA.
Experience Requirement :
6+ years of experience
Skills &amp; Competencies :
• Customer and relationship management,
• Contracts development &amp; management,
• Understanding of natural gas markets - domestic and international LNG,
• Knowledge of dynamics of key gas consuming sectors and regulatory enviornment
• Strong commercial acumen and analytical ability</t>
  </si>
  <si>
    <t>Contracts Manager (B) ( 81200748 )</t>
  </si>
  <si>
    <t>Reliance Industries Limited</t>
  </si>
  <si>
    <t>Job Responsibilities :
End-to-end procurement of all kinds of Revenue Contracts/ Services (within designated discipline), within parameters of targeted cost, quality and time, while participating in category management as directed by Contract Lead.
Job Accountabilities
Revenue Contracts/ Services (within designated discipline), within parameters of targeted cost, quality and time for Contracts-Mechanical
Performing sourcing process, internal cost estimation, bid analysis, negotiation
Preparing proposal award notes and coordinate approvals
Perform contract amendment processes
Preparation of contract strategy, vendor development &amp; BT implementation
Finalization of scope of work in case of a newly awarded contract
Handling Post award contract management issues
Guiding contracts engineer &amp; Sr. contracts engineer for the respective category
Education Requirement :
B.Tech Necessary + MBA / similar professional qualification (Optional)
Experience Requirement :
9 to 12. years of... experience in the related field
Skills &amp; Competencies :
Experience in Construction / Operation / Maintenance in Manufacturing / Exploration sites is an added advantage</t>
  </si>
  <si>
    <t>Contracts Manager</t>
  </si>
  <si>
    <t>Great Eastern Shipping</t>
  </si>
  <si>
    <t>Research Analyst</t>
  </si>
  <si>
    <t>THE GREAT EASTERN SHIPPING CO. LTD</t>
  </si>
  <si>
    <t>We are looking for Research Analyst/Economist/Business Intelligence professional who will support commercial business activities Job Responsibilities will include Analysing freight market dynamics and assisting Research team in presenting market outlook to the management Preparing Periodic Research notes, ad hoc studies and analysing key events/developments in the market Maintaining database and model significant factors to aid short term/medium term freight market forecast Working on various statistical models Providing regional support to trading strategies, business development and growth opportunities. Skills Numerical &amp; analytical skills, Presentation &amp; writing (research notes) skills Prior exposure and understanding of Oil and Gas/Maritime industry is preferred. Experience and understanding of Python, SQL, Java Script and/or Machine learning techniques etc. will be an added advantage. Education Engineering &amp; MBA in Finance from reputed institutes Experience 2-3 years, preferably... in commodity research or equity/industry research Looking for candidates from Mumbai location only Only Candidates meeting the above criteria can apply to this post
foundit</t>
  </si>
  <si>
    <t>Suzlon</t>
  </si>
  <si>
    <t>Process Specialist- Taxation</t>
  </si>
  <si>
    <t>Suzlon Energy Limited</t>
  </si>
  <si>
    <t>Prepare returns &amp; related documents related to direct and indirect taxation.
Verify tax related liabilities with user departments.
Working on advanced tax preparations.
Calculating the amount of tax collected at source and it's payment.
Keeping the track of taxations documents.
Completing work contract formalities.
Calculate state wise GST liabilities.
Ensuring accounting as per statutes and company policies.
Ensuring proper documentation.
Qualifications:-
B.Com/ M.Com.
Experience:-
Min 3 - 5 Years.
Location:-
Pune, Maharashtra.</t>
  </si>
  <si>
    <t>JSW One - Finance Manager - Direct &amp; Indirect Tax - CA</t>
  </si>
  <si>
    <t>JSW Steel Coated</t>
  </si>
  <si>
    <t>finance-manager-direct-amp-indirect-tax-ca-cleared-in-1st-or-2nd-attempt-role-in-jsw-one-lead-accounting-and-compliance-for-a-business-segmentqu</t>
  </si>
  <si>
    <t>Regional Sales Trainer</t>
  </si>
  <si>
    <t>Conduct Product Training:
Plan and deliver engaging training sessions on our products to
employees and stakeholders within the assigned zone.
Utilize various training methods, including workshops, webinars, and
one-on-one sessions, to ensure effective knowledge transfer.
2. Content Development:
Collaborate with the Product Management team to stay updated on
new features, updates, and changes to products.
Develop and update training materials, including manuals,
presentations, and online resources, to align with product
advancements.
3. Needs Assessment:
Conduct regular needs assessments within the zone to identify training
gaps and areas for improvement.
Provide feedback to the Zonal Head for continuous improvement of
training programs.
4. Feedback and Evaluation:
Gather feedback from trainees to assess the effectiveness of training
programs.
Work in the market with identified poor performers in order to assess
gap areas to improve performance of. identified... individuals to
acceptable levels.
Evaluate and adjust training methods based on feedback and
performance metrics.
5. Collaboration:
Work closely with the sales and marketing teams to align training
programs with business goals.
Collaborate with other zonal trainers to share best practices and
ensure consistency in training delivery.
6. Documentation:
Maintain accurate records of training sessions, attendance, and
feedback.
Prepare and submit regular reports on training activities and
effectiveness</t>
  </si>
  <si>
    <t>Sales &amp; Marketing- HRC</t>
  </si>
  <si>
    <t>Designation / Job Holder Title
Sales &amp; Marketing
Reporting to
Zonal Heads
Department
HR &amp; CR Coils
Working Location
PAN India
Grade (Position)- AM- Manager
Job Purpose - To work as a Zonal Sales &amp; Marketing team member across India location. Handling HR &amp; CR coils.
Desired Qualification + Experience- B-Tech (Mechanical/Metallurgy)/M-Tech/MBA (Marketing/ Operations) with relevant work experience.
Industry Type Exposure- Manufacturing/Steel
Roles &amp; Responsibilities / Duties to be Performed:
Conduct market research to identify potential customers, market trends, and competitive landscape.
Analyse data to develop insights that contribute to the formulation of effective sales and marketing strategies.
Build and maintain strong relationships with existing and potential clients.
Understand customer needs and collaborate with internal teams to tailor solutions that meet or exceed expectations.
Assist in the development and execution of sales plans to achieve revenue... targets.
Identify new business opportunities and contribute to the expansion of the customer base.
Develop a deep understanding of hot rolled and cold rolled coils, including technical specifications and applications.
Communicate product features and benefits effectively to customers.
Collaborate with production, logistics, and quality control teams to ensure timely delivery and quality assurance.
Coordinate with QA, PPC &amp; Operations departments to address customer queries and concerns.
Prepare MIS and submit regular reports on sales activities, market trends, and customer feedback.
Imparting SAP Domain knowledge for data mining</t>
  </si>
  <si>
    <t>Sales &amp; Marketing Manager</t>
  </si>
  <si>
    <t>Ballarpur Industries Limited</t>
  </si>
  <si>
    <t>Reliance Industries Ltd Careers</t>
  </si>
  <si>
    <t>Reliance Industries Ltd</t>
  </si>
  <si>
    <t>Ballarpur, Maharashtra (+8 others)</t>
  </si>
  <si>
    <t>Reliance Industries Ltd Recruitment
The Marketing Manager will be responsible for developing and managing content marketing campaigns that attract and convert leads.
Reliance Industries Ltd Jobs Near Me
Responsibilities:
• Develop and manage content marketing campaigns that attract
• Create engaging, original content that is targeted to the company's audience
• Measure the effectiveness of content marketing campaigns
• Optimize content for search engine ranking
Reliance Industries Ltd Careers
Qualifications:
• Proven experience as a Content Marketing Manager
• Strong writing skills and familiarity with copywriting techniques
• Knowledge of social media platforms</t>
  </si>
  <si>
    <t>Paper Products</t>
  </si>
  <si>
    <t>Associate Manager - Business Development</t>
  </si>
  <si>
    <t>We are looking out for Business Development Managers who have expertise in the Homespaces segment (Modular Kitchens, Wardrobes and Vanities) Primary Responsibilities: Build and maintain relationships with key distributors and retailers in the kitchen and home specialist category in the region Collaborate with distributors to align on sales strategies, optimize product distribution, and enhance coverage Set and track KPIs across the region and provide regular updates to sales/ BU head Collect and analyze data (market trends, customer preferences, competitor activities) to identify opportunities for expanding and improving sales performance across categories Categorize products as Hero SKUs vs Basket filers across different outlet types to prioritize SKUs by outlet type and inform sales push strategies accordingly Ensure adequate product availability and proper inventory management in the region, via collaboration with the supply chain teams Liaise with marketing team to recommend... product launch and other promotional plans (basis competitor activities, customer preferences etc) and ensure effective implementation of the same Recruit, train, and manage the sales team within the designated area, set performance targets and align teams towards business and sales objectives through collaboration and coaching Ensure appropriate training of distributor / retailer sales teams on product specifications and features, as well as on tools and processes such as DMS and handling returns in case of defects Evaluate SO performance based on KPIs such as sales, market share and customer satisfaction</t>
  </si>
  <si>
    <t>Associate Manager Business Development</t>
  </si>
  <si>
    <t>Junior Executive (Logistics)</t>
  </si>
  <si>
    <t>Jajpur, Odisha</t>
  </si>
  <si>
    <t>Interaction with Logistics Users for Service validations as per SOP. Bill Processing of Logistics vendors FSD Updating in TMS for Imports from various Ports. Reconciliation of Material Quantity in transit + Port + Received at plant. Coordination with Inter Department to get the Bills verified from respective ends in time. Conducting party wise reconciliation of Accounts on regular basis. Submission of Bills with Audit / Finance Maintaining M.I.S of same in system. Bills receiving / distribution and verification with Sap records in line with Work Order terms Conditions.</t>
  </si>
  <si>
    <t>Logistics Coordinator</t>
  </si>
  <si>
    <t>job_result_2_65.txt</t>
  </si>
  <si>
    <t>Ecutivec India | (TST-349)</t>
  </si>
  <si>
    <t>**ecutive - O2C India**:
- Job Id: 7469- City: 01280, Maharashtra, India- Department:
- Function: Finance- Employee Type: Permanent Full Time- Seniority Level: Associate- Description:</t>
  </si>
  <si>
    <t>UltraTech Cement as a CC&amp;F</t>
  </si>
  <si>
    <t>Telangana</t>
  </si>
  <si>
    <t>Company Description
We suggest you enter details here.
Role Description
This is a full-time on-site role for a Sales and Marketing Specialist at UltraTech Cement as a CC&amp;F located in Warangal. The Sales and Marketing Specialist will be responsible for creating and implementing marketing strategies, collaborating with cross-functional teams to identify business opportunities, conducting research and analyzing data to determine market trends, and engaging with customers to identify their needs and preferences.
Qualifications
Bachelor's degree or higher in Marketing, Business, or a related field
Minimum 3 years of experience in Sales and Marketing
Excellent communication and interpersonal skills
Proficiency in Microsoft Office Suite and Marketing software tools
Experience with digital marketing and social media management
Demonstrated ability to work in fast-paced and dynamic environments
Experience in the Cement or Construction industry is a plus
Ability to work. independently and... in a team setting
Strong organizational and project management skills
Willingness to travel as needed</t>
  </si>
  <si>
    <t>PF Accounts (Tax Fixed Assets)</t>
  </si>
  <si>
    <t>Key Result Areas / Accountabilities Supporting Actions Accounting: Implement established and approved accounting system to ensure financial discipline, to prevent irregularities and fulfill statutory requirements. -Monitor and scrutinize the accounting activities of the Unit. -Review of accounts related to Cash, Bank, Inter-Unit, Loans, expenses, Fixed assets, and parties. -Identification and coordination for correction of accounting done by UKSC team. -Performing monthly/quarterly/annual closing related activities of general accounts. -Authenticate financial JV's, Block JV's Cash &amp; Bank vouchers, TA bills statements, update &amp; review Income Tax. -Interact with stakeholders (inside &amp; outside Unit) and reply to their queries. -Daily coordination &amp; review of fund requirements with UKSC. Preparing Flash &amp; Weekly Costing Report -Prepare weekly Flash cost report. -Coordinate for Provision data for the month from all the departments of the Unit. -Prepare reports of collected provision from... various departments, analyzing and summarizing data for preparation of MIS. -Trial balance scrutiny on monthly basis, to ensure proper booking of expenses. -Ensure suppliers account reconciliation and short out issues related to bill passing with coordination of various departments of the Unit. -Adoption of best practices by team members. Accounting of UCWF (CSR expenses) other entities like ABPS, etc. -Ensure timely preparation of Budget of all entities. -Bill passing and payment of UCWF related activities. -Monitor fund planning of all the entities. -Review of transactions of all the entities and suggest scope of improvement. Focus on SHE (Safety, Health &amp; Environment) along with Sustainability initiatives -Ensuring 100% compliance of all safety standards and all applicable recommendations related to their concerned area. -Educating team about I know my job, I know the hazards associated with my job and I applied control measures &amp; I escalate to my senior among manpower deployed in sections/department manpower including peer, WB &amp; CL manpower -Timely conducting scheduled SO round and reporting of -accidents, incidents and near misses on occurrences in the area of concern in system. -Active participation in safety training, safety sub committees, standard champions meeting and any safety event. -Ensure good housekeeping, limited use of power, no leakage of water, oil, air etc. and reporting concerned if any abnormalities for corrective action. -Adhering of all safety precautions on the site and off the site Replicating good practice for saving environment for long run sustainability and creating awareness among manpower to save guard natural resources. Ensuring IMS &amp; WCM Compliances -100% Adhere ABOEF related activity like Kaizen, OPL, Suggestion, Good to find as per defined target. -Assigning &amp; Implementation of all approved suggestions BCE &amp; 5S score of concern GRT's. -Developing of New Model area and sustaining current model area. -Ensure to conduct quarter audit by cross function GRT team. -Ensuring documentation and conformity to IMS &amp; ISO standards. -Encouraging teams to actively participate in IMS and WCM activities</t>
  </si>
  <si>
    <t>PF Materials (Stores)</t>
  </si>
  <si>
    <t>Job Profile Inventory management for S&amp;S : PR scrutiny, Maintain and monitoring Stores Min Max, Monthly Inventory Reports to user / Accounts / HO, Classification and Flagging of material as per Inventory Guideline and approval, Yearly Ideal Review, Material codification, MDRM, Inter-unit stock transfer MIS report &amp; Presentation : Preparation of all kind of MIS report, Presentation for Inventory management for S&amp;S, Departmental review etc. Preservation for S&amp;S, Receipt &amp; issue activities store materials (S&amp;S) related activities, Scrap related activities like disposal of Scrap items / hazardous item etc, MDRM and flag on materials related activities Diesel pump related activities Implementation of Industrial safety, ABOE (WCM) Qualifications Engineer / Graduate / Post Graduate / PG Diploma in Materials Management / MBA Professional Experience (in years) 5 to 7 years Professional Experience description Well experience in Excel, word, Power Point, Presentation, SAP Preparation of MIS... report / inventory presentation Mature handling of Inventory data Co-ordination &amp; communication with vendor, transporter, contractor, internal agencies, Govt. Agencies Knowledge of Materials department SOP, delegation, Industrial safety, ABOE (WCM) Critical Competencies Inventory management, receipt &amp; Issue related activities, Scrap management, Diesel pump handling Desired Competencies SAP, MS Office, Presentation skill, hard working</t>
  </si>
  <si>
    <t>Materials Manager</t>
  </si>
  <si>
    <t>SH HR (Recruitment &amp; Rewards)</t>
  </si>
  <si>
    <t>SHOULD BE MBA IN HUMAN RESOURCE Recruitment &amp; Selection: . As per the TRF received from the hiring manager, posting of vacancies &amp; collection of potential candidates from Taleo in coordination with Seamex. Short listing of CVs in consultation with Departmental Heads, interview schedule and getting the assessment remarks from concerned hiring manager for selection of candidate. To provide right person at right time for proper functioning of the unit. Negotiation of CTC, Issue of Offer letter, onboarding &amp; maintaining minimum TAT. . Background Verification &amp; Reference Check. . Verification of testimonials. Issue of Appointment letter. Joining announcement, Induction &amp; Creation of personal files . Ensure timely completion of Probation assessment and confirmation of service for the employee. . To institutionalize people policies &amp; procedures in the unit. . Fixing up of performance objectives(KRA/Goals) .To facilitate qualitative and timely completion of performance management process... (Goal Setting/MYR/Annual Performance review) of the unit. . Ensure healthy Appraiser Appraise discussion and Appraisal feed back to subordinates. . To facilitate timely completion of Talent management process of the unit. Compensation &amp; Benefits: . To implement error free annual rewards, compensation &amp; benefits to all employee in line with business guidelines. To implement compensation &amp; benefits of all employee in line with business guidelines. HRIS &amp; HR operations . To maintain HRIS with accuracy. . To get the WFA data transferred and updated in poornata on time. . To maintain data accuracy in poornata and educate all employee for maximizing the use of ESS. . To ensure smooth separation of employee as per Send off policy. Subordinate Development: . Arranging regular meeting to improve departmental work. Maintaining proper and clear co-ordination and communication with subordinate. . Daily interaction, Effective communication &amp; knowledge sharing with subordinate</t>
  </si>
  <si>
    <t>Assistant Manager / Deputy Manager -Brand Building</t>
  </si>
  <si>
    <t>Key Responsibilities :
Content Management
To ensure timely &amp; smooth content upload management for our TG (IHBs, Influencers &amp; Channel Partners) on various platforms; primarily on App &amp; also for Displays at Dealer counters. Content to essentially educate, engage, inform, gauge response, received feedback etc. from target groups on an ongoing basis.
Replicating new content on Website &amp; from other external platforms (if any) to Organization on periodic basis &amp; guideline adherence check before seeking approval for creative developed by Zones (10%)
Artwork release coordination / Creative deployment at Zones
To perform as SPOC for sanctity of brand asset deployment at Zones.
Active involvement with Brand design team on artwork related discussions with zones. Execution is spread across geography &amp; hence it is important to ensure that the output remains same.
Zonal on-ground, online &amp; BTL activities
To create playbooks for various activities (urban &amp; rural) &amp; ensure brand... standardization across platforms. Create SOPs &amp; execution kits for Influencer &amp; IHB meets to ensure Brand CVPs &amp; language remains consistent
Branding guideline adherence check at Zones
Guideline adherence check at Zones which includes execution of HO shared artworks i.e. Certificates, Shop boards, Welcome kit, Wall &amp; Shop painting etc. and also includes various localized creative development.
Arrange for sample pictures of the BTL activities conducted at zone on periodic basis &amp; also visit Zones &amp; Regions for this activity; basis these identify exceptions &amp; highlight deviations.
CRM
Manage the queries received on SUMMIT through website.
Manage and follow up for queries received on SUMMIT related to marketing central or zonal marketing teams.
Ensuring proper ticket flow and timely closure.
Suitable candidates can share there profiles at mahalaxmi.priya-v@adityabirla.com</t>
  </si>
  <si>
    <t>Assistant Manager / Deputy Manager Brand Building</t>
  </si>
  <si>
    <t>Hindustan Zinc</t>
  </si>
  <si>
    <t>Head Marketing [Fertilizer]</t>
  </si>
  <si>
    <t>Hindustan Zinc Limited</t>
  </si>
  <si>
    <t>Chittorgarh, Rajasthan</t>
  </si>
  <si>
    <t>Minimum of 15-20 Years in the Relevant Field with At Least 5 Years
in Leadership Roles is Preferable.
any Prior Domain Experience in the Field of Dap/npk Complex Fertilizers
Would Be An Added Advantage.
planning
and Executing the Whole Marketing Activities of all Products in The
Assigned Territory.
activity
Plan, Resource Plan and Deployment, Marketing Tools Designing And, Market
Wise Crop-product Fitment Plan,
exploring
the New Product Potential, Successful Planning for Positioning Including
Packing, Pricing, Schemes Etc.</t>
  </si>
  <si>
    <t>Head Marketing</t>
  </si>
  <si>
    <t>Count</t>
  </si>
  <si>
    <t>vishal</t>
  </si>
  <si>
    <t>Done</t>
  </si>
  <si>
    <t>Sales Manager</t>
  </si>
  <si>
    <t>ronit</t>
  </si>
  <si>
    <t>Marketing Assistant</t>
  </si>
  <si>
    <t>Business Analyst</t>
  </si>
  <si>
    <t>Accountant</t>
  </si>
  <si>
    <t>Branch Manager</t>
  </si>
  <si>
    <t>Sales Executive</t>
  </si>
  <si>
    <t>Digital Marketing Executive</t>
  </si>
  <si>
    <t>Territory Sales Manager</t>
  </si>
  <si>
    <t>Data Analyst</t>
  </si>
  <si>
    <t>Branch Sales Manager</t>
  </si>
  <si>
    <t>Territory Sales Manager Operations</t>
  </si>
  <si>
    <t>Chartered Accountant</t>
  </si>
  <si>
    <t>Regional Sales Manager</t>
  </si>
  <si>
    <t>Area Sales Manager</t>
  </si>
  <si>
    <t>Executive Assistant</t>
  </si>
  <si>
    <t>Executive</t>
  </si>
  <si>
    <t>Financial Accountant</t>
  </si>
  <si>
    <t>Business Development Executive</t>
  </si>
  <si>
    <t>Finance Executive</t>
  </si>
  <si>
    <t>Marketing Executive</t>
  </si>
  <si>
    <t>Account Executive</t>
  </si>
  <si>
    <t>Manager Accounts &amp; Taxation</t>
  </si>
  <si>
    <t>Commercial Executive</t>
  </si>
  <si>
    <t>Collections Executive</t>
  </si>
  <si>
    <t>Associate Asset Management</t>
  </si>
  <si>
    <t>Brand Executive</t>
  </si>
  <si>
    <t>Executive Finance</t>
  </si>
  <si>
    <t>Supervisor</t>
  </si>
  <si>
    <t>Deputy Sales Manager</t>
  </si>
  <si>
    <t>Account Support Representative</t>
  </si>
  <si>
    <t>Analyst BD</t>
  </si>
  <si>
    <t>Project Coordinator</t>
  </si>
  <si>
    <t>Billing Officer</t>
  </si>
  <si>
    <t>Administrator International School</t>
  </si>
  <si>
    <t>Group Manager Treasury</t>
  </si>
  <si>
    <t>Support Payable</t>
  </si>
  <si>
    <t>Business Analyst &amp; Strategic Projects</t>
  </si>
  <si>
    <t>Corporate Strategy and Business Development Consultant</t>
  </si>
  <si>
    <t>HEAD PCOE</t>
  </si>
  <si>
    <t>Contract Procurement Operations Executive</t>
  </si>
  <si>
    <t>Insurance Business Analyst</t>
  </si>
  <si>
    <t>Business Associate</t>
  </si>
  <si>
    <t>Manager Sales &amp; Business Analyst</t>
  </si>
  <si>
    <t>Executive Service Quality Capability Development</t>
  </si>
  <si>
    <t>Zonal Sales Manager</t>
  </si>
  <si>
    <t>Equity Accountant</t>
  </si>
  <si>
    <t>Corporate Sales Manager</t>
  </si>
  <si>
    <t>Lead Commercial Executive</t>
  </si>
  <si>
    <t>Marketing Communications Executive</t>
  </si>
  <si>
    <t>Assistant Sales Manager</t>
  </si>
  <si>
    <t>Area Sales Executive Institutional</t>
  </si>
  <si>
    <t>Project Coordinator / Manager</t>
  </si>
  <si>
    <t>Area Sales Executive</t>
  </si>
  <si>
    <t>Executive Employee Engagement</t>
  </si>
  <si>
    <t>Executive Product Marketing</t>
  </si>
  <si>
    <t>Global Account Executive</t>
  </si>
  <si>
    <t>Senior CMI Executive Skin Care</t>
  </si>
  <si>
    <t>Senior Sales Executive</t>
  </si>
  <si>
    <t>ER Executive</t>
  </si>
  <si>
    <t>Executive for Finance &amp; Banking Services</t>
  </si>
  <si>
    <t>Strategic Coordinator and Business Analyst</t>
  </si>
  <si>
    <t>HR Executive</t>
  </si>
  <si>
    <t>Operations Executive</t>
  </si>
  <si>
    <t>Senior Executive in Accounts Operations</t>
  </si>
  <si>
    <t>Manager Business Analyst</t>
  </si>
  <si>
    <t>SR EXECUTIVE FINANCE</t>
  </si>
  <si>
    <t>Associate Credit Card Operations</t>
  </si>
  <si>
    <t>Brand Executive Wheel</t>
  </si>
  <si>
    <t>Associate Agency Development Manager</t>
  </si>
  <si>
    <t>Channel Partner Sales Manager</t>
  </si>
  <si>
    <t>Senior Associate IT</t>
  </si>
  <si>
    <t>Sales Coordinator cum Data Analyst</t>
  </si>
  <si>
    <t>Business Support Executive</t>
  </si>
  <si>
    <t>Deputy Branch Manager</t>
  </si>
  <si>
    <t>Senior Executive/Assistant Manager Finance &amp; Accounts</t>
  </si>
  <si>
    <t>Telesales Executive</t>
  </si>
  <si>
    <t>Support Banking</t>
  </si>
  <si>
    <t>Senior Relationship Executive</t>
  </si>
  <si>
    <t>Relationship Executive</t>
  </si>
  <si>
    <t>Graduate Apprentice Accountant</t>
  </si>
  <si>
    <t>Human Resources Business Analyst</t>
  </si>
  <si>
    <t>Executive Secretary</t>
  </si>
  <si>
    <t>Executive Product Marketing Route Mobile</t>
  </si>
  <si>
    <t>Financial Operations Executive</t>
  </si>
  <si>
    <t>Executive Sales</t>
  </si>
  <si>
    <t>Executive Data Analytics</t>
  </si>
  <si>
    <t>Associate Manager (Executive CD)</t>
  </si>
  <si>
    <t>Accounts Payable Associate</t>
  </si>
  <si>
    <t>Accounts Payable</t>
  </si>
  <si>
    <t>Assistant Branch Manager</t>
  </si>
  <si>
    <t>Account Support Specialist</t>
  </si>
  <si>
    <t>Executive Project Manager</t>
  </si>
  <si>
    <t>Customer Marketing Executive Channel Marketing</t>
  </si>
  <si>
    <t>Senior Executive BRS (Accounts)</t>
  </si>
  <si>
    <t>Social Media Executive</t>
  </si>
  <si>
    <t>Brand Marketing Executive</t>
  </si>
  <si>
    <t>Senior Executive</t>
  </si>
  <si>
    <t>Executive Supply Chain Manager</t>
  </si>
  <si>
    <t>Marketing Associate</t>
  </si>
  <si>
    <t>Billing Executive</t>
  </si>
  <si>
    <t>District Sales Manager</t>
  </si>
  <si>
    <t>Human Resource Executive</t>
  </si>
  <si>
    <t>Executive Trainee</t>
  </si>
  <si>
    <t>Executive P2P Global</t>
  </si>
  <si>
    <t>Customer Executive Program Management</t>
  </si>
  <si>
    <t>Associate Sales Support</t>
  </si>
  <si>
    <t>Associate Business Development</t>
  </si>
  <si>
    <t>Senior Sales Manager Agency &amp; Programmatic</t>
  </si>
  <si>
    <t>Executive Sales &amp; Marketing</t>
  </si>
  <si>
    <t>Executive/Assistant Human Resources</t>
  </si>
  <si>
    <t>Senior Executive IT Financial Lead</t>
  </si>
  <si>
    <t>Cost Accountant</t>
  </si>
  <si>
    <t>Assistant Executive (Marketing)</t>
  </si>
  <si>
    <t>Executive Coal Trading &amp; Port Operation</t>
  </si>
  <si>
    <t>Associate Manager</t>
  </si>
  <si>
    <t>Executive (Renewable Energy Finance)</t>
  </si>
  <si>
    <t>Logistics Executive</t>
  </si>
  <si>
    <t>Executive VM</t>
  </si>
  <si>
    <t>Executive RTR India</t>
  </si>
  <si>
    <t>Associate Manager (F&amp;A)</t>
  </si>
  <si>
    <t>Payroll Executive</t>
  </si>
  <si>
    <t>CRM / Retention Specialist Senior Executive</t>
  </si>
  <si>
    <t>Copywriter</t>
  </si>
  <si>
    <t>Assistant Manager Business Support Operations</t>
  </si>
  <si>
    <t>Digital Marketing Associate</t>
  </si>
  <si>
    <t>Deputy Manager Finance &amp; Accounts</t>
  </si>
  <si>
    <t>Pricing and Sales Strategy</t>
  </si>
  <si>
    <t>Head Transformation Cell</t>
  </si>
  <si>
    <t>Branch Head Operations</t>
  </si>
  <si>
    <t>Segment Manager Custody Financial Institutions Group Sales</t>
  </si>
  <si>
    <t>Director General Manager Finance</t>
  </si>
  <si>
    <t>ER Manager</t>
  </si>
  <si>
    <t>Senior Lead Accounts and Governance</t>
  </si>
  <si>
    <t>Member IR Paints Manufacturing Mahad and Kharagpur India</t>
  </si>
  <si>
    <t>Lead Behavioral Training</t>
  </si>
  <si>
    <t>Manager Corporate Assurance</t>
  </si>
  <si>
    <t>Assistant General Manager</t>
  </si>
  <si>
    <t>Trade Finance Executive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</si>
</sst>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u/>
      <color rgb="FF0000FF"/>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shrinkToFit="0" wrapText="0"/>
    </xf>
    <xf borderId="0" fillId="0" fontId="2" numFmtId="0" xfId="0" applyAlignment="1" applyFont="1">
      <alignment readingOrder="0" shrinkToFit="0" wrapText="0"/>
    </xf>
    <xf borderId="0" fillId="0" fontId="2" numFmtId="0" xfId="0" applyFont="1"/>
    <xf borderId="0" fillId="0" fontId="2" numFmtId="0" xfId="0" applyAlignment="1" applyFont="1">
      <alignment readingOrder="0"/>
    </xf>
    <xf borderId="0" fillId="0" fontId="3" numFmtId="0" xfId="0" applyFont="1"/>
    <xf borderId="0" fillId="2" fontId="2"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rediff.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9" width="8.71"/>
    <col customWidth="1" min="10" max="10" width="21.29"/>
    <col customWidth="1" min="11" max="13" width="8.71"/>
    <col customWidth="1" min="14" max="14" width="22.29"/>
    <col customWidth="1" min="15" max="28" width="8.71"/>
  </cols>
  <sheetData>
    <row r="1" ht="34.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ht="15.0" hidden="1" customHeight="1">
      <c r="A2" s="2" t="s">
        <v>28</v>
      </c>
      <c r="B2" s="2" t="s">
        <v>29</v>
      </c>
      <c r="C2" s="2" t="s">
        <v>30</v>
      </c>
      <c r="D2" s="2" t="s">
        <v>31</v>
      </c>
      <c r="E2" s="2" t="s">
        <v>29</v>
      </c>
      <c r="F2" s="2" t="s">
        <v>32</v>
      </c>
      <c r="G2" s="2" t="s">
        <v>33</v>
      </c>
      <c r="H2" s="2" t="s">
        <v>34</v>
      </c>
      <c r="I2" s="2" t="s">
        <v>35</v>
      </c>
      <c r="J2" s="2" t="s">
        <v>36</v>
      </c>
      <c r="K2" s="2" t="s">
        <v>37</v>
      </c>
      <c r="L2" s="2" t="s">
        <v>38</v>
      </c>
      <c r="M2" s="2" t="s">
        <v>39</v>
      </c>
      <c r="N2" s="2" t="s">
        <v>31</v>
      </c>
      <c r="O2" s="2" t="s">
        <v>40</v>
      </c>
      <c r="P2" s="2">
        <v>0.2735</v>
      </c>
      <c r="Q2" s="2">
        <v>248.0</v>
      </c>
      <c r="R2" s="2">
        <v>67.828</v>
      </c>
      <c r="S2" s="2">
        <v>0.3407</v>
      </c>
      <c r="T2" s="2">
        <v>0.4896</v>
      </c>
      <c r="U2" s="2">
        <v>0.4335</v>
      </c>
      <c r="V2" s="2">
        <v>0.3077</v>
      </c>
      <c r="W2" s="2">
        <v>0.392875</v>
      </c>
      <c r="X2" s="2">
        <v>0.5868456375838927</v>
      </c>
      <c r="Y2" s="2">
        <v>1.0</v>
      </c>
      <c r="Z2" s="2">
        <v>1.0</v>
      </c>
      <c r="AA2" s="2">
        <v>1.586845637583893</v>
      </c>
      <c r="AB2" s="2">
        <v>2.0</v>
      </c>
    </row>
    <row r="3" ht="15.0" hidden="1" customHeight="1">
      <c r="A3" s="2" t="s">
        <v>28</v>
      </c>
      <c r="B3" s="2" t="s">
        <v>29</v>
      </c>
      <c r="C3" s="2" t="s">
        <v>41</v>
      </c>
      <c r="D3" s="2" t="s">
        <v>31</v>
      </c>
      <c r="E3" s="2" t="s">
        <v>29</v>
      </c>
      <c r="F3" s="2" t="s">
        <v>32</v>
      </c>
      <c r="G3" s="2" t="s">
        <v>33</v>
      </c>
      <c r="H3" s="2" t="s">
        <v>34</v>
      </c>
      <c r="I3" s="2" t="s">
        <v>35</v>
      </c>
      <c r="J3" s="2" t="s">
        <v>36</v>
      </c>
      <c r="K3" s="2" t="s">
        <v>37</v>
      </c>
      <c r="L3" s="2" t="s">
        <v>38</v>
      </c>
      <c r="M3" s="2" t="s">
        <v>39</v>
      </c>
      <c r="N3" s="2" t="s">
        <v>31</v>
      </c>
      <c r="O3" s="2" t="s">
        <v>40</v>
      </c>
      <c r="P3" s="2">
        <v>0.2735</v>
      </c>
      <c r="Q3" s="2">
        <v>248.0</v>
      </c>
      <c r="R3" s="2">
        <v>67.828</v>
      </c>
      <c r="S3" s="2">
        <v>0.3407</v>
      </c>
      <c r="T3" s="2">
        <v>0.4896</v>
      </c>
      <c r="U3" s="2">
        <v>0.4335</v>
      </c>
      <c r="V3" s="2">
        <v>0.3077</v>
      </c>
      <c r="W3" s="2">
        <v>0.392875</v>
      </c>
      <c r="X3" s="2">
        <v>0.5868456375838927</v>
      </c>
      <c r="Y3" s="2">
        <v>1.0</v>
      </c>
      <c r="Z3" s="2">
        <v>1.0</v>
      </c>
      <c r="AA3" s="2">
        <v>1.586845637583893</v>
      </c>
      <c r="AB3" s="2">
        <v>2.0</v>
      </c>
    </row>
    <row r="4" ht="15.0" hidden="1" customHeight="1">
      <c r="A4" s="2" t="s">
        <v>28</v>
      </c>
      <c r="B4" s="2" t="s">
        <v>29</v>
      </c>
      <c r="C4" s="2" t="s">
        <v>42</v>
      </c>
      <c r="D4" s="2" t="s">
        <v>31</v>
      </c>
      <c r="E4" s="2" t="s">
        <v>43</v>
      </c>
      <c r="F4" s="2" t="s">
        <v>44</v>
      </c>
      <c r="G4" s="2" t="s">
        <v>45</v>
      </c>
      <c r="H4" s="2" t="s">
        <v>46</v>
      </c>
      <c r="I4" s="2" t="s">
        <v>47</v>
      </c>
      <c r="J4" s="2" t="s">
        <v>36</v>
      </c>
      <c r="K4" s="2" t="s">
        <v>37</v>
      </c>
      <c r="L4" s="2" t="s">
        <v>38</v>
      </c>
      <c r="M4" s="2" t="s">
        <v>39</v>
      </c>
      <c r="N4" s="2" t="s">
        <v>31</v>
      </c>
      <c r="O4" s="2" t="s">
        <v>48</v>
      </c>
      <c r="P4" s="2">
        <v>0.2735</v>
      </c>
      <c r="Q4" s="2">
        <v>248.0</v>
      </c>
      <c r="R4" s="2">
        <v>67.828</v>
      </c>
      <c r="S4" s="2">
        <v>0.3407</v>
      </c>
      <c r="T4" s="2">
        <v>0.4896</v>
      </c>
      <c r="U4" s="2">
        <v>0.4335</v>
      </c>
      <c r="V4" s="2">
        <v>0.3077</v>
      </c>
      <c r="W4" s="2">
        <v>0.392875</v>
      </c>
      <c r="X4" s="2">
        <v>0.5868456375838927</v>
      </c>
      <c r="Y4" s="2">
        <v>1.0</v>
      </c>
      <c r="Z4" s="2">
        <v>1.0</v>
      </c>
      <c r="AA4" s="2">
        <v>1.586845637583893</v>
      </c>
      <c r="AB4" s="2">
        <v>2.0</v>
      </c>
    </row>
    <row r="5" ht="15.0" hidden="1" customHeight="1">
      <c r="A5" s="2" t="s">
        <v>28</v>
      </c>
      <c r="B5" s="2" t="s">
        <v>49</v>
      </c>
      <c r="C5" s="2" t="s">
        <v>50</v>
      </c>
      <c r="D5" s="2" t="s">
        <v>51</v>
      </c>
      <c r="E5" s="2" t="s">
        <v>52</v>
      </c>
      <c r="F5" s="2" t="s">
        <v>53</v>
      </c>
      <c r="G5" s="2" t="s">
        <v>33</v>
      </c>
      <c r="H5" s="2" t="s">
        <v>54</v>
      </c>
      <c r="I5" s="2" t="s">
        <v>35</v>
      </c>
      <c r="J5" s="2" t="s">
        <v>36</v>
      </c>
      <c r="K5" s="2" t="s">
        <v>55</v>
      </c>
      <c r="L5" s="2" t="s">
        <v>56</v>
      </c>
      <c r="M5" s="2" t="s">
        <v>56</v>
      </c>
      <c r="N5" s="2" t="s">
        <v>51</v>
      </c>
      <c r="O5" s="2" t="s">
        <v>57</v>
      </c>
      <c r="P5" s="2">
        <v>0.2735</v>
      </c>
      <c r="Q5" s="2">
        <v>248.0</v>
      </c>
      <c r="R5" s="2">
        <v>67.828</v>
      </c>
      <c r="S5" s="2">
        <v>0.3407</v>
      </c>
      <c r="T5" s="2">
        <v>0.4896</v>
      </c>
      <c r="U5" s="2">
        <v>0.4335</v>
      </c>
      <c r="V5" s="2">
        <v>0.3077</v>
      </c>
      <c r="W5" s="2">
        <v>0.392875</v>
      </c>
      <c r="X5" s="2">
        <v>0.5868456375838927</v>
      </c>
      <c r="Y5" s="2">
        <v>1.0</v>
      </c>
      <c r="Z5" s="2">
        <v>1.0</v>
      </c>
      <c r="AA5" s="2">
        <v>1.586845637583893</v>
      </c>
      <c r="AB5" s="2">
        <v>2.0</v>
      </c>
    </row>
    <row r="6" ht="15.0" hidden="1" customHeight="1">
      <c r="A6" s="2" t="s">
        <v>28</v>
      </c>
      <c r="B6" s="2" t="s">
        <v>49</v>
      </c>
      <c r="C6" s="2" t="s">
        <v>58</v>
      </c>
      <c r="D6" s="2" t="s">
        <v>59</v>
      </c>
      <c r="E6" s="2" t="s">
        <v>60</v>
      </c>
      <c r="F6" s="2" t="s">
        <v>61</v>
      </c>
      <c r="G6" s="2" t="s">
        <v>62</v>
      </c>
      <c r="H6" s="2" t="s">
        <v>63</v>
      </c>
      <c r="I6" s="2" t="s">
        <v>64</v>
      </c>
      <c r="J6" s="2" t="s">
        <v>36</v>
      </c>
      <c r="K6" s="2" t="s">
        <v>55</v>
      </c>
      <c r="L6" s="2" t="s">
        <v>56</v>
      </c>
      <c r="M6" s="2" t="s">
        <v>56</v>
      </c>
      <c r="N6" s="2" t="s">
        <v>59</v>
      </c>
      <c r="O6" s="2" t="s">
        <v>48</v>
      </c>
      <c r="P6" s="2">
        <v>0.2735</v>
      </c>
      <c r="Q6" s="2">
        <v>248.0</v>
      </c>
      <c r="R6" s="2">
        <v>67.828</v>
      </c>
      <c r="S6" s="2">
        <v>0.3407</v>
      </c>
      <c r="T6" s="2">
        <v>0.4896</v>
      </c>
      <c r="U6" s="2">
        <v>0.4335</v>
      </c>
      <c r="V6" s="2">
        <v>0.3077</v>
      </c>
      <c r="W6" s="2">
        <v>0.392875</v>
      </c>
      <c r="X6" s="2">
        <v>0.5868456375838927</v>
      </c>
      <c r="Y6" s="2">
        <v>1.0</v>
      </c>
      <c r="Z6" s="2">
        <v>1.0</v>
      </c>
      <c r="AA6" s="2">
        <v>1.586845637583893</v>
      </c>
      <c r="AB6" s="2">
        <v>2.0</v>
      </c>
    </row>
    <row r="7" ht="15.0" hidden="1" customHeight="1">
      <c r="A7" s="2" t="s">
        <v>28</v>
      </c>
      <c r="B7" s="2" t="s">
        <v>65</v>
      </c>
      <c r="C7" s="2" t="s">
        <v>66</v>
      </c>
      <c r="D7" s="2" t="s">
        <v>67</v>
      </c>
      <c r="E7" s="2" t="s">
        <v>68</v>
      </c>
      <c r="F7" s="2" t="s">
        <v>69</v>
      </c>
      <c r="G7" s="2" t="s">
        <v>70</v>
      </c>
      <c r="H7" s="2" t="s">
        <v>71</v>
      </c>
      <c r="I7" s="2" t="s">
        <v>35</v>
      </c>
      <c r="J7" s="2" t="s">
        <v>36</v>
      </c>
      <c r="K7" s="2" t="s">
        <v>37</v>
      </c>
      <c r="L7" s="2" t="s">
        <v>38</v>
      </c>
      <c r="M7" s="2" t="s">
        <v>72</v>
      </c>
      <c r="N7" s="2" t="s">
        <v>73</v>
      </c>
      <c r="O7" s="2" t="s">
        <v>57</v>
      </c>
      <c r="P7" s="2">
        <v>0.2735</v>
      </c>
      <c r="Q7" s="2">
        <v>248.0</v>
      </c>
      <c r="R7" s="2">
        <v>67.828</v>
      </c>
      <c r="S7" s="2">
        <v>0.3407</v>
      </c>
      <c r="T7" s="2">
        <v>0.4896</v>
      </c>
      <c r="U7" s="2">
        <v>0.4335</v>
      </c>
      <c r="V7" s="2">
        <v>0.3077</v>
      </c>
      <c r="W7" s="2">
        <v>0.392875</v>
      </c>
      <c r="X7" s="2">
        <v>0.5868456375838927</v>
      </c>
      <c r="Y7" s="2">
        <v>1.0</v>
      </c>
      <c r="Z7" s="2">
        <v>1.0</v>
      </c>
      <c r="AA7" s="2">
        <v>1.586845637583893</v>
      </c>
      <c r="AB7" s="2">
        <v>2.0</v>
      </c>
    </row>
    <row r="8" ht="15.0" hidden="1" customHeight="1">
      <c r="A8" s="2" t="s">
        <v>28</v>
      </c>
      <c r="B8" s="2" t="s">
        <v>74</v>
      </c>
      <c r="C8" s="2" t="s">
        <v>75</v>
      </c>
      <c r="D8" s="2" t="s">
        <v>76</v>
      </c>
      <c r="E8" s="2" t="s">
        <v>77</v>
      </c>
      <c r="F8" s="2" t="s">
        <v>78</v>
      </c>
      <c r="G8" s="2" t="s">
        <v>70</v>
      </c>
      <c r="H8" s="2" t="s">
        <v>79</v>
      </c>
      <c r="I8" s="2" t="s">
        <v>80</v>
      </c>
      <c r="J8" s="2" t="s">
        <v>36</v>
      </c>
      <c r="K8" s="2" t="s">
        <v>55</v>
      </c>
      <c r="L8" s="2" t="s">
        <v>56</v>
      </c>
      <c r="M8" s="2" t="s">
        <v>56</v>
      </c>
      <c r="N8" s="2" t="s">
        <v>76</v>
      </c>
      <c r="O8" s="2" t="s">
        <v>48</v>
      </c>
      <c r="P8" s="2">
        <v>0.2735</v>
      </c>
      <c r="Q8" s="2">
        <v>248.0</v>
      </c>
      <c r="R8" s="2">
        <v>67.828</v>
      </c>
      <c r="S8" s="2">
        <v>0.3407</v>
      </c>
      <c r="T8" s="2">
        <v>0.4896</v>
      </c>
      <c r="U8" s="2">
        <v>0.4335</v>
      </c>
      <c r="V8" s="2">
        <v>0.3077</v>
      </c>
      <c r="W8" s="2">
        <v>0.392875</v>
      </c>
      <c r="X8" s="2">
        <v>0.5868456375838927</v>
      </c>
      <c r="Y8" s="2">
        <v>1.0</v>
      </c>
      <c r="Z8" s="2">
        <v>1.0</v>
      </c>
      <c r="AA8" s="2">
        <v>1.586845637583893</v>
      </c>
      <c r="AB8" s="2">
        <v>2.0</v>
      </c>
    </row>
    <row r="9" ht="15.0" hidden="1" customHeight="1">
      <c r="A9" s="2" t="s">
        <v>28</v>
      </c>
      <c r="B9" s="2" t="s">
        <v>74</v>
      </c>
      <c r="C9" s="2" t="s">
        <v>81</v>
      </c>
      <c r="D9" s="2" t="s">
        <v>76</v>
      </c>
      <c r="E9" s="2" t="s">
        <v>77</v>
      </c>
      <c r="F9" s="2" t="s">
        <v>82</v>
      </c>
      <c r="G9" s="2" t="s">
        <v>33</v>
      </c>
      <c r="H9" s="2" t="s">
        <v>83</v>
      </c>
      <c r="I9" s="2" t="s">
        <v>84</v>
      </c>
      <c r="J9" s="2" t="s">
        <v>36</v>
      </c>
      <c r="K9" s="2" t="s">
        <v>55</v>
      </c>
      <c r="L9" s="2" t="s">
        <v>56</v>
      </c>
      <c r="M9" s="2" t="s">
        <v>56</v>
      </c>
      <c r="N9" s="2" t="s">
        <v>76</v>
      </c>
      <c r="O9" s="2" t="s">
        <v>48</v>
      </c>
      <c r="P9" s="2">
        <v>0.2735</v>
      </c>
      <c r="Q9" s="2">
        <v>248.0</v>
      </c>
      <c r="R9" s="2">
        <v>67.828</v>
      </c>
      <c r="S9" s="2">
        <v>0.3407</v>
      </c>
      <c r="T9" s="2">
        <v>0.4896</v>
      </c>
      <c r="U9" s="2">
        <v>0.4335</v>
      </c>
      <c r="V9" s="2">
        <v>0.3077</v>
      </c>
      <c r="W9" s="2">
        <v>0.392875</v>
      </c>
      <c r="X9" s="2">
        <v>0.5868456375838927</v>
      </c>
      <c r="Y9" s="2">
        <v>1.0</v>
      </c>
      <c r="Z9" s="2">
        <v>1.0</v>
      </c>
      <c r="AA9" s="2">
        <v>1.586845637583893</v>
      </c>
      <c r="AB9" s="2">
        <v>2.0</v>
      </c>
    </row>
    <row r="10" ht="15.0" hidden="1" customHeight="1">
      <c r="A10" s="2" t="s">
        <v>28</v>
      </c>
      <c r="B10" s="2" t="s">
        <v>85</v>
      </c>
      <c r="C10" s="2" t="s">
        <v>86</v>
      </c>
      <c r="D10" s="2" t="s">
        <v>87</v>
      </c>
      <c r="E10" s="2" t="s">
        <v>88</v>
      </c>
      <c r="F10" s="2" t="s">
        <v>32</v>
      </c>
      <c r="G10" s="2" t="s">
        <v>89</v>
      </c>
      <c r="H10" s="2" t="s">
        <v>90</v>
      </c>
      <c r="I10" s="2" t="s">
        <v>91</v>
      </c>
      <c r="J10" s="2" t="s">
        <v>92</v>
      </c>
      <c r="K10" s="2" t="s">
        <v>93</v>
      </c>
      <c r="L10" s="2" t="s">
        <v>93</v>
      </c>
      <c r="M10" s="2" t="s">
        <v>94</v>
      </c>
      <c r="N10" s="3" t="s">
        <v>95</v>
      </c>
      <c r="O10" s="2" t="s">
        <v>48</v>
      </c>
      <c r="P10" s="2">
        <v>0.243</v>
      </c>
      <c r="Q10" s="2">
        <v>239.0</v>
      </c>
      <c r="R10" s="2">
        <v>58.077</v>
      </c>
      <c r="S10" s="2">
        <v>0.3407</v>
      </c>
      <c r="T10" s="2">
        <v>0.4896</v>
      </c>
      <c r="U10" s="2">
        <v>0.4335</v>
      </c>
      <c r="V10" s="2">
        <v>0.3077</v>
      </c>
      <c r="W10" s="2">
        <v>0.392875</v>
      </c>
      <c r="X10" s="2">
        <v>0.5049664429530202</v>
      </c>
      <c r="Y10" s="2">
        <v>0.8476049074001718</v>
      </c>
      <c r="Z10" s="2">
        <v>1.0</v>
      </c>
      <c r="AA10" s="2">
        <v>1.50496644295302</v>
      </c>
      <c r="AB10" s="2">
        <v>1.847604907400172</v>
      </c>
    </row>
    <row r="11" ht="15.0" hidden="1" customHeight="1">
      <c r="A11" s="2" t="s">
        <v>28</v>
      </c>
      <c r="B11" s="2" t="s">
        <v>85</v>
      </c>
      <c r="C11" s="2" t="s">
        <v>96</v>
      </c>
      <c r="D11" s="2" t="s">
        <v>97</v>
      </c>
      <c r="E11" s="2" t="s">
        <v>98</v>
      </c>
      <c r="F11" s="2" t="s">
        <v>32</v>
      </c>
      <c r="G11" s="2" t="s">
        <v>33</v>
      </c>
      <c r="H11" s="2" t="s">
        <v>99</v>
      </c>
      <c r="I11" s="2" t="s">
        <v>84</v>
      </c>
      <c r="J11" s="2" t="s">
        <v>92</v>
      </c>
      <c r="K11" s="2" t="s">
        <v>93</v>
      </c>
      <c r="L11" s="2" t="s">
        <v>93</v>
      </c>
      <c r="M11" s="2" t="s">
        <v>94</v>
      </c>
      <c r="N11" s="2" t="s">
        <v>100</v>
      </c>
      <c r="O11" s="2" t="s">
        <v>101</v>
      </c>
      <c r="P11" s="2">
        <v>0.243</v>
      </c>
      <c r="Q11" s="2">
        <v>239.0</v>
      </c>
      <c r="R11" s="2">
        <v>58.077</v>
      </c>
      <c r="S11" s="2">
        <v>0.3407</v>
      </c>
      <c r="T11" s="2">
        <v>0.4896</v>
      </c>
      <c r="U11" s="2">
        <v>0.4335</v>
      </c>
      <c r="V11" s="2">
        <v>0.3077</v>
      </c>
      <c r="W11" s="2">
        <v>0.392875</v>
      </c>
      <c r="X11" s="2">
        <v>0.5049664429530202</v>
      </c>
      <c r="Y11" s="2">
        <v>0.8476049074001718</v>
      </c>
      <c r="Z11" s="2">
        <v>1.0</v>
      </c>
      <c r="AA11" s="2">
        <v>1.50496644295302</v>
      </c>
      <c r="AB11" s="2">
        <v>1.847604907400172</v>
      </c>
    </row>
    <row r="12" ht="15.0" hidden="1" customHeight="1">
      <c r="A12" s="2" t="s">
        <v>28</v>
      </c>
      <c r="B12" s="2" t="s">
        <v>102</v>
      </c>
      <c r="C12" s="2" t="s">
        <v>103</v>
      </c>
      <c r="D12" s="2" t="s">
        <v>104</v>
      </c>
      <c r="E12" s="2" t="s">
        <v>102</v>
      </c>
      <c r="F12" s="2" t="s">
        <v>105</v>
      </c>
      <c r="G12" s="2" t="s">
        <v>62</v>
      </c>
      <c r="H12" s="2" t="s">
        <v>106</v>
      </c>
      <c r="I12" s="2" t="s">
        <v>107</v>
      </c>
      <c r="J12" s="2" t="s">
        <v>92</v>
      </c>
      <c r="K12" s="2" t="s">
        <v>108</v>
      </c>
      <c r="L12" s="2" t="s">
        <v>108</v>
      </c>
      <c r="M12" s="2" t="s">
        <v>109</v>
      </c>
      <c r="N12" s="2" t="s">
        <v>104</v>
      </c>
      <c r="O12" s="2" t="s">
        <v>57</v>
      </c>
      <c r="P12" s="2">
        <v>0.243</v>
      </c>
      <c r="Q12" s="2">
        <v>239.0</v>
      </c>
      <c r="R12" s="2">
        <v>58.077</v>
      </c>
      <c r="S12" s="2">
        <v>0.3407</v>
      </c>
      <c r="T12" s="2">
        <v>0.4896</v>
      </c>
      <c r="U12" s="2">
        <v>0.4335</v>
      </c>
      <c r="V12" s="2">
        <v>0.3077</v>
      </c>
      <c r="W12" s="2">
        <v>0.392875</v>
      </c>
      <c r="X12" s="2">
        <v>0.5049664429530202</v>
      </c>
      <c r="Y12" s="2">
        <v>0.8476049074001718</v>
      </c>
      <c r="Z12" s="2">
        <v>1.0</v>
      </c>
      <c r="AA12" s="2">
        <v>1.50496644295302</v>
      </c>
      <c r="AB12" s="2">
        <v>1.847604907400172</v>
      </c>
    </row>
    <row r="13" ht="15.0" hidden="1" customHeight="1">
      <c r="A13" s="2" t="s">
        <v>28</v>
      </c>
      <c r="B13" s="2" t="s">
        <v>102</v>
      </c>
      <c r="C13" s="2" t="s">
        <v>110</v>
      </c>
      <c r="D13" s="2" t="s">
        <v>111</v>
      </c>
      <c r="E13" s="2" t="s">
        <v>112</v>
      </c>
      <c r="F13" s="2" t="s">
        <v>53</v>
      </c>
      <c r="G13" s="2" t="s">
        <v>113</v>
      </c>
      <c r="H13" s="2" t="s">
        <v>114</v>
      </c>
      <c r="I13" s="2" t="s">
        <v>115</v>
      </c>
      <c r="J13" s="2" t="s">
        <v>92</v>
      </c>
      <c r="K13" s="2" t="s">
        <v>108</v>
      </c>
      <c r="L13" s="2" t="s">
        <v>108</v>
      </c>
      <c r="M13" s="2" t="s">
        <v>109</v>
      </c>
      <c r="N13" s="2" t="s">
        <v>116</v>
      </c>
      <c r="O13" s="2" t="s">
        <v>57</v>
      </c>
      <c r="P13" s="2">
        <v>0.243</v>
      </c>
      <c r="Q13" s="2">
        <v>239.0</v>
      </c>
      <c r="R13" s="2">
        <v>58.077</v>
      </c>
      <c r="S13" s="2">
        <v>0.3407</v>
      </c>
      <c r="T13" s="2">
        <v>0.4896</v>
      </c>
      <c r="U13" s="2">
        <v>0.4335</v>
      </c>
      <c r="V13" s="2">
        <v>0.3077</v>
      </c>
      <c r="W13" s="2">
        <v>0.392875</v>
      </c>
      <c r="X13" s="2">
        <v>0.5049664429530202</v>
      </c>
      <c r="Y13" s="2">
        <v>0.8476049074001718</v>
      </c>
      <c r="Z13" s="2">
        <v>1.0</v>
      </c>
      <c r="AA13" s="2">
        <v>1.50496644295302</v>
      </c>
      <c r="AB13" s="2">
        <v>1.847604907400172</v>
      </c>
    </row>
    <row r="14" ht="15.0" hidden="1" customHeight="1">
      <c r="A14" s="2" t="s">
        <v>28</v>
      </c>
      <c r="B14" s="2" t="s">
        <v>102</v>
      </c>
      <c r="C14" s="2" t="s">
        <v>75</v>
      </c>
      <c r="D14" s="2" t="s">
        <v>117</v>
      </c>
      <c r="E14" s="2" t="s">
        <v>102</v>
      </c>
      <c r="F14" s="2" t="s">
        <v>118</v>
      </c>
      <c r="G14" s="2" t="s">
        <v>62</v>
      </c>
      <c r="H14" s="2" t="s">
        <v>119</v>
      </c>
      <c r="I14" s="2" t="s">
        <v>84</v>
      </c>
      <c r="J14" s="2" t="s">
        <v>92</v>
      </c>
      <c r="K14" s="2" t="s">
        <v>108</v>
      </c>
      <c r="L14" s="2" t="s">
        <v>108</v>
      </c>
      <c r="M14" s="2" t="s">
        <v>109</v>
      </c>
      <c r="N14" s="2" t="s">
        <v>120</v>
      </c>
      <c r="O14" s="2" t="s">
        <v>57</v>
      </c>
      <c r="P14" s="2">
        <v>0.243</v>
      </c>
      <c r="Q14" s="2">
        <v>239.0</v>
      </c>
      <c r="R14" s="2">
        <v>58.077</v>
      </c>
      <c r="S14" s="2">
        <v>0.3407</v>
      </c>
      <c r="T14" s="2">
        <v>0.4896</v>
      </c>
      <c r="U14" s="2">
        <v>0.4335</v>
      </c>
      <c r="V14" s="2">
        <v>0.3077</v>
      </c>
      <c r="W14" s="2">
        <v>0.392875</v>
      </c>
      <c r="X14" s="2">
        <v>0.5049664429530202</v>
      </c>
      <c r="Y14" s="2">
        <v>0.8476049074001718</v>
      </c>
      <c r="Z14" s="2">
        <v>1.0</v>
      </c>
      <c r="AA14" s="2">
        <v>1.50496644295302</v>
      </c>
      <c r="AB14" s="2">
        <v>1.847604907400172</v>
      </c>
    </row>
    <row r="15" ht="15.0" hidden="1" customHeight="1">
      <c r="A15" s="2" t="s">
        <v>28</v>
      </c>
      <c r="B15" s="2" t="s">
        <v>121</v>
      </c>
      <c r="C15" s="2" t="s">
        <v>122</v>
      </c>
      <c r="D15" s="2" t="s">
        <v>123</v>
      </c>
      <c r="E15" s="2" t="s">
        <v>121</v>
      </c>
      <c r="F15" s="2" t="s">
        <v>118</v>
      </c>
      <c r="G15" s="2" t="s">
        <v>124</v>
      </c>
      <c r="H15" s="2" t="s">
        <v>125</v>
      </c>
      <c r="I15" s="2" t="s">
        <v>126</v>
      </c>
      <c r="J15" s="2" t="s">
        <v>92</v>
      </c>
      <c r="K15" s="2" t="s">
        <v>108</v>
      </c>
      <c r="L15" s="2" t="s">
        <v>108</v>
      </c>
      <c r="M15" s="2" t="s">
        <v>127</v>
      </c>
      <c r="N15" s="2" t="s">
        <v>128</v>
      </c>
      <c r="O15" s="2" t="s">
        <v>101</v>
      </c>
      <c r="P15" s="2">
        <v>0.243</v>
      </c>
      <c r="Q15" s="2">
        <v>239.0</v>
      </c>
      <c r="R15" s="2">
        <v>58.077</v>
      </c>
      <c r="S15" s="2">
        <v>0.3407</v>
      </c>
      <c r="T15" s="2">
        <v>0.4896</v>
      </c>
      <c r="U15" s="2">
        <v>0.4335</v>
      </c>
      <c r="V15" s="2">
        <v>0.3077</v>
      </c>
      <c r="W15" s="2">
        <v>0.392875</v>
      </c>
      <c r="X15" s="2">
        <v>0.5049664429530202</v>
      </c>
      <c r="Y15" s="2">
        <v>0.8476049074001718</v>
      </c>
      <c r="Z15" s="2">
        <v>1.0</v>
      </c>
      <c r="AA15" s="2">
        <v>1.50496644295302</v>
      </c>
      <c r="AB15" s="2">
        <v>1.847604907400172</v>
      </c>
    </row>
    <row r="16" ht="15.0" hidden="1" customHeight="1">
      <c r="A16" s="2" t="s">
        <v>28</v>
      </c>
      <c r="B16" s="2" t="s">
        <v>121</v>
      </c>
      <c r="C16" s="2" t="s">
        <v>129</v>
      </c>
      <c r="D16" s="2" t="s">
        <v>130</v>
      </c>
      <c r="E16" s="2" t="s">
        <v>121</v>
      </c>
      <c r="F16" s="2" t="s">
        <v>32</v>
      </c>
      <c r="G16" s="2" t="s">
        <v>33</v>
      </c>
      <c r="H16" s="2" t="s">
        <v>131</v>
      </c>
      <c r="I16" s="2" t="s">
        <v>132</v>
      </c>
      <c r="J16" s="2" t="s">
        <v>92</v>
      </c>
      <c r="K16" s="2" t="s">
        <v>108</v>
      </c>
      <c r="L16" s="2" t="s">
        <v>108</v>
      </c>
      <c r="M16" s="2" t="s">
        <v>127</v>
      </c>
      <c r="N16" s="2" t="s">
        <v>133</v>
      </c>
      <c r="O16" s="2" t="s">
        <v>101</v>
      </c>
      <c r="P16" s="2">
        <v>0.243</v>
      </c>
      <c r="Q16" s="2">
        <v>239.0</v>
      </c>
      <c r="R16" s="2">
        <v>58.077</v>
      </c>
      <c r="S16" s="2">
        <v>0.3407</v>
      </c>
      <c r="T16" s="2">
        <v>0.4896</v>
      </c>
      <c r="U16" s="2">
        <v>0.4335</v>
      </c>
      <c r="V16" s="2">
        <v>0.3077</v>
      </c>
      <c r="W16" s="2">
        <v>0.392875</v>
      </c>
      <c r="X16" s="2">
        <v>0.5049664429530202</v>
      </c>
      <c r="Y16" s="2">
        <v>0.8476049074001718</v>
      </c>
      <c r="Z16" s="2">
        <v>1.0</v>
      </c>
      <c r="AA16" s="2">
        <v>1.50496644295302</v>
      </c>
      <c r="AB16" s="2">
        <v>1.847604907400172</v>
      </c>
    </row>
    <row r="17" ht="15.0" hidden="1" customHeight="1">
      <c r="A17" s="2" t="s">
        <v>28</v>
      </c>
      <c r="B17" s="2" t="s">
        <v>134</v>
      </c>
      <c r="C17" s="2" t="s">
        <v>135</v>
      </c>
      <c r="D17" s="2" t="s">
        <v>136</v>
      </c>
      <c r="E17" s="2" t="s">
        <v>137</v>
      </c>
      <c r="F17" s="2" t="s">
        <v>53</v>
      </c>
      <c r="G17" s="2" t="s">
        <v>138</v>
      </c>
      <c r="H17" s="2" t="s">
        <v>139</v>
      </c>
      <c r="I17" s="2" t="s">
        <v>140</v>
      </c>
      <c r="J17" s="2" t="s">
        <v>92</v>
      </c>
      <c r="K17" s="2" t="s">
        <v>141</v>
      </c>
      <c r="L17" s="2" t="s">
        <v>141</v>
      </c>
      <c r="M17" s="2" t="s">
        <v>142</v>
      </c>
      <c r="N17" s="2" t="s">
        <v>143</v>
      </c>
      <c r="O17" s="2" t="s">
        <v>144</v>
      </c>
      <c r="P17" s="2">
        <v>0.243</v>
      </c>
      <c r="Q17" s="2">
        <v>239.0</v>
      </c>
      <c r="R17" s="2">
        <v>58.077</v>
      </c>
      <c r="S17" s="2">
        <v>0.3407</v>
      </c>
      <c r="T17" s="2">
        <v>0.4896</v>
      </c>
      <c r="U17" s="2">
        <v>0.4335</v>
      </c>
      <c r="V17" s="2">
        <v>0.3077</v>
      </c>
      <c r="W17" s="2">
        <v>0.392875</v>
      </c>
      <c r="X17" s="2">
        <v>0.5049664429530202</v>
      </c>
      <c r="Y17" s="2">
        <v>0.8476049074001718</v>
      </c>
      <c r="Z17" s="2">
        <v>1.0</v>
      </c>
      <c r="AA17" s="2">
        <v>1.50496644295302</v>
      </c>
      <c r="AB17" s="2">
        <v>1.847604907400172</v>
      </c>
    </row>
    <row r="18" ht="15.0" hidden="1" customHeight="1">
      <c r="A18" s="2" t="s">
        <v>28</v>
      </c>
      <c r="B18" s="2" t="s">
        <v>145</v>
      </c>
      <c r="C18" s="2" t="s">
        <v>146</v>
      </c>
      <c r="D18" s="2" t="s">
        <v>147</v>
      </c>
      <c r="E18" s="2" t="s">
        <v>148</v>
      </c>
      <c r="F18" s="2" t="s">
        <v>69</v>
      </c>
      <c r="G18" s="2" t="s">
        <v>113</v>
      </c>
      <c r="H18" s="2" t="s">
        <v>149</v>
      </c>
      <c r="I18" s="2" t="s">
        <v>35</v>
      </c>
      <c r="J18" s="2" t="s">
        <v>36</v>
      </c>
      <c r="K18" s="2" t="s">
        <v>55</v>
      </c>
      <c r="L18" s="2" t="s">
        <v>150</v>
      </c>
      <c r="M18" s="2" t="s">
        <v>150</v>
      </c>
      <c r="N18" s="2" t="s">
        <v>147</v>
      </c>
      <c r="O18" s="2" t="s">
        <v>57</v>
      </c>
      <c r="P18" s="2">
        <v>0.2735</v>
      </c>
      <c r="Q18" s="2">
        <v>248.0</v>
      </c>
      <c r="R18" s="2">
        <v>67.828</v>
      </c>
      <c r="S18" s="2">
        <v>0.3407</v>
      </c>
      <c r="T18" s="2">
        <v>0.4896</v>
      </c>
      <c r="U18" s="2">
        <v>0.4335</v>
      </c>
      <c r="V18" s="2">
        <v>0.0</v>
      </c>
      <c r="W18" s="2">
        <v>0.31595</v>
      </c>
      <c r="X18" s="2">
        <v>0.5868456375838927</v>
      </c>
      <c r="Y18" s="2">
        <v>1.0</v>
      </c>
      <c r="Z18" s="2">
        <v>0.8041998090995864</v>
      </c>
      <c r="AA18" s="2">
        <v>1.391045446683479</v>
      </c>
      <c r="AB18" s="2">
        <v>1.804199809099587</v>
      </c>
    </row>
    <row r="19" ht="15.0" hidden="1" customHeight="1">
      <c r="A19" s="2" t="s">
        <v>28</v>
      </c>
      <c r="B19" s="2" t="s">
        <v>151</v>
      </c>
      <c r="C19" s="2" t="s">
        <v>152</v>
      </c>
      <c r="D19" s="2" t="s">
        <v>153</v>
      </c>
      <c r="E19" s="2" t="s">
        <v>151</v>
      </c>
      <c r="F19" s="2" t="s">
        <v>154</v>
      </c>
      <c r="G19" s="2" t="s">
        <v>33</v>
      </c>
      <c r="H19" s="2" t="s">
        <v>155</v>
      </c>
      <c r="I19" s="2" t="s">
        <v>35</v>
      </c>
      <c r="J19" s="2" t="s">
        <v>36</v>
      </c>
      <c r="K19" s="2" t="s">
        <v>55</v>
      </c>
      <c r="L19" s="2" t="s">
        <v>56</v>
      </c>
      <c r="M19" s="2" t="s">
        <v>56</v>
      </c>
      <c r="N19" s="2" t="s">
        <v>153</v>
      </c>
      <c r="O19" s="2" t="s">
        <v>57</v>
      </c>
      <c r="P19" s="2">
        <v>0.2735</v>
      </c>
      <c r="Q19" s="2">
        <v>248.0</v>
      </c>
      <c r="R19" s="2">
        <v>67.828</v>
      </c>
      <c r="S19" s="2">
        <v>0.3407</v>
      </c>
      <c r="T19" s="2">
        <v>0.4896</v>
      </c>
      <c r="U19" s="2">
        <v>0.4335</v>
      </c>
      <c r="V19" s="2">
        <v>0.0</v>
      </c>
      <c r="W19" s="2">
        <v>0.31595</v>
      </c>
      <c r="X19" s="2">
        <v>0.5868456375838927</v>
      </c>
      <c r="Y19" s="2">
        <v>1.0</v>
      </c>
      <c r="Z19" s="2">
        <v>0.8041998090995864</v>
      </c>
      <c r="AA19" s="2">
        <v>1.391045446683479</v>
      </c>
      <c r="AB19" s="2">
        <v>1.804199809099587</v>
      </c>
    </row>
    <row r="20" ht="15.0" hidden="1" customHeight="1">
      <c r="A20" s="2" t="s">
        <v>28</v>
      </c>
      <c r="B20" s="2" t="s">
        <v>29</v>
      </c>
      <c r="C20" s="2" t="s">
        <v>156</v>
      </c>
      <c r="D20" s="2" t="s">
        <v>157</v>
      </c>
      <c r="E20" s="2" t="s">
        <v>29</v>
      </c>
      <c r="F20" s="2" t="s">
        <v>158</v>
      </c>
      <c r="G20" s="2" t="s">
        <v>159</v>
      </c>
      <c r="H20" s="2" t="s">
        <v>160</v>
      </c>
      <c r="I20" s="2" t="s">
        <v>35</v>
      </c>
      <c r="J20" s="2" t="s">
        <v>36</v>
      </c>
      <c r="K20" s="2" t="s">
        <v>37</v>
      </c>
      <c r="L20" s="2" t="s">
        <v>38</v>
      </c>
      <c r="M20" s="2" t="s">
        <v>39</v>
      </c>
      <c r="N20" s="2" t="s">
        <v>161</v>
      </c>
      <c r="O20" s="2" t="s">
        <v>40</v>
      </c>
      <c r="P20" s="2">
        <v>0.2735</v>
      </c>
      <c r="Q20" s="2">
        <v>248.0</v>
      </c>
      <c r="R20" s="2">
        <v>67.828</v>
      </c>
      <c r="S20" s="2">
        <v>0.0</v>
      </c>
      <c r="T20" s="2">
        <v>0.4896</v>
      </c>
      <c r="U20" s="2">
        <v>0.4335</v>
      </c>
      <c r="V20" s="2">
        <v>0.3077</v>
      </c>
      <c r="W20" s="2">
        <v>0.3077</v>
      </c>
      <c r="X20" s="2">
        <v>0.5868456375838927</v>
      </c>
      <c r="Y20" s="2">
        <v>1.0</v>
      </c>
      <c r="Z20" s="2">
        <v>0.7832007636016545</v>
      </c>
      <c r="AA20" s="2">
        <v>1.370046401185547</v>
      </c>
      <c r="AB20" s="2">
        <v>1.783200763601654</v>
      </c>
    </row>
    <row r="21" ht="15.0" hidden="1" customHeight="1">
      <c r="A21" s="2" t="s">
        <v>28</v>
      </c>
      <c r="B21" s="2" t="s">
        <v>29</v>
      </c>
      <c r="C21" s="2" t="s">
        <v>162</v>
      </c>
      <c r="D21" s="2" t="s">
        <v>163</v>
      </c>
      <c r="E21" s="2" t="s">
        <v>43</v>
      </c>
      <c r="F21" s="2" t="s">
        <v>44</v>
      </c>
      <c r="G21" s="2" t="s">
        <v>164</v>
      </c>
      <c r="H21" s="2" t="s">
        <v>165</v>
      </c>
      <c r="I21" s="2" t="s">
        <v>166</v>
      </c>
      <c r="J21" s="2" t="s">
        <v>36</v>
      </c>
      <c r="K21" s="2" t="s">
        <v>37</v>
      </c>
      <c r="L21" s="2" t="s">
        <v>38</v>
      </c>
      <c r="M21" s="2" t="s">
        <v>39</v>
      </c>
      <c r="N21" s="2" t="s">
        <v>167</v>
      </c>
      <c r="O21" s="2" t="s">
        <v>101</v>
      </c>
      <c r="P21" s="2">
        <v>0.2735</v>
      </c>
      <c r="Q21" s="2">
        <v>248.0</v>
      </c>
      <c r="R21" s="2">
        <v>67.828</v>
      </c>
      <c r="S21" s="2">
        <v>0.0</v>
      </c>
      <c r="T21" s="2">
        <v>0.4896</v>
      </c>
      <c r="U21" s="2">
        <v>0.4335</v>
      </c>
      <c r="V21" s="2">
        <v>0.3077</v>
      </c>
      <c r="W21" s="2">
        <v>0.3077</v>
      </c>
      <c r="X21" s="2">
        <v>0.5868456375838927</v>
      </c>
      <c r="Y21" s="2">
        <v>1.0</v>
      </c>
      <c r="Z21" s="2">
        <v>0.7832007636016545</v>
      </c>
      <c r="AA21" s="2">
        <v>1.370046401185547</v>
      </c>
      <c r="AB21" s="2">
        <v>1.783200763601654</v>
      </c>
    </row>
    <row r="22" ht="15.0" hidden="1" customHeight="1">
      <c r="A22" s="2" t="s">
        <v>28</v>
      </c>
      <c r="B22" s="2" t="s">
        <v>168</v>
      </c>
      <c r="C22" s="2" t="s">
        <v>169</v>
      </c>
      <c r="D22" s="2" t="s">
        <v>170</v>
      </c>
      <c r="E22" s="2" t="s">
        <v>171</v>
      </c>
      <c r="F22" s="2" t="s">
        <v>172</v>
      </c>
      <c r="G22" s="2" t="s">
        <v>33</v>
      </c>
      <c r="H22" s="2" t="s">
        <v>173</v>
      </c>
      <c r="I22" s="2" t="s">
        <v>174</v>
      </c>
      <c r="J22" s="2" t="s">
        <v>36</v>
      </c>
      <c r="K22" s="2" t="s">
        <v>55</v>
      </c>
      <c r="L22" s="2" t="s">
        <v>56</v>
      </c>
      <c r="M22" s="2" t="s">
        <v>56</v>
      </c>
      <c r="N22" s="2" t="s">
        <v>175</v>
      </c>
      <c r="O22" s="2" t="s">
        <v>57</v>
      </c>
      <c r="P22" s="2">
        <v>0.2735</v>
      </c>
      <c r="Q22" s="2">
        <v>248.0</v>
      </c>
      <c r="R22" s="2">
        <v>67.828</v>
      </c>
      <c r="S22" s="2">
        <v>0.0</v>
      </c>
      <c r="T22" s="2">
        <v>0.4896</v>
      </c>
      <c r="U22" s="2">
        <v>0.4335</v>
      </c>
      <c r="V22" s="2">
        <v>0.3077</v>
      </c>
      <c r="W22" s="2">
        <v>0.3077</v>
      </c>
      <c r="X22" s="2">
        <v>0.5868456375838927</v>
      </c>
      <c r="Y22" s="2">
        <v>1.0</v>
      </c>
      <c r="Z22" s="2">
        <v>0.7832007636016545</v>
      </c>
      <c r="AA22" s="2">
        <v>1.370046401185547</v>
      </c>
      <c r="AB22" s="2">
        <v>1.783200763601654</v>
      </c>
    </row>
    <row r="23" ht="15.0" hidden="1" customHeight="1">
      <c r="A23" s="2" t="s">
        <v>28</v>
      </c>
      <c r="B23" s="2" t="s">
        <v>49</v>
      </c>
      <c r="C23" s="2" t="s">
        <v>176</v>
      </c>
      <c r="D23" s="2" t="s">
        <v>59</v>
      </c>
      <c r="E23" s="2" t="s">
        <v>60</v>
      </c>
      <c r="F23" s="2" t="s">
        <v>177</v>
      </c>
      <c r="G23" s="2" t="s">
        <v>33</v>
      </c>
      <c r="H23" s="2" t="s">
        <v>178</v>
      </c>
      <c r="I23" s="2" t="s">
        <v>35</v>
      </c>
      <c r="J23" s="2" t="s">
        <v>36</v>
      </c>
      <c r="K23" s="2" t="s">
        <v>55</v>
      </c>
      <c r="L23" s="2" t="s">
        <v>56</v>
      </c>
      <c r="M23" s="2" t="s">
        <v>56</v>
      </c>
      <c r="N23" s="2" t="s">
        <v>59</v>
      </c>
      <c r="O23" s="2" t="s">
        <v>48</v>
      </c>
      <c r="P23" s="2">
        <v>0.2735</v>
      </c>
      <c r="Q23" s="2">
        <v>248.0</v>
      </c>
      <c r="R23" s="2">
        <v>67.828</v>
      </c>
      <c r="S23" s="2">
        <v>0.0</v>
      </c>
      <c r="T23" s="2">
        <v>0.4896</v>
      </c>
      <c r="U23" s="2">
        <v>0.4335</v>
      </c>
      <c r="V23" s="2">
        <v>0.3077</v>
      </c>
      <c r="W23" s="2">
        <v>0.3077</v>
      </c>
      <c r="X23" s="2">
        <v>0.5868456375838927</v>
      </c>
      <c r="Y23" s="2">
        <v>1.0</v>
      </c>
      <c r="Z23" s="2">
        <v>0.7832007636016545</v>
      </c>
      <c r="AA23" s="2">
        <v>1.370046401185547</v>
      </c>
      <c r="AB23" s="2">
        <v>1.783200763601654</v>
      </c>
    </row>
    <row r="24" ht="15.0" hidden="1" customHeight="1">
      <c r="A24" s="2" t="s">
        <v>28</v>
      </c>
      <c r="B24" s="2" t="s">
        <v>49</v>
      </c>
      <c r="C24" s="2" t="s">
        <v>169</v>
      </c>
      <c r="D24" s="2" t="s">
        <v>179</v>
      </c>
      <c r="E24" s="2" t="s">
        <v>180</v>
      </c>
      <c r="F24" s="2" t="s">
        <v>181</v>
      </c>
      <c r="G24" s="2" t="s">
        <v>62</v>
      </c>
      <c r="H24" s="2" t="s">
        <v>182</v>
      </c>
      <c r="I24" s="2" t="s">
        <v>183</v>
      </c>
      <c r="J24" s="2" t="s">
        <v>36</v>
      </c>
      <c r="K24" s="2" t="s">
        <v>55</v>
      </c>
      <c r="L24" s="2" t="s">
        <v>56</v>
      </c>
      <c r="M24" s="2" t="s">
        <v>56</v>
      </c>
      <c r="N24" s="2" t="s">
        <v>179</v>
      </c>
      <c r="O24" s="2" t="s">
        <v>57</v>
      </c>
      <c r="P24" s="2">
        <v>0.2735</v>
      </c>
      <c r="Q24" s="2">
        <v>248.0</v>
      </c>
      <c r="R24" s="2">
        <v>67.828</v>
      </c>
      <c r="S24" s="2">
        <v>0.0</v>
      </c>
      <c r="T24" s="2">
        <v>0.4896</v>
      </c>
      <c r="U24" s="2">
        <v>0.4335</v>
      </c>
      <c r="V24" s="2">
        <v>0.3077</v>
      </c>
      <c r="W24" s="2">
        <v>0.3077</v>
      </c>
      <c r="X24" s="2">
        <v>0.5868456375838927</v>
      </c>
      <c r="Y24" s="2">
        <v>1.0</v>
      </c>
      <c r="Z24" s="2">
        <v>0.7832007636016545</v>
      </c>
      <c r="AA24" s="2">
        <v>1.370046401185547</v>
      </c>
      <c r="AB24" s="2">
        <v>1.783200763601654</v>
      </c>
    </row>
    <row r="25" ht="15.0" hidden="1" customHeight="1">
      <c r="A25" s="2" t="s">
        <v>28</v>
      </c>
      <c r="B25" s="2" t="s">
        <v>65</v>
      </c>
      <c r="C25" s="2" t="s">
        <v>184</v>
      </c>
      <c r="D25" s="2" t="s">
        <v>185</v>
      </c>
      <c r="E25" s="2" t="s">
        <v>68</v>
      </c>
      <c r="F25" s="2" t="s">
        <v>118</v>
      </c>
      <c r="G25" s="2" t="s">
        <v>70</v>
      </c>
      <c r="H25" s="2" t="s">
        <v>186</v>
      </c>
      <c r="I25" s="2" t="s">
        <v>187</v>
      </c>
      <c r="J25" s="2" t="s">
        <v>36</v>
      </c>
      <c r="K25" s="2" t="s">
        <v>37</v>
      </c>
      <c r="L25" s="2" t="s">
        <v>38</v>
      </c>
      <c r="M25" s="2" t="s">
        <v>72</v>
      </c>
      <c r="N25" s="2" t="s">
        <v>185</v>
      </c>
      <c r="O25" s="2" t="s">
        <v>40</v>
      </c>
      <c r="P25" s="2">
        <v>0.2735</v>
      </c>
      <c r="Q25" s="2">
        <v>248.0</v>
      </c>
      <c r="R25" s="2">
        <v>67.828</v>
      </c>
      <c r="S25" s="2">
        <v>0.0</v>
      </c>
      <c r="T25" s="2">
        <v>0.4896</v>
      </c>
      <c r="U25" s="2">
        <v>0.4335</v>
      </c>
      <c r="V25" s="2">
        <v>0.3077</v>
      </c>
      <c r="W25" s="2">
        <v>0.3077</v>
      </c>
      <c r="X25" s="2">
        <v>0.5868456375838927</v>
      </c>
      <c r="Y25" s="2">
        <v>1.0</v>
      </c>
      <c r="Z25" s="2">
        <v>0.7832007636016545</v>
      </c>
      <c r="AA25" s="2">
        <v>1.370046401185547</v>
      </c>
      <c r="AB25" s="2">
        <v>1.783200763601654</v>
      </c>
    </row>
    <row r="26" ht="15.0" hidden="1" customHeight="1">
      <c r="A26" s="2" t="s">
        <v>28</v>
      </c>
      <c r="B26" s="2" t="s">
        <v>188</v>
      </c>
      <c r="C26" s="2" t="s">
        <v>75</v>
      </c>
      <c r="D26" s="2" t="s">
        <v>189</v>
      </c>
      <c r="E26" s="2" t="s">
        <v>190</v>
      </c>
      <c r="F26" s="2" t="s">
        <v>53</v>
      </c>
      <c r="G26" s="2" t="s">
        <v>70</v>
      </c>
      <c r="H26" s="2" t="s">
        <v>191</v>
      </c>
      <c r="I26" s="2" t="s">
        <v>35</v>
      </c>
      <c r="J26" s="2" t="s">
        <v>36</v>
      </c>
      <c r="K26" s="2" t="s">
        <v>55</v>
      </c>
      <c r="L26" s="2" t="s">
        <v>192</v>
      </c>
      <c r="M26" s="2" t="s">
        <v>193</v>
      </c>
      <c r="N26" s="2" t="s">
        <v>189</v>
      </c>
      <c r="O26" s="2" t="s">
        <v>40</v>
      </c>
      <c r="P26" s="2">
        <v>0.2735</v>
      </c>
      <c r="Q26" s="2">
        <v>248.0</v>
      </c>
      <c r="R26" s="2">
        <v>67.828</v>
      </c>
      <c r="S26" s="2">
        <v>0.0</v>
      </c>
      <c r="T26" s="2">
        <v>0.4896</v>
      </c>
      <c r="U26" s="2">
        <v>0.4335</v>
      </c>
      <c r="V26" s="2">
        <v>0.3077</v>
      </c>
      <c r="W26" s="2">
        <v>0.3077</v>
      </c>
      <c r="X26" s="2">
        <v>0.5868456375838927</v>
      </c>
      <c r="Y26" s="2">
        <v>1.0</v>
      </c>
      <c r="Z26" s="2">
        <v>0.7832007636016545</v>
      </c>
      <c r="AA26" s="2">
        <v>1.370046401185547</v>
      </c>
      <c r="AB26" s="2">
        <v>1.783200763601654</v>
      </c>
    </row>
    <row r="27" ht="15.0" hidden="1" customHeight="1">
      <c r="A27" s="2" t="s">
        <v>28</v>
      </c>
      <c r="B27" s="2" t="s">
        <v>194</v>
      </c>
      <c r="C27" s="2" t="s">
        <v>195</v>
      </c>
      <c r="D27" s="2" t="s">
        <v>196</v>
      </c>
      <c r="E27" s="2" t="s">
        <v>194</v>
      </c>
      <c r="F27" s="2" t="s">
        <v>105</v>
      </c>
      <c r="G27" s="2" t="s">
        <v>62</v>
      </c>
      <c r="H27" s="2" t="s">
        <v>197</v>
      </c>
      <c r="I27" s="2" t="s">
        <v>198</v>
      </c>
      <c r="J27" s="2" t="s">
        <v>36</v>
      </c>
      <c r="K27" s="2" t="s">
        <v>55</v>
      </c>
      <c r="L27" s="2" t="s">
        <v>150</v>
      </c>
      <c r="M27" s="2" t="s">
        <v>150</v>
      </c>
      <c r="N27" s="2" t="s">
        <v>196</v>
      </c>
      <c r="O27" s="2" t="s">
        <v>199</v>
      </c>
      <c r="P27" s="2">
        <v>0.2735</v>
      </c>
      <c r="Q27" s="2">
        <v>248.0</v>
      </c>
      <c r="R27" s="2">
        <v>67.828</v>
      </c>
      <c r="S27" s="2">
        <v>0.3407</v>
      </c>
      <c r="T27" s="2">
        <v>0.0</v>
      </c>
      <c r="U27" s="2">
        <v>0.4335</v>
      </c>
      <c r="V27" s="2">
        <v>0.3077</v>
      </c>
      <c r="W27" s="2">
        <v>0.270475</v>
      </c>
      <c r="X27" s="2">
        <v>0.5868456375838927</v>
      </c>
      <c r="Y27" s="2">
        <v>1.0</v>
      </c>
      <c r="Z27" s="2">
        <v>0.6884505249761376</v>
      </c>
      <c r="AA27" s="2">
        <v>1.27529616256003</v>
      </c>
      <c r="AB27" s="2">
        <v>1.688450524976138</v>
      </c>
    </row>
    <row r="28" ht="15.0" hidden="1" customHeight="1">
      <c r="A28" s="2" t="s">
        <v>28</v>
      </c>
      <c r="B28" s="2" t="s">
        <v>194</v>
      </c>
      <c r="C28" s="2" t="s">
        <v>200</v>
      </c>
      <c r="D28" s="2" t="s">
        <v>196</v>
      </c>
      <c r="E28" s="2" t="s">
        <v>194</v>
      </c>
      <c r="F28" s="2" t="s">
        <v>201</v>
      </c>
      <c r="G28" s="2" t="s">
        <v>202</v>
      </c>
      <c r="H28" s="2" t="s">
        <v>203</v>
      </c>
      <c r="I28" s="2" t="s">
        <v>204</v>
      </c>
      <c r="J28" s="2" t="s">
        <v>36</v>
      </c>
      <c r="K28" s="2" t="s">
        <v>55</v>
      </c>
      <c r="L28" s="2" t="s">
        <v>150</v>
      </c>
      <c r="M28" s="2" t="s">
        <v>150</v>
      </c>
      <c r="N28" s="2" t="s">
        <v>196</v>
      </c>
      <c r="O28" s="2" t="s">
        <v>199</v>
      </c>
      <c r="P28" s="2">
        <v>0.2735</v>
      </c>
      <c r="Q28" s="2">
        <v>248.0</v>
      </c>
      <c r="R28" s="2">
        <v>67.828</v>
      </c>
      <c r="S28" s="2">
        <v>0.3407</v>
      </c>
      <c r="T28" s="2">
        <v>0.0</v>
      </c>
      <c r="U28" s="2">
        <v>0.4335</v>
      </c>
      <c r="V28" s="2">
        <v>0.3077</v>
      </c>
      <c r="W28" s="2">
        <v>0.270475</v>
      </c>
      <c r="X28" s="2">
        <v>0.5868456375838927</v>
      </c>
      <c r="Y28" s="2">
        <v>1.0</v>
      </c>
      <c r="Z28" s="2">
        <v>0.6884505249761376</v>
      </c>
      <c r="AA28" s="2">
        <v>1.27529616256003</v>
      </c>
      <c r="AB28" s="2">
        <v>1.688450524976138</v>
      </c>
    </row>
    <row r="29" ht="15.0" hidden="1" customHeight="1">
      <c r="A29" s="2" t="s">
        <v>28</v>
      </c>
      <c r="B29" s="2" t="s">
        <v>29</v>
      </c>
      <c r="C29" s="2" t="s">
        <v>205</v>
      </c>
      <c r="D29" s="2" t="s">
        <v>206</v>
      </c>
      <c r="E29" s="2" t="s">
        <v>207</v>
      </c>
      <c r="F29" s="2" t="s">
        <v>105</v>
      </c>
      <c r="G29" s="2" t="s">
        <v>124</v>
      </c>
      <c r="H29" s="2" t="s">
        <v>208</v>
      </c>
      <c r="I29" s="2" t="s">
        <v>209</v>
      </c>
      <c r="J29" s="2" t="s">
        <v>36</v>
      </c>
      <c r="K29" s="2" t="s">
        <v>37</v>
      </c>
      <c r="L29" s="2" t="s">
        <v>38</v>
      </c>
      <c r="M29" s="2" t="s">
        <v>39</v>
      </c>
      <c r="N29" s="2" t="s">
        <v>210</v>
      </c>
      <c r="O29" s="2" t="s">
        <v>211</v>
      </c>
      <c r="P29" s="2">
        <v>0.2735</v>
      </c>
      <c r="Q29" s="2">
        <v>248.0</v>
      </c>
      <c r="R29" s="2">
        <v>67.828</v>
      </c>
      <c r="S29" s="2">
        <v>0.3407</v>
      </c>
      <c r="T29" s="2">
        <v>0.0</v>
      </c>
      <c r="U29" s="2">
        <v>0.4335</v>
      </c>
      <c r="V29" s="2">
        <v>0.3077</v>
      </c>
      <c r="W29" s="2">
        <v>0.270475</v>
      </c>
      <c r="X29" s="2">
        <v>0.5868456375838927</v>
      </c>
      <c r="Y29" s="2">
        <v>1.0</v>
      </c>
      <c r="Z29" s="2">
        <v>0.6884505249761376</v>
      </c>
      <c r="AA29" s="2">
        <v>1.27529616256003</v>
      </c>
      <c r="AB29" s="2">
        <v>1.688450524976138</v>
      </c>
    </row>
    <row r="30" ht="15.0" hidden="1" customHeight="1">
      <c r="A30" s="2" t="s">
        <v>28</v>
      </c>
      <c r="B30" s="2" t="s">
        <v>29</v>
      </c>
      <c r="C30" s="2" t="s">
        <v>212</v>
      </c>
      <c r="D30" s="2" t="s">
        <v>213</v>
      </c>
      <c r="E30" s="2" t="s">
        <v>43</v>
      </c>
      <c r="F30" s="2" t="s">
        <v>44</v>
      </c>
      <c r="G30" s="2" t="s">
        <v>45</v>
      </c>
      <c r="H30" s="2" t="s">
        <v>214</v>
      </c>
      <c r="I30" s="2" t="s">
        <v>215</v>
      </c>
      <c r="J30" s="2" t="s">
        <v>36</v>
      </c>
      <c r="K30" s="2" t="s">
        <v>37</v>
      </c>
      <c r="L30" s="2" t="s">
        <v>38</v>
      </c>
      <c r="M30" s="2" t="s">
        <v>39</v>
      </c>
      <c r="N30" s="2" t="s">
        <v>216</v>
      </c>
      <c r="O30" s="2" t="s">
        <v>101</v>
      </c>
      <c r="P30" s="2">
        <v>0.2735</v>
      </c>
      <c r="Q30" s="2">
        <v>248.0</v>
      </c>
      <c r="R30" s="2">
        <v>67.828</v>
      </c>
      <c r="S30" s="2">
        <v>0.3407</v>
      </c>
      <c r="T30" s="2">
        <v>0.0</v>
      </c>
      <c r="U30" s="2">
        <v>0.4335</v>
      </c>
      <c r="V30" s="2">
        <v>0.3077</v>
      </c>
      <c r="W30" s="2">
        <v>0.270475</v>
      </c>
      <c r="X30" s="2">
        <v>0.5868456375838927</v>
      </c>
      <c r="Y30" s="2">
        <v>1.0</v>
      </c>
      <c r="Z30" s="2">
        <v>0.6884505249761376</v>
      </c>
      <c r="AA30" s="2">
        <v>1.27529616256003</v>
      </c>
      <c r="AB30" s="2">
        <v>1.688450524976138</v>
      </c>
    </row>
    <row r="31" ht="15.0" hidden="1" customHeight="1">
      <c r="A31" s="2" t="s">
        <v>28</v>
      </c>
      <c r="B31" s="2" t="s">
        <v>29</v>
      </c>
      <c r="C31" s="2" t="s">
        <v>81</v>
      </c>
      <c r="D31" s="2" t="s">
        <v>217</v>
      </c>
      <c r="E31" s="2" t="s">
        <v>207</v>
      </c>
      <c r="F31" s="2" t="s">
        <v>105</v>
      </c>
      <c r="G31" s="2" t="s">
        <v>218</v>
      </c>
      <c r="H31" s="2" t="s">
        <v>219</v>
      </c>
      <c r="I31" s="2" t="s">
        <v>35</v>
      </c>
      <c r="J31" s="2" t="s">
        <v>36</v>
      </c>
      <c r="K31" s="2" t="s">
        <v>37</v>
      </c>
      <c r="L31" s="2" t="s">
        <v>38</v>
      </c>
      <c r="M31" s="2" t="s">
        <v>39</v>
      </c>
      <c r="N31" s="2" t="s">
        <v>220</v>
      </c>
      <c r="O31" s="2" t="s">
        <v>101</v>
      </c>
      <c r="P31" s="2">
        <v>0.2735</v>
      </c>
      <c r="Q31" s="2">
        <v>248.0</v>
      </c>
      <c r="R31" s="2">
        <v>67.828</v>
      </c>
      <c r="S31" s="2">
        <v>0.3407</v>
      </c>
      <c r="T31" s="2">
        <v>0.0</v>
      </c>
      <c r="U31" s="2">
        <v>0.4335</v>
      </c>
      <c r="V31" s="2">
        <v>0.3077</v>
      </c>
      <c r="W31" s="2">
        <v>0.270475</v>
      </c>
      <c r="X31" s="2">
        <v>0.5868456375838927</v>
      </c>
      <c r="Y31" s="2">
        <v>1.0</v>
      </c>
      <c r="Z31" s="2">
        <v>0.6884505249761376</v>
      </c>
      <c r="AA31" s="2">
        <v>1.27529616256003</v>
      </c>
      <c r="AB31" s="2">
        <v>1.688450524976138</v>
      </c>
    </row>
    <row r="32" ht="15.0" hidden="1" customHeight="1">
      <c r="A32" s="2" t="s">
        <v>28</v>
      </c>
      <c r="B32" s="2" t="s">
        <v>221</v>
      </c>
      <c r="C32" s="2" t="s">
        <v>222</v>
      </c>
      <c r="D32" s="2" t="s">
        <v>223</v>
      </c>
      <c r="E32" s="2" t="s">
        <v>224</v>
      </c>
      <c r="F32" s="2" t="s">
        <v>225</v>
      </c>
      <c r="G32" s="2" t="s">
        <v>226</v>
      </c>
      <c r="H32" s="2" t="s">
        <v>227</v>
      </c>
      <c r="I32" s="2" t="s">
        <v>64</v>
      </c>
      <c r="J32" s="2" t="s">
        <v>36</v>
      </c>
      <c r="K32" s="2" t="s">
        <v>55</v>
      </c>
      <c r="L32" s="2" t="s">
        <v>56</v>
      </c>
      <c r="M32" s="2" t="s">
        <v>56</v>
      </c>
      <c r="N32" s="2" t="s">
        <v>228</v>
      </c>
      <c r="O32" s="2" t="s">
        <v>57</v>
      </c>
      <c r="P32" s="2">
        <v>0.2735</v>
      </c>
      <c r="Q32" s="2">
        <v>248.0</v>
      </c>
      <c r="R32" s="2">
        <v>67.828</v>
      </c>
      <c r="S32" s="2">
        <v>0.3407</v>
      </c>
      <c r="T32" s="2">
        <v>0.0</v>
      </c>
      <c r="U32" s="2">
        <v>0.4335</v>
      </c>
      <c r="V32" s="2">
        <v>0.3077</v>
      </c>
      <c r="W32" s="2">
        <v>0.270475</v>
      </c>
      <c r="X32" s="2">
        <v>0.5868456375838927</v>
      </c>
      <c r="Y32" s="2">
        <v>1.0</v>
      </c>
      <c r="Z32" s="2">
        <v>0.6884505249761376</v>
      </c>
      <c r="AA32" s="2">
        <v>1.27529616256003</v>
      </c>
      <c r="AB32" s="2">
        <v>1.688450524976138</v>
      </c>
    </row>
    <row r="33" ht="15.0" hidden="1" customHeight="1">
      <c r="A33" s="2" t="s">
        <v>28</v>
      </c>
      <c r="B33" s="2" t="s">
        <v>229</v>
      </c>
      <c r="C33" s="2" t="s">
        <v>230</v>
      </c>
      <c r="D33" s="2" t="s">
        <v>231</v>
      </c>
      <c r="E33" s="2" t="s">
        <v>232</v>
      </c>
      <c r="F33" s="2" t="s">
        <v>118</v>
      </c>
      <c r="G33" s="2" t="s">
        <v>233</v>
      </c>
      <c r="H33" s="2" t="s">
        <v>234</v>
      </c>
      <c r="I33" s="2" t="s">
        <v>64</v>
      </c>
      <c r="J33" s="2" t="s">
        <v>36</v>
      </c>
      <c r="K33" s="2" t="s">
        <v>55</v>
      </c>
      <c r="L33" s="2" t="s">
        <v>56</v>
      </c>
      <c r="M33" s="2" t="s">
        <v>56</v>
      </c>
      <c r="N33" s="2" t="s">
        <v>235</v>
      </c>
      <c r="O33" s="2" t="s">
        <v>101</v>
      </c>
      <c r="P33" s="2">
        <v>0.2735</v>
      </c>
      <c r="Q33" s="2">
        <v>248.0</v>
      </c>
      <c r="R33" s="2">
        <v>67.828</v>
      </c>
      <c r="S33" s="2">
        <v>0.3407</v>
      </c>
      <c r="T33" s="2">
        <v>0.0</v>
      </c>
      <c r="U33" s="2">
        <v>0.4335</v>
      </c>
      <c r="V33" s="2">
        <v>0.3077</v>
      </c>
      <c r="W33" s="2">
        <v>0.270475</v>
      </c>
      <c r="X33" s="2">
        <v>0.5868456375838927</v>
      </c>
      <c r="Y33" s="2">
        <v>1.0</v>
      </c>
      <c r="Z33" s="2">
        <v>0.6884505249761376</v>
      </c>
      <c r="AA33" s="2">
        <v>1.27529616256003</v>
      </c>
      <c r="AB33" s="2">
        <v>1.688450524976138</v>
      </c>
    </row>
    <row r="34" ht="15.0" hidden="1" customHeight="1">
      <c r="A34" s="2" t="s">
        <v>28</v>
      </c>
      <c r="B34" s="2" t="s">
        <v>229</v>
      </c>
      <c r="C34" s="2" t="s">
        <v>236</v>
      </c>
      <c r="D34" s="2" t="s">
        <v>237</v>
      </c>
      <c r="E34" s="2" t="s">
        <v>238</v>
      </c>
      <c r="F34" s="2" t="s">
        <v>32</v>
      </c>
      <c r="G34" s="2" t="s">
        <v>33</v>
      </c>
      <c r="H34" s="2" t="s">
        <v>239</v>
      </c>
      <c r="I34" s="2" t="s">
        <v>240</v>
      </c>
      <c r="J34" s="2" t="s">
        <v>36</v>
      </c>
      <c r="K34" s="2" t="s">
        <v>55</v>
      </c>
      <c r="L34" s="2" t="s">
        <v>56</v>
      </c>
      <c r="M34" s="2" t="s">
        <v>56</v>
      </c>
      <c r="N34" s="2" t="s">
        <v>237</v>
      </c>
      <c r="O34" s="2" t="s">
        <v>57</v>
      </c>
      <c r="P34" s="2">
        <v>0.2735</v>
      </c>
      <c r="Q34" s="2">
        <v>248.0</v>
      </c>
      <c r="R34" s="2">
        <v>67.828</v>
      </c>
      <c r="S34" s="2">
        <v>0.3407</v>
      </c>
      <c r="T34" s="2">
        <v>0.0</v>
      </c>
      <c r="U34" s="2">
        <v>0.4335</v>
      </c>
      <c r="V34" s="2">
        <v>0.3077</v>
      </c>
      <c r="W34" s="2">
        <v>0.270475</v>
      </c>
      <c r="X34" s="2">
        <v>0.5868456375838927</v>
      </c>
      <c r="Y34" s="2">
        <v>1.0</v>
      </c>
      <c r="Z34" s="2">
        <v>0.6884505249761376</v>
      </c>
      <c r="AA34" s="2">
        <v>1.27529616256003</v>
      </c>
      <c r="AB34" s="2">
        <v>1.688450524976138</v>
      </c>
    </row>
    <row r="35" ht="15.0" hidden="1" customHeight="1">
      <c r="A35" s="2" t="s">
        <v>28</v>
      </c>
      <c r="B35" s="2" t="s">
        <v>74</v>
      </c>
      <c r="C35" s="2" t="s">
        <v>195</v>
      </c>
      <c r="D35" s="2" t="s">
        <v>241</v>
      </c>
      <c r="E35" s="2" t="s">
        <v>242</v>
      </c>
      <c r="F35" s="2" t="s">
        <v>118</v>
      </c>
      <c r="G35" s="2" t="s">
        <v>233</v>
      </c>
      <c r="H35" s="2" t="s">
        <v>243</v>
      </c>
      <c r="I35" s="2" t="s">
        <v>215</v>
      </c>
      <c r="J35" s="2" t="s">
        <v>36</v>
      </c>
      <c r="K35" s="2" t="s">
        <v>55</v>
      </c>
      <c r="L35" s="2" t="s">
        <v>56</v>
      </c>
      <c r="M35" s="2" t="s">
        <v>56</v>
      </c>
      <c r="N35" s="2" t="s">
        <v>244</v>
      </c>
      <c r="O35" s="2" t="s">
        <v>101</v>
      </c>
      <c r="P35" s="2">
        <v>0.2735</v>
      </c>
      <c r="Q35" s="2">
        <v>248.0</v>
      </c>
      <c r="R35" s="2">
        <v>67.828</v>
      </c>
      <c r="S35" s="2">
        <v>0.3407</v>
      </c>
      <c r="T35" s="2">
        <v>0.0</v>
      </c>
      <c r="U35" s="2">
        <v>0.4335</v>
      </c>
      <c r="V35" s="2">
        <v>0.3077</v>
      </c>
      <c r="W35" s="2">
        <v>0.270475</v>
      </c>
      <c r="X35" s="2">
        <v>0.5868456375838927</v>
      </c>
      <c r="Y35" s="2">
        <v>1.0</v>
      </c>
      <c r="Z35" s="2">
        <v>0.6884505249761376</v>
      </c>
      <c r="AA35" s="2">
        <v>1.27529616256003</v>
      </c>
      <c r="AB35" s="2">
        <v>1.688450524976138</v>
      </c>
    </row>
    <row r="36" ht="15.0" hidden="1" customHeight="1">
      <c r="A36" s="2" t="s">
        <v>28</v>
      </c>
      <c r="B36" s="2" t="s">
        <v>74</v>
      </c>
      <c r="C36" s="2" t="s">
        <v>245</v>
      </c>
      <c r="D36" s="2" t="s">
        <v>241</v>
      </c>
      <c r="E36" s="2" t="s">
        <v>242</v>
      </c>
      <c r="F36" s="2" t="s">
        <v>118</v>
      </c>
      <c r="G36" s="2" t="s">
        <v>246</v>
      </c>
      <c r="H36" s="2" t="s">
        <v>247</v>
      </c>
      <c r="I36" s="2" t="s">
        <v>35</v>
      </c>
      <c r="J36" s="2" t="s">
        <v>36</v>
      </c>
      <c r="K36" s="2" t="s">
        <v>55</v>
      </c>
      <c r="L36" s="2" t="s">
        <v>56</v>
      </c>
      <c r="M36" s="2" t="s">
        <v>56</v>
      </c>
      <c r="N36" s="2" t="s">
        <v>244</v>
      </c>
      <c r="O36" s="2" t="s">
        <v>101</v>
      </c>
      <c r="P36" s="2">
        <v>0.2735</v>
      </c>
      <c r="Q36" s="2">
        <v>248.0</v>
      </c>
      <c r="R36" s="2">
        <v>67.828</v>
      </c>
      <c r="S36" s="2">
        <v>0.3407</v>
      </c>
      <c r="T36" s="2">
        <v>0.0</v>
      </c>
      <c r="U36" s="2">
        <v>0.4335</v>
      </c>
      <c r="V36" s="2">
        <v>0.3077</v>
      </c>
      <c r="W36" s="2">
        <v>0.270475</v>
      </c>
      <c r="X36" s="2">
        <v>0.5868456375838927</v>
      </c>
      <c r="Y36" s="2">
        <v>1.0</v>
      </c>
      <c r="Z36" s="2">
        <v>0.6884505249761376</v>
      </c>
      <c r="AA36" s="2">
        <v>1.27529616256003</v>
      </c>
      <c r="AB36" s="2">
        <v>1.688450524976138</v>
      </c>
    </row>
    <row r="37" ht="15.0" hidden="1" customHeight="1">
      <c r="A37" s="2" t="s">
        <v>28</v>
      </c>
      <c r="B37" s="2" t="s">
        <v>74</v>
      </c>
      <c r="C37" s="2" t="s">
        <v>248</v>
      </c>
      <c r="D37" s="2" t="s">
        <v>241</v>
      </c>
      <c r="E37" s="2" t="s">
        <v>242</v>
      </c>
      <c r="F37" s="2" t="s">
        <v>118</v>
      </c>
      <c r="G37" s="2" t="s">
        <v>246</v>
      </c>
      <c r="H37" s="2" t="s">
        <v>247</v>
      </c>
      <c r="I37" s="2" t="s">
        <v>35</v>
      </c>
      <c r="J37" s="2" t="s">
        <v>36</v>
      </c>
      <c r="K37" s="2" t="s">
        <v>55</v>
      </c>
      <c r="L37" s="2" t="s">
        <v>56</v>
      </c>
      <c r="M37" s="2" t="s">
        <v>56</v>
      </c>
      <c r="N37" s="2" t="s">
        <v>244</v>
      </c>
      <c r="O37" s="2" t="s">
        <v>101</v>
      </c>
      <c r="P37" s="2">
        <v>0.2735</v>
      </c>
      <c r="Q37" s="2">
        <v>248.0</v>
      </c>
      <c r="R37" s="2">
        <v>67.828</v>
      </c>
      <c r="S37" s="2">
        <v>0.3407</v>
      </c>
      <c r="T37" s="2">
        <v>0.0</v>
      </c>
      <c r="U37" s="2">
        <v>0.4335</v>
      </c>
      <c r="V37" s="2">
        <v>0.3077</v>
      </c>
      <c r="W37" s="2">
        <v>0.270475</v>
      </c>
      <c r="X37" s="2">
        <v>0.5868456375838927</v>
      </c>
      <c r="Y37" s="2">
        <v>1.0</v>
      </c>
      <c r="Z37" s="2">
        <v>0.6884505249761376</v>
      </c>
      <c r="AA37" s="2">
        <v>1.27529616256003</v>
      </c>
      <c r="AB37" s="2">
        <v>1.688450524976138</v>
      </c>
    </row>
    <row r="38" ht="15.0" hidden="1" customHeight="1">
      <c r="A38" s="2" t="s">
        <v>28</v>
      </c>
      <c r="B38" s="2" t="s">
        <v>249</v>
      </c>
      <c r="C38" s="2" t="s">
        <v>81</v>
      </c>
      <c r="D38" s="2" t="s">
        <v>250</v>
      </c>
      <c r="E38" s="2" t="s">
        <v>251</v>
      </c>
      <c r="F38" s="2" t="s">
        <v>252</v>
      </c>
      <c r="G38" s="2" t="s">
        <v>253</v>
      </c>
      <c r="H38" s="2" t="s">
        <v>254</v>
      </c>
      <c r="I38" s="2" t="s">
        <v>255</v>
      </c>
      <c r="J38" s="2" t="s">
        <v>36</v>
      </c>
      <c r="K38" s="2" t="s">
        <v>55</v>
      </c>
      <c r="L38" s="2" t="s">
        <v>192</v>
      </c>
      <c r="M38" s="2" t="s">
        <v>256</v>
      </c>
      <c r="N38" s="2" t="s">
        <v>257</v>
      </c>
      <c r="O38" s="2" t="s">
        <v>258</v>
      </c>
      <c r="P38" s="2">
        <v>0.2735</v>
      </c>
      <c r="Q38" s="2">
        <v>248.0</v>
      </c>
      <c r="R38" s="2">
        <v>67.828</v>
      </c>
      <c r="S38" s="2">
        <v>0.3407</v>
      </c>
      <c r="T38" s="2">
        <v>0.0</v>
      </c>
      <c r="U38" s="2">
        <v>0.4335</v>
      </c>
      <c r="V38" s="2">
        <v>0.3077</v>
      </c>
      <c r="W38" s="2">
        <v>0.270475</v>
      </c>
      <c r="X38" s="2">
        <v>0.5868456375838927</v>
      </c>
      <c r="Y38" s="2">
        <v>1.0</v>
      </c>
      <c r="Z38" s="2">
        <v>0.6884505249761376</v>
      </c>
      <c r="AA38" s="2">
        <v>1.27529616256003</v>
      </c>
      <c r="AB38" s="2">
        <v>1.688450524976138</v>
      </c>
    </row>
    <row r="39" ht="15.0" hidden="1" customHeight="1">
      <c r="A39" s="2" t="s">
        <v>28</v>
      </c>
      <c r="B39" s="2" t="s">
        <v>259</v>
      </c>
      <c r="C39" s="2" t="s">
        <v>103</v>
      </c>
      <c r="D39" s="2" t="s">
        <v>260</v>
      </c>
      <c r="E39" s="2" t="s">
        <v>259</v>
      </c>
      <c r="F39" s="2" t="s">
        <v>53</v>
      </c>
      <c r="G39" s="2" t="s">
        <v>124</v>
      </c>
      <c r="H39" s="2" t="s">
        <v>261</v>
      </c>
      <c r="I39" s="2" t="s">
        <v>262</v>
      </c>
      <c r="J39" s="2" t="s">
        <v>36</v>
      </c>
      <c r="K39" s="2" t="s">
        <v>263</v>
      </c>
      <c r="L39" s="2" t="s">
        <v>264</v>
      </c>
      <c r="M39" s="2" t="s">
        <v>264</v>
      </c>
      <c r="N39" s="2" t="s">
        <v>260</v>
      </c>
      <c r="O39" s="2" t="s">
        <v>265</v>
      </c>
      <c r="P39" s="2">
        <v>0.2735</v>
      </c>
      <c r="Q39" s="2">
        <v>248.0</v>
      </c>
      <c r="R39" s="2">
        <v>67.828</v>
      </c>
      <c r="S39" s="2">
        <v>0.3407</v>
      </c>
      <c r="T39" s="2">
        <v>0.0</v>
      </c>
      <c r="U39" s="2">
        <v>0.4335</v>
      </c>
      <c r="V39" s="2">
        <v>0.3077</v>
      </c>
      <c r="W39" s="2">
        <v>0.270475</v>
      </c>
      <c r="X39" s="2">
        <v>0.5868456375838927</v>
      </c>
      <c r="Y39" s="2">
        <v>1.0</v>
      </c>
      <c r="Z39" s="2">
        <v>0.6884505249761376</v>
      </c>
      <c r="AA39" s="2">
        <v>1.27529616256003</v>
      </c>
      <c r="AB39" s="2">
        <v>1.688450524976138</v>
      </c>
    </row>
    <row r="40" ht="15.0" hidden="1" customHeight="1">
      <c r="A40" s="2" t="s">
        <v>28</v>
      </c>
      <c r="B40" s="2" t="s">
        <v>266</v>
      </c>
      <c r="C40" s="2" t="s">
        <v>230</v>
      </c>
      <c r="D40" s="2" t="s">
        <v>267</v>
      </c>
      <c r="E40" s="2" t="s">
        <v>268</v>
      </c>
      <c r="F40" s="2" t="s">
        <v>118</v>
      </c>
      <c r="G40" s="2" t="s">
        <v>62</v>
      </c>
      <c r="H40" s="2" t="s">
        <v>269</v>
      </c>
      <c r="I40" s="2" t="s">
        <v>270</v>
      </c>
      <c r="J40" s="2" t="s">
        <v>36</v>
      </c>
      <c r="K40" s="2" t="s">
        <v>55</v>
      </c>
      <c r="L40" s="2" t="s">
        <v>271</v>
      </c>
      <c r="M40" s="2" t="s">
        <v>271</v>
      </c>
      <c r="N40" s="2" t="s">
        <v>272</v>
      </c>
      <c r="O40" s="2" t="s">
        <v>57</v>
      </c>
      <c r="P40" s="2">
        <v>0.2735</v>
      </c>
      <c r="Q40" s="2">
        <v>248.0</v>
      </c>
      <c r="R40" s="2">
        <v>67.828</v>
      </c>
      <c r="S40" s="2">
        <v>0.3407</v>
      </c>
      <c r="T40" s="2">
        <v>0.0</v>
      </c>
      <c r="U40" s="2">
        <v>0.4335</v>
      </c>
      <c r="V40" s="2">
        <v>0.3077</v>
      </c>
      <c r="W40" s="2">
        <v>0.270475</v>
      </c>
      <c r="X40" s="2">
        <v>0.5868456375838927</v>
      </c>
      <c r="Y40" s="2">
        <v>1.0</v>
      </c>
      <c r="Z40" s="2">
        <v>0.6884505249761376</v>
      </c>
      <c r="AA40" s="2">
        <v>1.27529616256003</v>
      </c>
      <c r="AB40" s="2">
        <v>1.688450524976138</v>
      </c>
    </row>
    <row r="41" ht="15.0" hidden="1" customHeight="1">
      <c r="A41" s="2" t="s">
        <v>28</v>
      </c>
      <c r="B41" s="2" t="s">
        <v>273</v>
      </c>
      <c r="C41" s="2" t="s">
        <v>274</v>
      </c>
      <c r="D41" s="2" t="s">
        <v>275</v>
      </c>
      <c r="E41" s="2" t="s">
        <v>276</v>
      </c>
      <c r="F41" s="2"/>
      <c r="G41" s="2" t="s">
        <v>277</v>
      </c>
      <c r="H41" s="2" t="s">
        <v>278</v>
      </c>
      <c r="I41" s="2" t="s">
        <v>35</v>
      </c>
      <c r="J41" s="2" t="s">
        <v>36</v>
      </c>
      <c r="K41" s="2" t="s">
        <v>55</v>
      </c>
      <c r="L41" s="2" t="s">
        <v>56</v>
      </c>
      <c r="M41" s="2" t="s">
        <v>56</v>
      </c>
      <c r="N41" s="2" t="s">
        <v>279</v>
      </c>
      <c r="O41" s="2" t="s">
        <v>40</v>
      </c>
      <c r="P41" s="2">
        <v>0.2735</v>
      </c>
      <c r="Q41" s="2">
        <v>248.0</v>
      </c>
      <c r="R41" s="2">
        <v>67.828</v>
      </c>
      <c r="S41" s="2">
        <v>0.3407</v>
      </c>
      <c r="T41" s="2">
        <v>0.0</v>
      </c>
      <c r="U41" s="2">
        <v>0.4335</v>
      </c>
      <c r="V41" s="2">
        <v>0.3077</v>
      </c>
      <c r="W41" s="2">
        <v>0.270475</v>
      </c>
      <c r="X41" s="2">
        <v>0.5868456375838927</v>
      </c>
      <c r="Y41" s="2">
        <v>1.0</v>
      </c>
      <c r="Z41" s="2">
        <v>0.6884505249761376</v>
      </c>
      <c r="AA41" s="2">
        <v>1.27529616256003</v>
      </c>
      <c r="AB41" s="2">
        <v>1.688450524976138</v>
      </c>
    </row>
    <row r="42" ht="15.0" hidden="1" customHeight="1">
      <c r="A42" s="2" t="s">
        <v>28</v>
      </c>
      <c r="B42" s="2" t="s">
        <v>280</v>
      </c>
      <c r="C42" s="2" t="s">
        <v>281</v>
      </c>
      <c r="D42" s="2" t="s">
        <v>282</v>
      </c>
      <c r="E42" s="2" t="s">
        <v>280</v>
      </c>
      <c r="F42" s="2" t="s">
        <v>32</v>
      </c>
      <c r="G42" s="2" t="s">
        <v>89</v>
      </c>
      <c r="H42" s="2" t="s">
        <v>283</v>
      </c>
      <c r="I42" s="2" t="s">
        <v>35</v>
      </c>
      <c r="J42" s="2" t="s">
        <v>284</v>
      </c>
      <c r="K42" s="2" t="s">
        <v>285</v>
      </c>
      <c r="L42" s="2" t="s">
        <v>286</v>
      </c>
      <c r="M42" s="2" t="s">
        <v>287</v>
      </c>
      <c r="N42" s="2" t="s">
        <v>282</v>
      </c>
      <c r="O42" s="2" t="s">
        <v>288</v>
      </c>
      <c r="P42" s="2">
        <v>0.4274</v>
      </c>
      <c r="Q42" s="2">
        <v>108.0</v>
      </c>
      <c r="R42" s="2">
        <v>46.1592</v>
      </c>
      <c r="S42" s="2">
        <v>0.3407</v>
      </c>
      <c r="T42" s="2">
        <v>0.4896</v>
      </c>
      <c r="U42" s="2">
        <v>0.4335</v>
      </c>
      <c r="V42" s="2">
        <v>0.3077</v>
      </c>
      <c r="W42" s="2">
        <v>0.392875</v>
      </c>
      <c r="X42" s="2">
        <v>1.0</v>
      </c>
      <c r="Y42" s="2">
        <v>0.6613456278815347</v>
      </c>
      <c r="Z42" s="2">
        <v>1.0</v>
      </c>
      <c r="AA42" s="2">
        <v>2.0</v>
      </c>
      <c r="AB42" s="2">
        <v>1.661345627881535</v>
      </c>
    </row>
    <row r="43" ht="15.0" hidden="1" customHeight="1">
      <c r="A43" s="2" t="s">
        <v>28</v>
      </c>
      <c r="B43" s="2" t="s">
        <v>289</v>
      </c>
      <c r="C43" s="2" t="s">
        <v>290</v>
      </c>
      <c r="D43" s="2" t="s">
        <v>291</v>
      </c>
      <c r="E43" s="2" t="s">
        <v>292</v>
      </c>
      <c r="F43" s="2" t="s">
        <v>293</v>
      </c>
      <c r="G43" s="2" t="s">
        <v>159</v>
      </c>
      <c r="H43" s="2" t="s">
        <v>294</v>
      </c>
      <c r="I43" s="2" t="s">
        <v>35</v>
      </c>
      <c r="J43" s="2" t="s">
        <v>284</v>
      </c>
      <c r="K43" s="2" t="s">
        <v>285</v>
      </c>
      <c r="L43" s="2" t="s">
        <v>295</v>
      </c>
      <c r="M43" s="2" t="s">
        <v>296</v>
      </c>
      <c r="N43" s="2" t="s">
        <v>291</v>
      </c>
      <c r="O43" s="2" t="s">
        <v>297</v>
      </c>
      <c r="P43" s="2">
        <v>0.4274</v>
      </c>
      <c r="Q43" s="2">
        <v>108.0</v>
      </c>
      <c r="R43" s="2">
        <v>46.1592</v>
      </c>
      <c r="S43" s="2">
        <v>0.3407</v>
      </c>
      <c r="T43" s="2">
        <v>0.4896</v>
      </c>
      <c r="U43" s="2">
        <v>0.4335</v>
      </c>
      <c r="V43" s="2">
        <v>0.3077</v>
      </c>
      <c r="W43" s="2">
        <v>0.392875</v>
      </c>
      <c r="X43" s="2">
        <v>1.0</v>
      </c>
      <c r="Y43" s="2">
        <v>0.6613456278815347</v>
      </c>
      <c r="Z43" s="2">
        <v>1.0</v>
      </c>
      <c r="AA43" s="2">
        <v>2.0</v>
      </c>
      <c r="AB43" s="2">
        <v>1.661345627881535</v>
      </c>
    </row>
    <row r="44" ht="15.0" hidden="1" customHeight="1">
      <c r="A44" s="2" t="s">
        <v>28</v>
      </c>
      <c r="B44" s="2" t="s">
        <v>85</v>
      </c>
      <c r="C44" s="2" t="s">
        <v>298</v>
      </c>
      <c r="D44" s="2" t="s">
        <v>299</v>
      </c>
      <c r="E44" s="2" t="s">
        <v>300</v>
      </c>
      <c r="F44" s="2" t="s">
        <v>32</v>
      </c>
      <c r="G44" s="2" t="s">
        <v>89</v>
      </c>
      <c r="H44" s="2" t="s">
        <v>301</v>
      </c>
      <c r="I44" s="2" t="s">
        <v>35</v>
      </c>
      <c r="J44" s="2" t="s">
        <v>92</v>
      </c>
      <c r="K44" s="2" t="s">
        <v>93</v>
      </c>
      <c r="L44" s="2" t="s">
        <v>93</v>
      </c>
      <c r="M44" s="2" t="s">
        <v>94</v>
      </c>
      <c r="N44" s="2" t="s">
        <v>299</v>
      </c>
      <c r="O44" s="2" t="s">
        <v>48</v>
      </c>
      <c r="P44" s="2">
        <v>0.243</v>
      </c>
      <c r="Q44" s="2">
        <v>239.0</v>
      </c>
      <c r="R44" s="2">
        <v>58.077</v>
      </c>
      <c r="S44" s="2">
        <v>0.3407</v>
      </c>
      <c r="T44" s="2">
        <v>0.4896</v>
      </c>
      <c r="U44" s="2">
        <v>0.4335</v>
      </c>
      <c r="V44" s="2">
        <v>0.0</v>
      </c>
      <c r="W44" s="2">
        <v>0.31595</v>
      </c>
      <c r="X44" s="2">
        <v>0.5049664429530202</v>
      </c>
      <c r="Y44" s="2">
        <v>0.8476049074001718</v>
      </c>
      <c r="Z44" s="2">
        <v>0.8041998090995864</v>
      </c>
      <c r="AA44" s="2">
        <v>1.309166252052607</v>
      </c>
      <c r="AB44" s="2">
        <v>1.651804716499758</v>
      </c>
    </row>
    <row r="45" ht="15.0" hidden="1" customHeight="1">
      <c r="A45" s="2" t="s">
        <v>28</v>
      </c>
      <c r="B45" s="2" t="s">
        <v>302</v>
      </c>
      <c r="C45" s="2" t="s">
        <v>303</v>
      </c>
      <c r="D45" s="2" t="s">
        <v>304</v>
      </c>
      <c r="E45" s="2" t="s">
        <v>305</v>
      </c>
      <c r="F45" s="2" t="s">
        <v>32</v>
      </c>
      <c r="G45" s="2" t="s">
        <v>89</v>
      </c>
      <c r="H45" s="2" t="s">
        <v>306</v>
      </c>
      <c r="I45" s="2" t="s">
        <v>35</v>
      </c>
      <c r="J45" s="2" t="s">
        <v>92</v>
      </c>
      <c r="K45" s="2" t="s">
        <v>93</v>
      </c>
      <c r="L45" s="2" t="s">
        <v>93</v>
      </c>
      <c r="M45" s="2" t="s">
        <v>94</v>
      </c>
      <c r="N45" s="2" t="s">
        <v>304</v>
      </c>
      <c r="O45" s="2" t="s">
        <v>101</v>
      </c>
      <c r="P45" s="2">
        <v>0.243</v>
      </c>
      <c r="Q45" s="2">
        <v>239.0</v>
      </c>
      <c r="R45" s="2">
        <v>58.077</v>
      </c>
      <c r="S45" s="2">
        <v>0.3407</v>
      </c>
      <c r="T45" s="2">
        <v>0.4896</v>
      </c>
      <c r="U45" s="2">
        <v>0.4335</v>
      </c>
      <c r="V45" s="2">
        <v>0.0</v>
      </c>
      <c r="W45" s="2">
        <v>0.31595</v>
      </c>
      <c r="X45" s="2">
        <v>0.5049664429530202</v>
      </c>
      <c r="Y45" s="2">
        <v>0.8476049074001718</v>
      </c>
      <c r="Z45" s="2">
        <v>0.8041998090995864</v>
      </c>
      <c r="AA45" s="2">
        <v>1.309166252052607</v>
      </c>
      <c r="AB45" s="2">
        <v>1.651804716499758</v>
      </c>
    </row>
    <row r="46" ht="15.0" hidden="1" customHeight="1">
      <c r="A46" s="2" t="s">
        <v>28</v>
      </c>
      <c r="B46" s="2" t="s">
        <v>102</v>
      </c>
      <c r="C46" s="2" t="s">
        <v>184</v>
      </c>
      <c r="D46" s="2" t="s">
        <v>307</v>
      </c>
      <c r="E46" s="2" t="s">
        <v>102</v>
      </c>
      <c r="F46" s="2" t="s">
        <v>69</v>
      </c>
      <c r="G46" s="2" t="s">
        <v>62</v>
      </c>
      <c r="H46" s="2" t="s">
        <v>308</v>
      </c>
      <c r="I46" s="2" t="s">
        <v>91</v>
      </c>
      <c r="J46" s="2" t="s">
        <v>92</v>
      </c>
      <c r="K46" s="2" t="s">
        <v>108</v>
      </c>
      <c r="L46" s="2" t="s">
        <v>108</v>
      </c>
      <c r="M46" s="2" t="s">
        <v>109</v>
      </c>
      <c r="N46" s="2" t="s">
        <v>309</v>
      </c>
      <c r="O46" s="2" t="s">
        <v>57</v>
      </c>
      <c r="P46" s="2">
        <v>0.243</v>
      </c>
      <c r="Q46" s="2">
        <v>239.0</v>
      </c>
      <c r="R46" s="2">
        <v>58.077</v>
      </c>
      <c r="S46" s="2">
        <v>0.3407</v>
      </c>
      <c r="T46" s="2">
        <v>0.4896</v>
      </c>
      <c r="U46" s="2">
        <v>0.4335</v>
      </c>
      <c r="V46" s="2">
        <v>0.0</v>
      </c>
      <c r="W46" s="2">
        <v>0.31595</v>
      </c>
      <c r="X46" s="2">
        <v>0.5049664429530202</v>
      </c>
      <c r="Y46" s="2">
        <v>0.8476049074001718</v>
      </c>
      <c r="Z46" s="2">
        <v>0.8041998090995864</v>
      </c>
      <c r="AA46" s="2">
        <v>1.309166252052607</v>
      </c>
      <c r="AB46" s="2">
        <v>1.651804716499758</v>
      </c>
    </row>
    <row r="47" ht="15.0" hidden="1" customHeight="1">
      <c r="A47" s="2" t="s">
        <v>28</v>
      </c>
      <c r="B47" s="2" t="s">
        <v>310</v>
      </c>
      <c r="C47" s="2" t="s">
        <v>311</v>
      </c>
      <c r="D47" s="2" t="s">
        <v>312</v>
      </c>
      <c r="E47" s="2" t="s">
        <v>313</v>
      </c>
      <c r="F47" s="2" t="s">
        <v>32</v>
      </c>
      <c r="G47" s="2" t="s">
        <v>33</v>
      </c>
      <c r="H47" s="2" t="s">
        <v>314</v>
      </c>
      <c r="I47" s="2" t="s">
        <v>80</v>
      </c>
      <c r="J47" s="2" t="s">
        <v>92</v>
      </c>
      <c r="K47" s="2" t="s">
        <v>93</v>
      </c>
      <c r="L47" s="2" t="s">
        <v>93</v>
      </c>
      <c r="M47" s="2" t="s">
        <v>94</v>
      </c>
      <c r="N47" s="2" t="s">
        <v>315</v>
      </c>
      <c r="O47" s="2" t="s">
        <v>211</v>
      </c>
      <c r="P47" s="2">
        <v>0.243</v>
      </c>
      <c r="Q47" s="2">
        <v>239.0</v>
      </c>
      <c r="R47" s="2">
        <v>58.077</v>
      </c>
      <c r="S47" s="2">
        <v>0.3407</v>
      </c>
      <c r="T47" s="2">
        <v>0.4896</v>
      </c>
      <c r="U47" s="2">
        <v>0.4335</v>
      </c>
      <c r="V47" s="2">
        <v>0.0</v>
      </c>
      <c r="W47" s="2">
        <v>0.31595</v>
      </c>
      <c r="X47" s="2">
        <v>0.5049664429530202</v>
      </c>
      <c r="Y47" s="2">
        <v>0.8476049074001718</v>
      </c>
      <c r="Z47" s="2">
        <v>0.8041998090995864</v>
      </c>
      <c r="AA47" s="2">
        <v>1.309166252052607</v>
      </c>
      <c r="AB47" s="2">
        <v>1.651804716499758</v>
      </c>
    </row>
    <row r="48" ht="15.0" hidden="1" customHeight="1">
      <c r="A48" s="2" t="s">
        <v>28</v>
      </c>
      <c r="B48" s="2" t="s">
        <v>121</v>
      </c>
      <c r="C48" s="2" t="s">
        <v>316</v>
      </c>
      <c r="D48" s="2" t="s">
        <v>317</v>
      </c>
      <c r="E48" s="2" t="s">
        <v>121</v>
      </c>
      <c r="F48" s="2" t="s">
        <v>105</v>
      </c>
      <c r="G48" s="2" t="s">
        <v>124</v>
      </c>
      <c r="H48" s="2" t="s">
        <v>318</v>
      </c>
      <c r="I48" s="2" t="s">
        <v>209</v>
      </c>
      <c r="J48" s="2" t="s">
        <v>92</v>
      </c>
      <c r="K48" s="2" t="s">
        <v>108</v>
      </c>
      <c r="L48" s="2" t="s">
        <v>108</v>
      </c>
      <c r="M48" s="2" t="s">
        <v>127</v>
      </c>
      <c r="N48" s="2" t="s">
        <v>317</v>
      </c>
      <c r="O48" s="2" t="s">
        <v>40</v>
      </c>
      <c r="P48" s="2">
        <v>0.243</v>
      </c>
      <c r="Q48" s="2">
        <v>239.0</v>
      </c>
      <c r="R48" s="2">
        <v>58.077</v>
      </c>
      <c r="S48" s="2">
        <v>0.0</v>
      </c>
      <c r="T48" s="2">
        <v>0.4896</v>
      </c>
      <c r="U48" s="2">
        <v>0.4335</v>
      </c>
      <c r="V48" s="2">
        <v>0.3077</v>
      </c>
      <c r="W48" s="2">
        <v>0.3077</v>
      </c>
      <c r="X48" s="2">
        <v>0.5049664429530202</v>
      </c>
      <c r="Y48" s="2">
        <v>0.8476049074001718</v>
      </c>
      <c r="Z48" s="2">
        <v>0.7832007636016545</v>
      </c>
      <c r="AA48" s="2">
        <v>1.288167206554675</v>
      </c>
      <c r="AB48" s="2">
        <v>1.630805671001826</v>
      </c>
    </row>
    <row r="49" ht="15.0" hidden="1" customHeight="1">
      <c r="A49" s="2" t="s">
        <v>28</v>
      </c>
      <c r="B49" s="2" t="s">
        <v>29</v>
      </c>
      <c r="C49" s="2" t="s">
        <v>319</v>
      </c>
      <c r="D49" s="2" t="s">
        <v>320</v>
      </c>
      <c r="E49" s="2" t="s">
        <v>43</v>
      </c>
      <c r="F49" s="2" t="s">
        <v>53</v>
      </c>
      <c r="G49" s="2" t="s">
        <v>164</v>
      </c>
      <c r="H49" s="2" t="s">
        <v>321</v>
      </c>
      <c r="I49" s="2" t="s">
        <v>35</v>
      </c>
      <c r="J49" s="2" t="s">
        <v>36</v>
      </c>
      <c r="K49" s="2" t="s">
        <v>37</v>
      </c>
      <c r="L49" s="2" t="s">
        <v>38</v>
      </c>
      <c r="M49" s="2" t="s">
        <v>39</v>
      </c>
      <c r="N49" s="2" t="s">
        <v>322</v>
      </c>
      <c r="O49" s="2" t="s">
        <v>101</v>
      </c>
      <c r="P49" s="2">
        <v>0.2735</v>
      </c>
      <c r="Q49" s="2">
        <v>248.0</v>
      </c>
      <c r="R49" s="2">
        <v>67.828</v>
      </c>
      <c r="S49" s="2">
        <v>0.0</v>
      </c>
      <c r="T49" s="2">
        <v>0.4896</v>
      </c>
      <c r="U49" s="2">
        <v>0.4335</v>
      </c>
      <c r="V49" s="2">
        <v>0.0</v>
      </c>
      <c r="W49" s="2">
        <v>0.230775</v>
      </c>
      <c r="X49" s="2">
        <v>0.5868456375838927</v>
      </c>
      <c r="Y49" s="2">
        <v>1.0</v>
      </c>
      <c r="Z49" s="2">
        <v>0.5874005727012409</v>
      </c>
      <c r="AA49" s="2">
        <v>1.174246210285134</v>
      </c>
      <c r="AB49" s="2">
        <v>1.587400572701241</v>
      </c>
    </row>
    <row r="50" ht="15.0" hidden="1" customHeight="1">
      <c r="A50" s="2" t="s">
        <v>28</v>
      </c>
      <c r="B50" s="2" t="s">
        <v>145</v>
      </c>
      <c r="C50" s="2" t="s">
        <v>323</v>
      </c>
      <c r="D50" s="2" t="s">
        <v>324</v>
      </c>
      <c r="E50" s="2" t="s">
        <v>145</v>
      </c>
      <c r="F50" s="2" t="s">
        <v>32</v>
      </c>
      <c r="G50" s="2" t="s">
        <v>33</v>
      </c>
      <c r="H50" s="2" t="s">
        <v>325</v>
      </c>
      <c r="I50" s="2" t="s">
        <v>35</v>
      </c>
      <c r="J50" s="2" t="s">
        <v>36</v>
      </c>
      <c r="K50" s="2" t="s">
        <v>55</v>
      </c>
      <c r="L50" s="2" t="s">
        <v>150</v>
      </c>
      <c r="M50" s="2" t="s">
        <v>150</v>
      </c>
      <c r="N50" s="2" t="s">
        <v>324</v>
      </c>
      <c r="O50" s="2" t="s">
        <v>326</v>
      </c>
      <c r="P50" s="2">
        <v>0.2735</v>
      </c>
      <c r="Q50" s="2">
        <v>248.0</v>
      </c>
      <c r="R50" s="2">
        <v>67.828</v>
      </c>
      <c r="S50" s="2">
        <v>0.0</v>
      </c>
      <c r="T50" s="2">
        <v>0.4896</v>
      </c>
      <c r="U50" s="2">
        <v>0.4335</v>
      </c>
      <c r="V50" s="2">
        <v>0.0</v>
      </c>
      <c r="W50" s="2">
        <v>0.230775</v>
      </c>
      <c r="X50" s="2">
        <v>0.5868456375838927</v>
      </c>
      <c r="Y50" s="2">
        <v>1.0</v>
      </c>
      <c r="Z50" s="2">
        <v>0.5874005727012409</v>
      </c>
      <c r="AA50" s="2">
        <v>1.174246210285134</v>
      </c>
      <c r="AB50" s="2">
        <v>1.587400572701241</v>
      </c>
    </row>
    <row r="51" ht="15.0" hidden="1" customHeight="1">
      <c r="A51" s="2" t="s">
        <v>28</v>
      </c>
      <c r="B51" s="2" t="s">
        <v>49</v>
      </c>
      <c r="C51" s="2" t="s">
        <v>230</v>
      </c>
      <c r="D51" s="2" t="s">
        <v>327</v>
      </c>
      <c r="E51" s="2" t="s">
        <v>52</v>
      </c>
      <c r="F51" s="2" t="s">
        <v>32</v>
      </c>
      <c r="G51" s="2" t="s">
        <v>62</v>
      </c>
      <c r="H51" s="2" t="s">
        <v>328</v>
      </c>
      <c r="I51" s="2" t="s">
        <v>329</v>
      </c>
      <c r="J51" s="2" t="s">
        <v>36</v>
      </c>
      <c r="K51" s="2" t="s">
        <v>55</v>
      </c>
      <c r="L51" s="2" t="s">
        <v>56</v>
      </c>
      <c r="M51" s="2" t="s">
        <v>56</v>
      </c>
      <c r="N51" s="2" t="s">
        <v>330</v>
      </c>
      <c r="O51" s="2" t="s">
        <v>101</v>
      </c>
      <c r="P51" s="2">
        <v>0.2735</v>
      </c>
      <c r="Q51" s="2">
        <v>248.0</v>
      </c>
      <c r="R51" s="2">
        <v>67.828</v>
      </c>
      <c r="S51" s="2">
        <v>0.0</v>
      </c>
      <c r="T51" s="2">
        <v>0.4896</v>
      </c>
      <c r="U51" s="2">
        <v>0.4335</v>
      </c>
      <c r="V51" s="2">
        <v>0.0</v>
      </c>
      <c r="W51" s="2">
        <v>0.230775</v>
      </c>
      <c r="X51" s="2">
        <v>0.5868456375838927</v>
      </c>
      <c r="Y51" s="2">
        <v>1.0</v>
      </c>
      <c r="Z51" s="2">
        <v>0.5874005727012409</v>
      </c>
      <c r="AA51" s="2">
        <v>1.174246210285134</v>
      </c>
      <c r="AB51" s="2">
        <v>1.587400572701241</v>
      </c>
    </row>
    <row r="52" ht="15.0" hidden="1" customHeight="1">
      <c r="A52" s="2" t="s">
        <v>28</v>
      </c>
      <c r="B52" s="2" t="s">
        <v>49</v>
      </c>
      <c r="C52" s="2" t="s">
        <v>331</v>
      </c>
      <c r="D52" s="2" t="s">
        <v>332</v>
      </c>
      <c r="E52" s="2" t="s">
        <v>52</v>
      </c>
      <c r="F52" s="2" t="s">
        <v>32</v>
      </c>
      <c r="G52" s="2" t="s">
        <v>62</v>
      </c>
      <c r="H52" s="2" t="s">
        <v>333</v>
      </c>
      <c r="I52" s="2" t="s">
        <v>329</v>
      </c>
      <c r="J52" s="2" t="s">
        <v>36</v>
      </c>
      <c r="K52" s="2" t="s">
        <v>55</v>
      </c>
      <c r="L52" s="2" t="s">
        <v>56</v>
      </c>
      <c r="M52" s="2" t="s">
        <v>56</v>
      </c>
      <c r="N52" s="2" t="s">
        <v>334</v>
      </c>
      <c r="O52" s="2" t="s">
        <v>101</v>
      </c>
      <c r="P52" s="2">
        <v>0.2735</v>
      </c>
      <c r="Q52" s="2">
        <v>248.0</v>
      </c>
      <c r="R52" s="2">
        <v>67.828</v>
      </c>
      <c r="S52" s="2">
        <v>0.0</v>
      </c>
      <c r="T52" s="2">
        <v>0.4896</v>
      </c>
      <c r="U52" s="2">
        <v>0.4335</v>
      </c>
      <c r="V52" s="2">
        <v>0.0</v>
      </c>
      <c r="W52" s="2">
        <v>0.230775</v>
      </c>
      <c r="X52" s="2">
        <v>0.5868456375838927</v>
      </c>
      <c r="Y52" s="2">
        <v>1.0</v>
      </c>
      <c r="Z52" s="2">
        <v>0.5874005727012409</v>
      </c>
      <c r="AA52" s="2">
        <v>1.174246210285134</v>
      </c>
      <c r="AB52" s="2">
        <v>1.587400572701241</v>
      </c>
    </row>
    <row r="53" ht="15.0" hidden="1" customHeight="1">
      <c r="A53" s="2" t="s">
        <v>28</v>
      </c>
      <c r="B53" s="2" t="s">
        <v>49</v>
      </c>
      <c r="C53" s="2" t="s">
        <v>236</v>
      </c>
      <c r="D53" s="2" t="s">
        <v>335</v>
      </c>
      <c r="E53" s="2" t="s">
        <v>60</v>
      </c>
      <c r="F53" s="2" t="s">
        <v>53</v>
      </c>
      <c r="G53" s="2" t="s">
        <v>33</v>
      </c>
      <c r="H53" s="2" t="s">
        <v>336</v>
      </c>
      <c r="I53" s="2" t="s">
        <v>35</v>
      </c>
      <c r="J53" s="2" t="s">
        <v>36</v>
      </c>
      <c r="K53" s="2" t="s">
        <v>55</v>
      </c>
      <c r="L53" s="2" t="s">
        <v>56</v>
      </c>
      <c r="M53" s="2" t="s">
        <v>56</v>
      </c>
      <c r="N53" s="2" t="s">
        <v>335</v>
      </c>
      <c r="O53" s="2" t="s">
        <v>57</v>
      </c>
      <c r="P53" s="2">
        <v>0.2735</v>
      </c>
      <c r="Q53" s="2">
        <v>248.0</v>
      </c>
      <c r="R53" s="2">
        <v>67.828</v>
      </c>
      <c r="S53" s="2">
        <v>0.0</v>
      </c>
      <c r="T53" s="2">
        <v>0.4896</v>
      </c>
      <c r="U53" s="2">
        <v>0.4335</v>
      </c>
      <c r="V53" s="2">
        <v>0.0</v>
      </c>
      <c r="W53" s="2">
        <v>0.230775</v>
      </c>
      <c r="X53" s="2">
        <v>0.5868456375838927</v>
      </c>
      <c r="Y53" s="2">
        <v>1.0</v>
      </c>
      <c r="Z53" s="2">
        <v>0.5874005727012409</v>
      </c>
      <c r="AA53" s="2">
        <v>1.174246210285134</v>
      </c>
      <c r="AB53" s="2">
        <v>1.587400572701241</v>
      </c>
    </row>
    <row r="54" ht="15.0" hidden="1" customHeight="1">
      <c r="A54" s="2" t="s">
        <v>28</v>
      </c>
      <c r="B54" s="2" t="s">
        <v>49</v>
      </c>
      <c r="C54" s="2" t="s">
        <v>103</v>
      </c>
      <c r="D54" s="2" t="s">
        <v>337</v>
      </c>
      <c r="E54" s="2" t="s">
        <v>60</v>
      </c>
      <c r="F54" s="2" t="s">
        <v>338</v>
      </c>
      <c r="G54" s="2" t="s">
        <v>62</v>
      </c>
      <c r="H54" s="2" t="s">
        <v>339</v>
      </c>
      <c r="I54" s="2" t="s">
        <v>340</v>
      </c>
      <c r="J54" s="2" t="s">
        <v>36</v>
      </c>
      <c r="K54" s="2" t="s">
        <v>55</v>
      </c>
      <c r="L54" s="2" t="s">
        <v>56</v>
      </c>
      <c r="M54" s="2" t="s">
        <v>56</v>
      </c>
      <c r="N54" s="2" t="s">
        <v>337</v>
      </c>
      <c r="O54" s="2" t="s">
        <v>57</v>
      </c>
      <c r="P54" s="2">
        <v>0.2735</v>
      </c>
      <c r="Q54" s="2">
        <v>248.0</v>
      </c>
      <c r="R54" s="2">
        <v>67.828</v>
      </c>
      <c r="S54" s="2">
        <v>0.0</v>
      </c>
      <c r="T54" s="2">
        <v>0.4896</v>
      </c>
      <c r="U54" s="2">
        <v>0.4335</v>
      </c>
      <c r="V54" s="2">
        <v>0.0</v>
      </c>
      <c r="W54" s="2">
        <v>0.230775</v>
      </c>
      <c r="X54" s="2">
        <v>0.5868456375838927</v>
      </c>
      <c r="Y54" s="2">
        <v>1.0</v>
      </c>
      <c r="Z54" s="2">
        <v>0.5874005727012409</v>
      </c>
      <c r="AA54" s="2">
        <v>1.174246210285134</v>
      </c>
      <c r="AB54" s="2">
        <v>1.587400572701241</v>
      </c>
    </row>
    <row r="55" ht="15.0" hidden="1" customHeight="1">
      <c r="A55" s="2" t="s">
        <v>28</v>
      </c>
      <c r="B55" s="2" t="s">
        <v>65</v>
      </c>
      <c r="C55" s="2" t="s">
        <v>341</v>
      </c>
      <c r="D55" s="2" t="s">
        <v>342</v>
      </c>
      <c r="E55" s="2" t="s">
        <v>68</v>
      </c>
      <c r="F55" s="2" t="s">
        <v>44</v>
      </c>
      <c r="G55" s="2" t="s">
        <v>70</v>
      </c>
      <c r="H55" s="2" t="s">
        <v>343</v>
      </c>
      <c r="I55" s="2" t="s">
        <v>35</v>
      </c>
      <c r="J55" s="2" t="s">
        <v>36</v>
      </c>
      <c r="K55" s="2" t="s">
        <v>37</v>
      </c>
      <c r="L55" s="2" t="s">
        <v>38</v>
      </c>
      <c r="M55" s="2" t="s">
        <v>72</v>
      </c>
      <c r="N55" s="2" t="s">
        <v>344</v>
      </c>
      <c r="O55" s="2" t="s">
        <v>40</v>
      </c>
      <c r="P55" s="2">
        <v>0.2735</v>
      </c>
      <c r="Q55" s="2">
        <v>248.0</v>
      </c>
      <c r="R55" s="2">
        <v>67.828</v>
      </c>
      <c r="S55" s="2">
        <v>0.0</v>
      </c>
      <c r="T55" s="2">
        <v>0.4896</v>
      </c>
      <c r="U55" s="2">
        <v>0.4335</v>
      </c>
      <c r="V55" s="2">
        <v>0.0</v>
      </c>
      <c r="W55" s="2">
        <v>0.230775</v>
      </c>
      <c r="X55" s="2">
        <v>0.5868456375838927</v>
      </c>
      <c r="Y55" s="2">
        <v>1.0</v>
      </c>
      <c r="Z55" s="2">
        <v>0.5874005727012409</v>
      </c>
      <c r="AA55" s="2">
        <v>1.174246210285134</v>
      </c>
      <c r="AB55" s="2">
        <v>1.587400572701241</v>
      </c>
    </row>
    <row r="56" ht="15.0" hidden="1" customHeight="1">
      <c r="A56" s="2" t="s">
        <v>28</v>
      </c>
      <c r="B56" s="2" t="s">
        <v>345</v>
      </c>
      <c r="C56" s="2" t="s">
        <v>81</v>
      </c>
      <c r="D56" s="2" t="s">
        <v>346</v>
      </c>
      <c r="E56" s="2" t="s">
        <v>347</v>
      </c>
      <c r="F56" s="2" t="s">
        <v>32</v>
      </c>
      <c r="G56" s="2" t="s">
        <v>89</v>
      </c>
      <c r="H56" s="2" t="s">
        <v>348</v>
      </c>
      <c r="I56" s="2" t="s">
        <v>35</v>
      </c>
      <c r="J56" s="2" t="s">
        <v>36</v>
      </c>
      <c r="K56" s="2" t="s">
        <v>55</v>
      </c>
      <c r="L56" s="2" t="s">
        <v>349</v>
      </c>
      <c r="M56" s="2" t="s">
        <v>349</v>
      </c>
      <c r="N56" s="2" t="s">
        <v>350</v>
      </c>
      <c r="O56" s="2" t="s">
        <v>40</v>
      </c>
      <c r="P56" s="2">
        <v>0.2735</v>
      </c>
      <c r="Q56" s="2">
        <v>248.0</v>
      </c>
      <c r="R56" s="2">
        <v>67.828</v>
      </c>
      <c r="S56" s="2">
        <v>0.0</v>
      </c>
      <c r="T56" s="2">
        <v>0.4896</v>
      </c>
      <c r="U56" s="2">
        <v>0.4335</v>
      </c>
      <c r="V56" s="2">
        <v>0.0</v>
      </c>
      <c r="W56" s="2">
        <v>0.230775</v>
      </c>
      <c r="X56" s="2">
        <v>0.5868456375838927</v>
      </c>
      <c r="Y56" s="2">
        <v>1.0</v>
      </c>
      <c r="Z56" s="2">
        <v>0.5874005727012409</v>
      </c>
      <c r="AA56" s="2">
        <v>1.174246210285134</v>
      </c>
      <c r="AB56" s="2">
        <v>1.587400572701241</v>
      </c>
    </row>
    <row r="57" ht="15.0" hidden="1" customHeight="1">
      <c r="A57" s="2" t="s">
        <v>28</v>
      </c>
      <c r="B57" s="2" t="s">
        <v>345</v>
      </c>
      <c r="C57" s="2" t="s">
        <v>351</v>
      </c>
      <c r="D57" s="2" t="s">
        <v>352</v>
      </c>
      <c r="E57" s="2" t="s">
        <v>347</v>
      </c>
      <c r="F57" s="2" t="s">
        <v>32</v>
      </c>
      <c r="G57" s="2" t="s">
        <v>89</v>
      </c>
      <c r="H57" s="2" t="s">
        <v>353</v>
      </c>
      <c r="I57" s="2" t="s">
        <v>187</v>
      </c>
      <c r="J57" s="2" t="s">
        <v>36</v>
      </c>
      <c r="K57" s="2" t="s">
        <v>55</v>
      </c>
      <c r="L57" s="2" t="s">
        <v>349</v>
      </c>
      <c r="M57" s="2" t="s">
        <v>349</v>
      </c>
      <c r="N57" s="2" t="s">
        <v>354</v>
      </c>
      <c r="O57" s="2" t="s">
        <v>101</v>
      </c>
      <c r="P57" s="2">
        <v>0.2735</v>
      </c>
      <c r="Q57" s="2">
        <v>248.0</v>
      </c>
      <c r="R57" s="2">
        <v>67.828</v>
      </c>
      <c r="S57" s="2">
        <v>0.0</v>
      </c>
      <c r="T57" s="2">
        <v>0.4896</v>
      </c>
      <c r="U57" s="2">
        <v>0.4335</v>
      </c>
      <c r="V57" s="2">
        <v>0.0</v>
      </c>
      <c r="W57" s="2">
        <v>0.230775</v>
      </c>
      <c r="X57" s="2">
        <v>0.5868456375838927</v>
      </c>
      <c r="Y57" s="2">
        <v>1.0</v>
      </c>
      <c r="Z57" s="2">
        <v>0.5874005727012409</v>
      </c>
      <c r="AA57" s="2">
        <v>1.174246210285134</v>
      </c>
      <c r="AB57" s="2">
        <v>1.587400572701241</v>
      </c>
    </row>
    <row r="58" ht="15.0" hidden="1" customHeight="1">
      <c r="A58" s="2" t="s">
        <v>28</v>
      </c>
      <c r="B58" s="2" t="s">
        <v>85</v>
      </c>
      <c r="C58" s="2" t="s">
        <v>230</v>
      </c>
      <c r="D58" s="2" t="s">
        <v>355</v>
      </c>
      <c r="E58" s="2" t="s">
        <v>356</v>
      </c>
      <c r="F58" s="2" t="s">
        <v>32</v>
      </c>
      <c r="G58" s="2" t="s">
        <v>89</v>
      </c>
      <c r="H58" s="2" t="s">
        <v>357</v>
      </c>
      <c r="I58" s="2" t="s">
        <v>84</v>
      </c>
      <c r="J58" s="2" t="s">
        <v>92</v>
      </c>
      <c r="K58" s="2" t="s">
        <v>93</v>
      </c>
      <c r="L58" s="2" t="s">
        <v>93</v>
      </c>
      <c r="M58" s="2" t="s">
        <v>94</v>
      </c>
      <c r="N58" s="2" t="s">
        <v>355</v>
      </c>
      <c r="O58" s="2" t="s">
        <v>101</v>
      </c>
      <c r="P58" s="2">
        <v>0.243</v>
      </c>
      <c r="Q58" s="2">
        <v>239.0</v>
      </c>
      <c r="R58" s="2">
        <v>58.077</v>
      </c>
      <c r="S58" s="2">
        <v>0.3407</v>
      </c>
      <c r="T58" s="2">
        <v>0.4896</v>
      </c>
      <c r="U58" s="2">
        <v>0.0</v>
      </c>
      <c r="V58" s="2">
        <v>0.3077</v>
      </c>
      <c r="W58" s="2">
        <v>0.2845</v>
      </c>
      <c r="X58" s="2">
        <v>0.5049664429530202</v>
      </c>
      <c r="Y58" s="2">
        <v>0.8476049074001718</v>
      </c>
      <c r="Z58" s="2">
        <v>0.7241489023226217</v>
      </c>
      <c r="AA58" s="2">
        <v>1.229115345275642</v>
      </c>
      <c r="AB58" s="2">
        <v>1.571753809722793</v>
      </c>
    </row>
    <row r="59" ht="15.0" hidden="1" customHeight="1">
      <c r="A59" s="2" t="s">
        <v>28</v>
      </c>
      <c r="B59" s="2" t="s">
        <v>302</v>
      </c>
      <c r="C59" s="2" t="s">
        <v>290</v>
      </c>
      <c r="D59" s="2" t="s">
        <v>355</v>
      </c>
      <c r="E59" s="2" t="s">
        <v>356</v>
      </c>
      <c r="F59" s="2" t="s">
        <v>32</v>
      </c>
      <c r="G59" s="2" t="s">
        <v>89</v>
      </c>
      <c r="H59" s="2" t="s">
        <v>357</v>
      </c>
      <c r="I59" s="2" t="s">
        <v>84</v>
      </c>
      <c r="J59" s="2" t="s">
        <v>92</v>
      </c>
      <c r="K59" s="2" t="s">
        <v>93</v>
      </c>
      <c r="L59" s="2" t="s">
        <v>93</v>
      </c>
      <c r="M59" s="2" t="s">
        <v>94</v>
      </c>
      <c r="N59" s="2" t="s">
        <v>355</v>
      </c>
      <c r="O59" s="2" t="s">
        <v>101</v>
      </c>
      <c r="P59" s="2">
        <v>0.243</v>
      </c>
      <c r="Q59" s="2">
        <v>239.0</v>
      </c>
      <c r="R59" s="2">
        <v>58.077</v>
      </c>
      <c r="S59" s="2">
        <v>0.3407</v>
      </c>
      <c r="T59" s="2">
        <v>0.4896</v>
      </c>
      <c r="U59" s="2">
        <v>0.0</v>
      </c>
      <c r="V59" s="2">
        <v>0.3077</v>
      </c>
      <c r="W59" s="2">
        <v>0.2845</v>
      </c>
      <c r="X59" s="2">
        <v>0.5049664429530202</v>
      </c>
      <c r="Y59" s="2">
        <v>0.8476049074001718</v>
      </c>
      <c r="Z59" s="2">
        <v>0.7241489023226217</v>
      </c>
      <c r="AA59" s="2">
        <v>1.229115345275642</v>
      </c>
      <c r="AB59" s="2">
        <v>1.571753809722793</v>
      </c>
    </row>
    <row r="60" ht="15.0" hidden="1" customHeight="1">
      <c r="A60" s="2" t="s">
        <v>28</v>
      </c>
      <c r="B60" s="2" t="s">
        <v>358</v>
      </c>
      <c r="C60" s="2" t="s">
        <v>359</v>
      </c>
      <c r="D60" s="2" t="s">
        <v>355</v>
      </c>
      <c r="E60" s="2" t="s">
        <v>356</v>
      </c>
      <c r="F60" s="2" t="s">
        <v>32</v>
      </c>
      <c r="G60" s="2" t="s">
        <v>89</v>
      </c>
      <c r="H60" s="2" t="s">
        <v>357</v>
      </c>
      <c r="I60" s="2" t="s">
        <v>84</v>
      </c>
      <c r="J60" s="2" t="s">
        <v>92</v>
      </c>
      <c r="K60" s="2" t="s">
        <v>93</v>
      </c>
      <c r="L60" s="2" t="s">
        <v>93</v>
      </c>
      <c r="M60" s="2" t="s">
        <v>94</v>
      </c>
      <c r="N60" s="2" t="s">
        <v>355</v>
      </c>
      <c r="O60" s="2" t="s">
        <v>101</v>
      </c>
      <c r="P60" s="2">
        <v>0.243</v>
      </c>
      <c r="Q60" s="2">
        <v>239.0</v>
      </c>
      <c r="R60" s="2">
        <v>58.077</v>
      </c>
      <c r="S60" s="2">
        <v>0.3407</v>
      </c>
      <c r="T60" s="2">
        <v>0.4896</v>
      </c>
      <c r="U60" s="2">
        <v>0.0</v>
      </c>
      <c r="V60" s="2">
        <v>0.3077</v>
      </c>
      <c r="W60" s="2">
        <v>0.2845</v>
      </c>
      <c r="X60" s="2">
        <v>0.5049664429530202</v>
      </c>
      <c r="Y60" s="2">
        <v>0.8476049074001718</v>
      </c>
      <c r="Z60" s="2">
        <v>0.7241489023226217</v>
      </c>
      <c r="AA60" s="2">
        <v>1.229115345275642</v>
      </c>
      <c r="AB60" s="2">
        <v>1.571753809722793</v>
      </c>
    </row>
    <row r="61" ht="15.0" hidden="1" customHeight="1">
      <c r="A61" s="2" t="s">
        <v>28</v>
      </c>
      <c r="B61" s="2" t="s">
        <v>360</v>
      </c>
      <c r="C61" s="2" t="s">
        <v>361</v>
      </c>
      <c r="D61" s="2" t="s">
        <v>362</v>
      </c>
      <c r="E61" s="2" t="s">
        <v>360</v>
      </c>
      <c r="F61" s="2" t="s">
        <v>82</v>
      </c>
      <c r="G61" s="2" t="s">
        <v>89</v>
      </c>
      <c r="H61" s="2" t="s">
        <v>363</v>
      </c>
      <c r="I61" s="2" t="s">
        <v>35</v>
      </c>
      <c r="J61" s="2" t="s">
        <v>92</v>
      </c>
      <c r="K61" s="2" t="s">
        <v>93</v>
      </c>
      <c r="L61" s="2" t="s">
        <v>93</v>
      </c>
      <c r="M61" s="2" t="s">
        <v>94</v>
      </c>
      <c r="N61" s="2" t="s">
        <v>364</v>
      </c>
      <c r="O61" s="2" t="s">
        <v>48</v>
      </c>
      <c r="P61" s="2">
        <v>0.243</v>
      </c>
      <c r="Q61" s="2">
        <v>239.0</v>
      </c>
      <c r="R61" s="2">
        <v>58.077</v>
      </c>
      <c r="S61" s="2">
        <v>0.3407</v>
      </c>
      <c r="T61" s="2">
        <v>0.4896</v>
      </c>
      <c r="U61" s="2">
        <v>0.0</v>
      </c>
      <c r="V61" s="2">
        <v>0.3077</v>
      </c>
      <c r="W61" s="2">
        <v>0.2845</v>
      </c>
      <c r="X61" s="2">
        <v>0.5049664429530202</v>
      </c>
      <c r="Y61" s="2">
        <v>0.8476049074001718</v>
      </c>
      <c r="Z61" s="2">
        <v>0.7241489023226217</v>
      </c>
      <c r="AA61" s="2">
        <v>1.229115345275642</v>
      </c>
      <c r="AB61" s="2">
        <v>1.571753809722793</v>
      </c>
    </row>
    <row r="62" ht="15.0" hidden="1" customHeight="1">
      <c r="A62" s="2" t="s">
        <v>28</v>
      </c>
      <c r="B62" s="2" t="s">
        <v>365</v>
      </c>
      <c r="C62" s="2" t="s">
        <v>366</v>
      </c>
      <c r="D62" s="2" t="s">
        <v>367</v>
      </c>
      <c r="E62" s="2" t="s">
        <v>368</v>
      </c>
      <c r="F62" s="2" t="s">
        <v>32</v>
      </c>
      <c r="G62" s="2" t="s">
        <v>33</v>
      </c>
      <c r="H62" s="2" t="s">
        <v>369</v>
      </c>
      <c r="I62" s="2" t="s">
        <v>370</v>
      </c>
      <c r="J62" s="2" t="s">
        <v>92</v>
      </c>
      <c r="K62" s="2" t="s">
        <v>93</v>
      </c>
      <c r="L62" s="2" t="s">
        <v>93</v>
      </c>
      <c r="M62" s="2" t="s">
        <v>94</v>
      </c>
      <c r="N62" s="2" t="s">
        <v>367</v>
      </c>
      <c r="O62" s="2" t="s">
        <v>57</v>
      </c>
      <c r="P62" s="2">
        <v>0.243</v>
      </c>
      <c r="Q62" s="2">
        <v>239.0</v>
      </c>
      <c r="R62" s="2">
        <v>58.077</v>
      </c>
      <c r="S62" s="2">
        <v>0.3407</v>
      </c>
      <c r="T62" s="2">
        <v>0.0</v>
      </c>
      <c r="U62" s="2">
        <v>0.4335</v>
      </c>
      <c r="V62" s="2">
        <v>0.3077</v>
      </c>
      <c r="W62" s="2">
        <v>0.270475</v>
      </c>
      <c r="X62" s="2">
        <v>0.5049664429530202</v>
      </c>
      <c r="Y62" s="2">
        <v>0.8476049074001718</v>
      </c>
      <c r="Z62" s="2">
        <v>0.6884505249761376</v>
      </c>
      <c r="AA62" s="2">
        <v>1.193416967929158</v>
      </c>
      <c r="AB62" s="2">
        <v>1.536055432376309</v>
      </c>
    </row>
    <row r="63" ht="15.0" hidden="1" customHeight="1">
      <c r="A63" s="2" t="s">
        <v>28</v>
      </c>
      <c r="B63" s="2" t="s">
        <v>85</v>
      </c>
      <c r="C63" s="2" t="s">
        <v>236</v>
      </c>
      <c r="D63" s="2" t="s">
        <v>367</v>
      </c>
      <c r="E63" s="2" t="s">
        <v>368</v>
      </c>
      <c r="F63" s="2" t="s">
        <v>32</v>
      </c>
      <c r="G63" s="2" t="s">
        <v>33</v>
      </c>
      <c r="H63" s="2" t="s">
        <v>369</v>
      </c>
      <c r="I63" s="2" t="s">
        <v>370</v>
      </c>
      <c r="J63" s="2" t="s">
        <v>92</v>
      </c>
      <c r="K63" s="2" t="s">
        <v>93</v>
      </c>
      <c r="L63" s="2" t="s">
        <v>93</v>
      </c>
      <c r="M63" s="2" t="s">
        <v>94</v>
      </c>
      <c r="N63" s="2" t="s">
        <v>367</v>
      </c>
      <c r="O63" s="2" t="s">
        <v>57</v>
      </c>
      <c r="P63" s="2">
        <v>0.243</v>
      </c>
      <c r="Q63" s="2">
        <v>239.0</v>
      </c>
      <c r="R63" s="2">
        <v>58.077</v>
      </c>
      <c r="S63" s="2">
        <v>0.3407</v>
      </c>
      <c r="T63" s="2">
        <v>0.0</v>
      </c>
      <c r="U63" s="2">
        <v>0.4335</v>
      </c>
      <c r="V63" s="2">
        <v>0.3077</v>
      </c>
      <c r="W63" s="2">
        <v>0.270475</v>
      </c>
      <c r="X63" s="2">
        <v>0.5049664429530202</v>
      </c>
      <c r="Y63" s="2">
        <v>0.8476049074001718</v>
      </c>
      <c r="Z63" s="2">
        <v>0.6884505249761376</v>
      </c>
      <c r="AA63" s="2">
        <v>1.193416967929158</v>
      </c>
      <c r="AB63" s="2">
        <v>1.536055432376309</v>
      </c>
    </row>
    <row r="64" ht="15.0" hidden="1" customHeight="1">
      <c r="A64" s="2" t="s">
        <v>28</v>
      </c>
      <c r="B64" s="2" t="s">
        <v>85</v>
      </c>
      <c r="C64" s="2" t="s">
        <v>371</v>
      </c>
      <c r="D64" s="2" t="s">
        <v>372</v>
      </c>
      <c r="E64" s="2" t="s">
        <v>373</v>
      </c>
      <c r="F64" s="2" t="s">
        <v>32</v>
      </c>
      <c r="G64" s="2" t="s">
        <v>33</v>
      </c>
      <c r="H64" s="2" t="s">
        <v>374</v>
      </c>
      <c r="I64" s="2" t="s">
        <v>35</v>
      </c>
      <c r="J64" s="2" t="s">
        <v>92</v>
      </c>
      <c r="K64" s="2" t="s">
        <v>93</v>
      </c>
      <c r="L64" s="2" t="s">
        <v>93</v>
      </c>
      <c r="M64" s="2" t="s">
        <v>94</v>
      </c>
      <c r="N64" s="2" t="s">
        <v>372</v>
      </c>
      <c r="O64" s="2" t="s">
        <v>101</v>
      </c>
      <c r="P64" s="2">
        <v>0.243</v>
      </c>
      <c r="Q64" s="2">
        <v>239.0</v>
      </c>
      <c r="R64" s="2">
        <v>58.077</v>
      </c>
      <c r="S64" s="2">
        <v>0.3407</v>
      </c>
      <c r="T64" s="2">
        <v>0.0</v>
      </c>
      <c r="U64" s="2">
        <v>0.4335</v>
      </c>
      <c r="V64" s="2">
        <v>0.3077</v>
      </c>
      <c r="W64" s="2">
        <v>0.270475</v>
      </c>
      <c r="X64" s="2">
        <v>0.5049664429530202</v>
      </c>
      <c r="Y64" s="2">
        <v>0.8476049074001718</v>
      </c>
      <c r="Z64" s="2">
        <v>0.6884505249761376</v>
      </c>
      <c r="AA64" s="2">
        <v>1.193416967929158</v>
      </c>
      <c r="AB64" s="2">
        <v>1.536055432376309</v>
      </c>
    </row>
    <row r="65" ht="15.0" hidden="1" customHeight="1">
      <c r="A65" s="2" t="s">
        <v>28</v>
      </c>
      <c r="B65" s="2" t="s">
        <v>302</v>
      </c>
      <c r="C65" s="2" t="s">
        <v>375</v>
      </c>
      <c r="D65" s="2" t="s">
        <v>376</v>
      </c>
      <c r="E65" s="2" t="s">
        <v>356</v>
      </c>
      <c r="F65" s="2" t="s">
        <v>32</v>
      </c>
      <c r="G65" s="2" t="s">
        <v>89</v>
      </c>
      <c r="H65" s="2" t="s">
        <v>377</v>
      </c>
      <c r="I65" s="2" t="s">
        <v>378</v>
      </c>
      <c r="J65" s="2" t="s">
        <v>92</v>
      </c>
      <c r="K65" s="2" t="s">
        <v>93</v>
      </c>
      <c r="L65" s="2" t="s">
        <v>93</v>
      </c>
      <c r="M65" s="2" t="s">
        <v>94</v>
      </c>
      <c r="N65" s="2" t="s">
        <v>376</v>
      </c>
      <c r="O65" s="2" t="s">
        <v>101</v>
      </c>
      <c r="P65" s="2">
        <v>0.243</v>
      </c>
      <c r="Q65" s="2">
        <v>239.0</v>
      </c>
      <c r="R65" s="2">
        <v>58.077</v>
      </c>
      <c r="S65" s="2">
        <v>0.3407</v>
      </c>
      <c r="T65" s="2">
        <v>0.0</v>
      </c>
      <c r="U65" s="2">
        <v>0.4335</v>
      </c>
      <c r="V65" s="2">
        <v>0.3077</v>
      </c>
      <c r="W65" s="2">
        <v>0.270475</v>
      </c>
      <c r="X65" s="2">
        <v>0.5049664429530202</v>
      </c>
      <c r="Y65" s="2">
        <v>0.8476049074001718</v>
      </c>
      <c r="Z65" s="2">
        <v>0.6884505249761376</v>
      </c>
      <c r="AA65" s="2">
        <v>1.193416967929158</v>
      </c>
      <c r="AB65" s="2">
        <v>1.536055432376309</v>
      </c>
    </row>
    <row r="66" ht="15.0" hidden="1" customHeight="1">
      <c r="A66" s="2" t="s">
        <v>28</v>
      </c>
      <c r="B66" s="2" t="s">
        <v>302</v>
      </c>
      <c r="C66" s="2" t="s">
        <v>371</v>
      </c>
      <c r="D66" s="2" t="s">
        <v>379</v>
      </c>
      <c r="E66" s="2" t="s">
        <v>356</v>
      </c>
      <c r="F66" s="2" t="s">
        <v>32</v>
      </c>
      <c r="G66" s="2" t="s">
        <v>33</v>
      </c>
      <c r="H66" s="2" t="s">
        <v>380</v>
      </c>
      <c r="I66" s="2" t="s">
        <v>91</v>
      </c>
      <c r="J66" s="2" t="s">
        <v>92</v>
      </c>
      <c r="K66" s="2" t="s">
        <v>93</v>
      </c>
      <c r="L66" s="2" t="s">
        <v>93</v>
      </c>
      <c r="M66" s="2" t="s">
        <v>94</v>
      </c>
      <c r="N66" s="2" t="s">
        <v>379</v>
      </c>
      <c r="O66" s="2" t="s">
        <v>48</v>
      </c>
      <c r="P66" s="2">
        <v>0.243</v>
      </c>
      <c r="Q66" s="2">
        <v>239.0</v>
      </c>
      <c r="R66" s="2">
        <v>58.077</v>
      </c>
      <c r="S66" s="2">
        <v>0.3407</v>
      </c>
      <c r="T66" s="2">
        <v>0.0</v>
      </c>
      <c r="U66" s="2">
        <v>0.4335</v>
      </c>
      <c r="V66" s="2">
        <v>0.3077</v>
      </c>
      <c r="W66" s="2">
        <v>0.270475</v>
      </c>
      <c r="X66" s="2">
        <v>0.5049664429530202</v>
      </c>
      <c r="Y66" s="2">
        <v>0.8476049074001718</v>
      </c>
      <c r="Z66" s="2">
        <v>0.6884505249761376</v>
      </c>
      <c r="AA66" s="2">
        <v>1.193416967929158</v>
      </c>
      <c r="AB66" s="2">
        <v>1.536055432376309</v>
      </c>
    </row>
    <row r="67" ht="15.0" hidden="1" customHeight="1">
      <c r="A67" s="2" t="s">
        <v>28</v>
      </c>
      <c r="B67" s="2" t="s">
        <v>102</v>
      </c>
      <c r="C67" s="2" t="s">
        <v>361</v>
      </c>
      <c r="D67" s="2" t="s">
        <v>381</v>
      </c>
      <c r="E67" s="2" t="s">
        <v>102</v>
      </c>
      <c r="F67" s="2" t="s">
        <v>382</v>
      </c>
      <c r="G67" s="2" t="s">
        <v>383</v>
      </c>
      <c r="H67" s="2" t="s">
        <v>384</v>
      </c>
      <c r="I67" s="2" t="s">
        <v>35</v>
      </c>
      <c r="J67" s="2" t="s">
        <v>92</v>
      </c>
      <c r="K67" s="2" t="s">
        <v>108</v>
      </c>
      <c r="L67" s="2" t="s">
        <v>108</v>
      </c>
      <c r="M67" s="2" t="s">
        <v>109</v>
      </c>
      <c r="N67" s="2" t="s">
        <v>385</v>
      </c>
      <c r="O67" s="2" t="s">
        <v>40</v>
      </c>
      <c r="P67" s="2">
        <v>0.243</v>
      </c>
      <c r="Q67" s="2">
        <v>239.0</v>
      </c>
      <c r="R67" s="2">
        <v>58.077</v>
      </c>
      <c r="S67" s="2">
        <v>0.3407</v>
      </c>
      <c r="T67" s="2">
        <v>0.0</v>
      </c>
      <c r="U67" s="2">
        <v>0.4335</v>
      </c>
      <c r="V67" s="2">
        <v>0.3077</v>
      </c>
      <c r="W67" s="2">
        <v>0.270475</v>
      </c>
      <c r="X67" s="2">
        <v>0.5049664429530202</v>
      </c>
      <c r="Y67" s="2">
        <v>0.8476049074001718</v>
      </c>
      <c r="Z67" s="2">
        <v>0.6884505249761376</v>
      </c>
      <c r="AA67" s="2">
        <v>1.193416967929158</v>
      </c>
      <c r="AB67" s="2">
        <v>1.536055432376309</v>
      </c>
    </row>
    <row r="68" ht="15.0" hidden="1" customHeight="1">
      <c r="A68" s="2" t="s">
        <v>28</v>
      </c>
      <c r="B68" s="2" t="s">
        <v>310</v>
      </c>
      <c r="C68" s="2" t="s">
        <v>281</v>
      </c>
      <c r="D68" s="2" t="s">
        <v>386</v>
      </c>
      <c r="E68" s="2" t="s">
        <v>313</v>
      </c>
      <c r="F68" s="2" t="s">
        <v>32</v>
      </c>
      <c r="G68" s="2" t="s">
        <v>33</v>
      </c>
      <c r="H68" s="2" t="s">
        <v>387</v>
      </c>
      <c r="I68" s="2" t="s">
        <v>80</v>
      </c>
      <c r="J68" s="2" t="s">
        <v>92</v>
      </c>
      <c r="K68" s="2" t="s">
        <v>93</v>
      </c>
      <c r="L68" s="2" t="s">
        <v>93</v>
      </c>
      <c r="M68" s="2" t="s">
        <v>94</v>
      </c>
      <c r="N68" s="2" t="s">
        <v>388</v>
      </c>
      <c r="O68" s="2" t="s">
        <v>101</v>
      </c>
      <c r="P68" s="2">
        <v>0.243</v>
      </c>
      <c r="Q68" s="2">
        <v>239.0</v>
      </c>
      <c r="R68" s="2">
        <v>58.077</v>
      </c>
      <c r="S68" s="2">
        <v>0.3407</v>
      </c>
      <c r="T68" s="2">
        <v>0.0</v>
      </c>
      <c r="U68" s="2">
        <v>0.4335</v>
      </c>
      <c r="V68" s="2">
        <v>0.3077</v>
      </c>
      <c r="W68" s="2">
        <v>0.270475</v>
      </c>
      <c r="X68" s="2">
        <v>0.5049664429530202</v>
      </c>
      <c r="Y68" s="2">
        <v>0.8476049074001718</v>
      </c>
      <c r="Z68" s="2">
        <v>0.6884505249761376</v>
      </c>
      <c r="AA68" s="2">
        <v>1.193416967929158</v>
      </c>
      <c r="AB68" s="2">
        <v>1.536055432376309</v>
      </c>
    </row>
    <row r="69" ht="15.0" hidden="1" customHeight="1">
      <c r="A69" s="2" t="s">
        <v>28</v>
      </c>
      <c r="B69" s="2" t="s">
        <v>121</v>
      </c>
      <c r="C69" s="2" t="s">
        <v>222</v>
      </c>
      <c r="D69" s="2" t="s">
        <v>389</v>
      </c>
      <c r="E69" s="2" t="s">
        <v>121</v>
      </c>
      <c r="F69" s="2" t="s">
        <v>118</v>
      </c>
      <c r="G69" s="2" t="s">
        <v>124</v>
      </c>
      <c r="H69" s="2" t="s">
        <v>390</v>
      </c>
      <c r="I69" s="2" t="s">
        <v>209</v>
      </c>
      <c r="J69" s="2" t="s">
        <v>92</v>
      </c>
      <c r="K69" s="2" t="s">
        <v>108</v>
      </c>
      <c r="L69" s="2" t="s">
        <v>108</v>
      </c>
      <c r="M69" s="2" t="s">
        <v>127</v>
      </c>
      <c r="N69" s="2" t="s">
        <v>391</v>
      </c>
      <c r="O69" s="2" t="s">
        <v>48</v>
      </c>
      <c r="P69" s="2">
        <v>0.243</v>
      </c>
      <c r="Q69" s="2">
        <v>239.0</v>
      </c>
      <c r="R69" s="2">
        <v>58.077</v>
      </c>
      <c r="S69" s="2">
        <v>0.3407</v>
      </c>
      <c r="T69" s="2">
        <v>0.0</v>
      </c>
      <c r="U69" s="2">
        <v>0.4335</v>
      </c>
      <c r="V69" s="2">
        <v>0.3077</v>
      </c>
      <c r="W69" s="2">
        <v>0.270475</v>
      </c>
      <c r="X69" s="2">
        <v>0.5049664429530202</v>
      </c>
      <c r="Y69" s="2">
        <v>0.8476049074001718</v>
      </c>
      <c r="Z69" s="2">
        <v>0.6884505249761376</v>
      </c>
      <c r="AA69" s="2">
        <v>1.193416967929158</v>
      </c>
      <c r="AB69" s="2">
        <v>1.536055432376309</v>
      </c>
    </row>
    <row r="70" ht="15.0" hidden="1" customHeight="1">
      <c r="A70" s="2" t="s">
        <v>28</v>
      </c>
      <c r="B70" s="2" t="s">
        <v>121</v>
      </c>
      <c r="C70" s="2" t="s">
        <v>392</v>
      </c>
      <c r="D70" s="2" t="s">
        <v>389</v>
      </c>
      <c r="E70" s="2" t="s">
        <v>121</v>
      </c>
      <c r="F70" s="2" t="s">
        <v>32</v>
      </c>
      <c r="G70" s="2" t="s">
        <v>89</v>
      </c>
      <c r="H70" s="2" t="s">
        <v>390</v>
      </c>
      <c r="I70" s="2" t="s">
        <v>209</v>
      </c>
      <c r="J70" s="2" t="s">
        <v>92</v>
      </c>
      <c r="K70" s="2" t="s">
        <v>108</v>
      </c>
      <c r="L70" s="2" t="s">
        <v>108</v>
      </c>
      <c r="M70" s="2" t="s">
        <v>127</v>
      </c>
      <c r="N70" s="2" t="s">
        <v>391</v>
      </c>
      <c r="O70" s="2" t="s">
        <v>48</v>
      </c>
      <c r="P70" s="2">
        <v>0.243</v>
      </c>
      <c r="Q70" s="2">
        <v>239.0</v>
      </c>
      <c r="R70" s="2">
        <v>58.077</v>
      </c>
      <c r="S70" s="2">
        <v>0.3407</v>
      </c>
      <c r="T70" s="2">
        <v>0.0</v>
      </c>
      <c r="U70" s="2">
        <v>0.4335</v>
      </c>
      <c r="V70" s="2">
        <v>0.3077</v>
      </c>
      <c r="W70" s="2">
        <v>0.270475</v>
      </c>
      <c r="X70" s="2">
        <v>0.5049664429530202</v>
      </c>
      <c r="Y70" s="2">
        <v>0.8476049074001718</v>
      </c>
      <c r="Z70" s="2">
        <v>0.6884505249761376</v>
      </c>
      <c r="AA70" s="2">
        <v>1.193416967929158</v>
      </c>
      <c r="AB70" s="2">
        <v>1.536055432376309</v>
      </c>
    </row>
    <row r="71" ht="15.0" hidden="1" customHeight="1">
      <c r="A71" s="2" t="s">
        <v>28</v>
      </c>
      <c r="B71" s="2" t="s">
        <v>121</v>
      </c>
      <c r="C71" s="2" t="s">
        <v>162</v>
      </c>
      <c r="D71" s="2" t="s">
        <v>393</v>
      </c>
      <c r="E71" s="2" t="s">
        <v>121</v>
      </c>
      <c r="F71" s="2" t="s">
        <v>118</v>
      </c>
      <c r="G71" s="2" t="s">
        <v>124</v>
      </c>
      <c r="H71" s="2" t="s">
        <v>394</v>
      </c>
      <c r="I71" s="2" t="s">
        <v>47</v>
      </c>
      <c r="J71" s="2" t="s">
        <v>92</v>
      </c>
      <c r="K71" s="2" t="s">
        <v>108</v>
      </c>
      <c r="L71" s="2" t="s">
        <v>108</v>
      </c>
      <c r="M71" s="2" t="s">
        <v>127</v>
      </c>
      <c r="N71" s="2" t="s">
        <v>393</v>
      </c>
      <c r="O71" s="2" t="s">
        <v>40</v>
      </c>
      <c r="P71" s="2">
        <v>0.243</v>
      </c>
      <c r="Q71" s="2">
        <v>239.0</v>
      </c>
      <c r="R71" s="2">
        <v>58.077</v>
      </c>
      <c r="S71" s="2">
        <v>0.3407</v>
      </c>
      <c r="T71" s="2">
        <v>0.0</v>
      </c>
      <c r="U71" s="2">
        <v>0.4335</v>
      </c>
      <c r="V71" s="2">
        <v>0.3077</v>
      </c>
      <c r="W71" s="2">
        <v>0.270475</v>
      </c>
      <c r="X71" s="2">
        <v>0.5049664429530202</v>
      </c>
      <c r="Y71" s="2">
        <v>0.8476049074001718</v>
      </c>
      <c r="Z71" s="2">
        <v>0.6884505249761376</v>
      </c>
      <c r="AA71" s="2">
        <v>1.193416967929158</v>
      </c>
      <c r="AB71" s="2">
        <v>1.536055432376309</v>
      </c>
    </row>
    <row r="72" ht="15.0" hidden="1" customHeight="1">
      <c r="A72" s="2" t="s">
        <v>28</v>
      </c>
      <c r="B72" s="2" t="s">
        <v>395</v>
      </c>
      <c r="C72" s="2" t="s">
        <v>396</v>
      </c>
      <c r="D72" s="2" t="s">
        <v>397</v>
      </c>
      <c r="E72" s="2" t="s">
        <v>398</v>
      </c>
      <c r="F72" s="2" t="s">
        <v>32</v>
      </c>
      <c r="G72" s="2" t="s">
        <v>89</v>
      </c>
      <c r="H72" s="2" t="s">
        <v>399</v>
      </c>
      <c r="I72" s="2" t="s">
        <v>240</v>
      </c>
      <c r="J72" s="2" t="s">
        <v>92</v>
      </c>
      <c r="K72" s="2" t="s">
        <v>93</v>
      </c>
      <c r="L72" s="2" t="s">
        <v>93</v>
      </c>
      <c r="M72" s="2" t="s">
        <v>94</v>
      </c>
      <c r="N72" s="2" t="s">
        <v>400</v>
      </c>
      <c r="O72" s="2" t="s">
        <v>326</v>
      </c>
      <c r="P72" s="2">
        <v>0.243</v>
      </c>
      <c r="Q72" s="2">
        <v>239.0</v>
      </c>
      <c r="R72" s="2">
        <v>58.077</v>
      </c>
      <c r="S72" s="2">
        <v>0.3407</v>
      </c>
      <c r="T72" s="2">
        <v>0.0</v>
      </c>
      <c r="U72" s="2">
        <v>0.4335</v>
      </c>
      <c r="V72" s="2">
        <v>0.3077</v>
      </c>
      <c r="W72" s="2">
        <v>0.270475</v>
      </c>
      <c r="X72" s="2">
        <v>0.5049664429530202</v>
      </c>
      <c r="Y72" s="2">
        <v>0.8476049074001718</v>
      </c>
      <c r="Z72" s="2">
        <v>0.6884505249761376</v>
      </c>
      <c r="AA72" s="2">
        <v>1.193416967929158</v>
      </c>
      <c r="AB72" s="2">
        <v>1.536055432376309</v>
      </c>
    </row>
    <row r="73" ht="15.0" hidden="1" customHeight="1">
      <c r="A73" s="2" t="s">
        <v>28</v>
      </c>
      <c r="B73" s="2" t="s">
        <v>29</v>
      </c>
      <c r="C73" s="2" t="s">
        <v>401</v>
      </c>
      <c r="D73" s="2" t="s">
        <v>402</v>
      </c>
      <c r="E73" s="2" t="s">
        <v>403</v>
      </c>
      <c r="F73" s="2" t="s">
        <v>118</v>
      </c>
      <c r="G73" s="2" t="s">
        <v>70</v>
      </c>
      <c r="H73" s="2" t="s">
        <v>404</v>
      </c>
      <c r="I73" s="2" t="s">
        <v>35</v>
      </c>
      <c r="J73" s="2" t="s">
        <v>36</v>
      </c>
      <c r="K73" s="2" t="s">
        <v>37</v>
      </c>
      <c r="L73" s="2" t="s">
        <v>38</v>
      </c>
      <c r="M73" s="2" t="s">
        <v>39</v>
      </c>
      <c r="N73" s="2" t="s">
        <v>405</v>
      </c>
      <c r="O73" s="2" t="s">
        <v>101</v>
      </c>
      <c r="P73" s="2">
        <v>0.2735</v>
      </c>
      <c r="Q73" s="2">
        <v>248.0</v>
      </c>
      <c r="R73" s="2">
        <v>67.828</v>
      </c>
      <c r="S73" s="2">
        <v>0.3407</v>
      </c>
      <c r="T73" s="2">
        <v>0.4896</v>
      </c>
      <c r="U73" s="2">
        <v>0.0</v>
      </c>
      <c r="V73" s="2">
        <v>0.0</v>
      </c>
      <c r="W73" s="2">
        <v>0.207575</v>
      </c>
      <c r="X73" s="2">
        <v>0.5868456375838927</v>
      </c>
      <c r="Y73" s="2">
        <v>1.0</v>
      </c>
      <c r="Z73" s="2">
        <v>0.5283487114222082</v>
      </c>
      <c r="AA73" s="2">
        <v>1.115194349006101</v>
      </c>
      <c r="AB73" s="2">
        <v>1.528348711422208</v>
      </c>
    </row>
    <row r="74" ht="15.0" hidden="1" customHeight="1">
      <c r="A74" s="2" t="s">
        <v>28</v>
      </c>
      <c r="B74" s="2" t="s">
        <v>151</v>
      </c>
      <c r="C74" s="2" t="s">
        <v>50</v>
      </c>
      <c r="D74" s="2" t="s">
        <v>406</v>
      </c>
      <c r="E74" s="2" t="s">
        <v>151</v>
      </c>
      <c r="F74" s="2" t="s">
        <v>32</v>
      </c>
      <c r="G74" s="2" t="s">
        <v>33</v>
      </c>
      <c r="H74" s="2" t="s">
        <v>407</v>
      </c>
      <c r="I74" s="2" t="s">
        <v>35</v>
      </c>
      <c r="J74" s="2" t="s">
        <v>36</v>
      </c>
      <c r="K74" s="2" t="s">
        <v>55</v>
      </c>
      <c r="L74" s="2" t="s">
        <v>56</v>
      </c>
      <c r="M74" s="2" t="s">
        <v>56</v>
      </c>
      <c r="N74" s="2" t="s">
        <v>408</v>
      </c>
      <c r="O74" s="2" t="s">
        <v>40</v>
      </c>
      <c r="P74" s="2">
        <v>0.2735</v>
      </c>
      <c r="Q74" s="2">
        <v>248.0</v>
      </c>
      <c r="R74" s="2">
        <v>67.828</v>
      </c>
      <c r="S74" s="2">
        <v>0.3407</v>
      </c>
      <c r="T74" s="2">
        <v>0.4896</v>
      </c>
      <c r="U74" s="2">
        <v>0.0</v>
      </c>
      <c r="V74" s="2">
        <v>0.0</v>
      </c>
      <c r="W74" s="2">
        <v>0.207575</v>
      </c>
      <c r="X74" s="2">
        <v>0.5868456375838927</v>
      </c>
      <c r="Y74" s="2">
        <v>1.0</v>
      </c>
      <c r="Z74" s="2">
        <v>0.5283487114222082</v>
      </c>
      <c r="AA74" s="2">
        <v>1.115194349006101</v>
      </c>
      <c r="AB74" s="2">
        <v>1.528348711422208</v>
      </c>
    </row>
    <row r="75" ht="15.0" hidden="1" customHeight="1">
      <c r="A75" s="2" t="s">
        <v>28</v>
      </c>
      <c r="B75" s="2" t="s">
        <v>409</v>
      </c>
      <c r="C75" s="2" t="s">
        <v>75</v>
      </c>
      <c r="D75" s="2" t="s">
        <v>410</v>
      </c>
      <c r="E75" s="2" t="s">
        <v>411</v>
      </c>
      <c r="F75" s="2" t="s">
        <v>412</v>
      </c>
      <c r="G75" s="2" t="s">
        <v>413</v>
      </c>
      <c r="H75" s="2" t="s">
        <v>414</v>
      </c>
      <c r="I75" s="2" t="s">
        <v>415</v>
      </c>
      <c r="J75" s="2" t="s">
        <v>36</v>
      </c>
      <c r="K75" s="2" t="s">
        <v>55</v>
      </c>
      <c r="L75" s="2" t="s">
        <v>416</v>
      </c>
      <c r="M75" s="2" t="s">
        <v>417</v>
      </c>
      <c r="N75" s="2" t="s">
        <v>418</v>
      </c>
      <c r="O75" s="2" t="s">
        <v>57</v>
      </c>
      <c r="P75" s="2">
        <v>0.2735</v>
      </c>
      <c r="Q75" s="2">
        <v>248.0</v>
      </c>
      <c r="R75" s="2">
        <v>67.828</v>
      </c>
      <c r="S75" s="2">
        <v>0.3407</v>
      </c>
      <c r="T75" s="2">
        <v>0.4896</v>
      </c>
      <c r="U75" s="2">
        <v>0.0</v>
      </c>
      <c r="V75" s="2">
        <v>0.0</v>
      </c>
      <c r="W75" s="2">
        <v>0.207575</v>
      </c>
      <c r="X75" s="2">
        <v>0.5868456375838927</v>
      </c>
      <c r="Y75" s="2">
        <v>1.0</v>
      </c>
      <c r="Z75" s="2">
        <v>0.5283487114222082</v>
      </c>
      <c r="AA75" s="2">
        <v>1.115194349006101</v>
      </c>
      <c r="AB75" s="2">
        <v>1.528348711422208</v>
      </c>
    </row>
    <row r="76" ht="15.0" hidden="1" customHeight="1">
      <c r="A76" s="2" t="s">
        <v>28</v>
      </c>
      <c r="B76" s="2" t="s">
        <v>419</v>
      </c>
      <c r="C76" s="2" t="s">
        <v>420</v>
      </c>
      <c r="D76" s="2" t="s">
        <v>421</v>
      </c>
      <c r="E76" s="2" t="s">
        <v>422</v>
      </c>
      <c r="F76" s="2" t="s">
        <v>412</v>
      </c>
      <c r="G76" s="2" t="s">
        <v>70</v>
      </c>
      <c r="H76" s="2" t="s">
        <v>423</v>
      </c>
      <c r="I76" s="2" t="s">
        <v>424</v>
      </c>
      <c r="J76" s="2" t="s">
        <v>36</v>
      </c>
      <c r="K76" s="2" t="s">
        <v>55</v>
      </c>
      <c r="L76" s="2" t="s">
        <v>416</v>
      </c>
      <c r="M76" s="2" t="s">
        <v>417</v>
      </c>
      <c r="N76" s="2" t="s">
        <v>367</v>
      </c>
      <c r="O76" s="2" t="s">
        <v>57</v>
      </c>
      <c r="P76" s="2">
        <v>0.2735</v>
      </c>
      <c r="Q76" s="2">
        <v>248.0</v>
      </c>
      <c r="R76" s="2">
        <v>67.828</v>
      </c>
      <c r="S76" s="2">
        <v>0.3407</v>
      </c>
      <c r="T76" s="2">
        <v>0.4896</v>
      </c>
      <c r="U76" s="2">
        <v>0.0</v>
      </c>
      <c r="V76" s="2">
        <v>0.0</v>
      </c>
      <c r="W76" s="2">
        <v>0.207575</v>
      </c>
      <c r="X76" s="2">
        <v>0.5868456375838927</v>
      </c>
      <c r="Y76" s="2">
        <v>1.0</v>
      </c>
      <c r="Z76" s="2">
        <v>0.5283487114222082</v>
      </c>
      <c r="AA76" s="2">
        <v>1.115194349006101</v>
      </c>
      <c r="AB76" s="2">
        <v>1.528348711422208</v>
      </c>
    </row>
    <row r="77" ht="15.0" hidden="1" customHeight="1">
      <c r="A77" s="2" t="s">
        <v>28</v>
      </c>
      <c r="B77" s="2" t="s">
        <v>168</v>
      </c>
      <c r="C77" s="2" t="s">
        <v>236</v>
      </c>
      <c r="D77" s="2" t="s">
        <v>425</v>
      </c>
      <c r="E77" s="2" t="s">
        <v>168</v>
      </c>
      <c r="F77" s="2" t="s">
        <v>426</v>
      </c>
      <c r="G77" s="2" t="s">
        <v>70</v>
      </c>
      <c r="H77" s="2" t="s">
        <v>427</v>
      </c>
      <c r="I77" s="2" t="s">
        <v>329</v>
      </c>
      <c r="J77" s="2" t="s">
        <v>36</v>
      </c>
      <c r="K77" s="2" t="s">
        <v>55</v>
      </c>
      <c r="L77" s="2" t="s">
        <v>56</v>
      </c>
      <c r="M77" s="2" t="s">
        <v>56</v>
      </c>
      <c r="N77" s="2" t="s">
        <v>425</v>
      </c>
      <c r="O77" s="2" t="s">
        <v>57</v>
      </c>
      <c r="P77" s="2">
        <v>0.2735</v>
      </c>
      <c r="Q77" s="2">
        <v>248.0</v>
      </c>
      <c r="R77" s="2">
        <v>67.828</v>
      </c>
      <c r="S77" s="2">
        <v>0.0</v>
      </c>
      <c r="T77" s="2">
        <v>0.4896</v>
      </c>
      <c r="U77" s="2">
        <v>0.0</v>
      </c>
      <c r="V77" s="2">
        <v>0.3077</v>
      </c>
      <c r="W77" s="2">
        <v>0.199325</v>
      </c>
      <c r="X77" s="2">
        <v>0.5868456375838927</v>
      </c>
      <c r="Y77" s="2">
        <v>1.0</v>
      </c>
      <c r="Z77" s="2">
        <v>0.5073496659242762</v>
      </c>
      <c r="AA77" s="2">
        <v>1.094195303508169</v>
      </c>
      <c r="AB77" s="2">
        <v>1.507349665924276</v>
      </c>
    </row>
    <row r="78" ht="15.0" hidden="1" customHeight="1">
      <c r="A78" s="2" t="s">
        <v>28</v>
      </c>
      <c r="B78" s="2" t="s">
        <v>168</v>
      </c>
      <c r="C78" s="2" t="s">
        <v>428</v>
      </c>
      <c r="D78" s="2" t="s">
        <v>425</v>
      </c>
      <c r="E78" s="2" t="s">
        <v>168</v>
      </c>
      <c r="F78" s="2" t="s">
        <v>429</v>
      </c>
      <c r="G78" s="2" t="s">
        <v>33</v>
      </c>
      <c r="H78" s="2" t="s">
        <v>430</v>
      </c>
      <c r="I78" s="2" t="s">
        <v>431</v>
      </c>
      <c r="J78" s="2" t="s">
        <v>36</v>
      </c>
      <c r="K78" s="2" t="s">
        <v>55</v>
      </c>
      <c r="L78" s="2" t="s">
        <v>56</v>
      </c>
      <c r="M78" s="2" t="s">
        <v>56</v>
      </c>
      <c r="N78" s="2" t="s">
        <v>425</v>
      </c>
      <c r="O78" s="2" t="s">
        <v>57</v>
      </c>
      <c r="P78" s="2">
        <v>0.2735</v>
      </c>
      <c r="Q78" s="2">
        <v>248.0</v>
      </c>
      <c r="R78" s="2">
        <v>67.828</v>
      </c>
      <c r="S78" s="2">
        <v>0.0</v>
      </c>
      <c r="T78" s="2">
        <v>0.4896</v>
      </c>
      <c r="U78" s="2">
        <v>0.0</v>
      </c>
      <c r="V78" s="2">
        <v>0.3077</v>
      </c>
      <c r="W78" s="2">
        <v>0.199325</v>
      </c>
      <c r="X78" s="2">
        <v>0.5868456375838927</v>
      </c>
      <c r="Y78" s="2">
        <v>1.0</v>
      </c>
      <c r="Z78" s="2">
        <v>0.5073496659242762</v>
      </c>
      <c r="AA78" s="2">
        <v>1.094195303508169</v>
      </c>
      <c r="AB78" s="2">
        <v>1.507349665924276</v>
      </c>
    </row>
    <row r="79" ht="15.0" hidden="1" customHeight="1">
      <c r="A79" s="2" t="s">
        <v>28</v>
      </c>
      <c r="B79" s="2" t="s">
        <v>65</v>
      </c>
      <c r="C79" s="2" t="s">
        <v>432</v>
      </c>
      <c r="D79" s="2" t="s">
        <v>433</v>
      </c>
      <c r="E79" s="2" t="s">
        <v>68</v>
      </c>
      <c r="F79" s="2" t="s">
        <v>434</v>
      </c>
      <c r="G79" s="2" t="s">
        <v>70</v>
      </c>
      <c r="H79" s="2" t="s">
        <v>435</v>
      </c>
      <c r="I79" s="2" t="s">
        <v>35</v>
      </c>
      <c r="J79" s="2" t="s">
        <v>36</v>
      </c>
      <c r="K79" s="2" t="s">
        <v>37</v>
      </c>
      <c r="L79" s="2" t="s">
        <v>38</v>
      </c>
      <c r="M79" s="2" t="s">
        <v>72</v>
      </c>
      <c r="N79" s="2" t="s">
        <v>433</v>
      </c>
      <c r="O79" s="2" t="s">
        <v>40</v>
      </c>
      <c r="P79" s="2">
        <v>0.2735</v>
      </c>
      <c r="Q79" s="2">
        <v>248.0</v>
      </c>
      <c r="R79" s="2">
        <v>67.828</v>
      </c>
      <c r="S79" s="2">
        <v>0.0</v>
      </c>
      <c r="T79" s="2">
        <v>0.4896</v>
      </c>
      <c r="U79" s="2">
        <v>0.0</v>
      </c>
      <c r="V79" s="2">
        <v>0.3077</v>
      </c>
      <c r="W79" s="2">
        <v>0.199325</v>
      </c>
      <c r="X79" s="2">
        <v>0.5868456375838927</v>
      </c>
      <c r="Y79" s="2">
        <v>1.0</v>
      </c>
      <c r="Z79" s="2">
        <v>0.5073496659242762</v>
      </c>
      <c r="AA79" s="2">
        <v>1.094195303508169</v>
      </c>
      <c r="AB79" s="2">
        <v>1.507349665924276</v>
      </c>
    </row>
    <row r="80" ht="15.0" hidden="1" customHeight="1">
      <c r="A80" s="2" t="s">
        <v>28</v>
      </c>
      <c r="B80" s="2" t="s">
        <v>65</v>
      </c>
      <c r="C80" s="2" t="s">
        <v>436</v>
      </c>
      <c r="D80" s="2" t="s">
        <v>433</v>
      </c>
      <c r="E80" s="2" t="s">
        <v>68</v>
      </c>
      <c r="F80" s="2" t="s">
        <v>69</v>
      </c>
      <c r="G80" s="2" t="s">
        <v>70</v>
      </c>
      <c r="H80" s="2" t="s">
        <v>435</v>
      </c>
      <c r="I80" s="2" t="s">
        <v>35</v>
      </c>
      <c r="J80" s="2" t="s">
        <v>36</v>
      </c>
      <c r="K80" s="2" t="s">
        <v>37</v>
      </c>
      <c r="L80" s="2" t="s">
        <v>38</v>
      </c>
      <c r="M80" s="2" t="s">
        <v>72</v>
      </c>
      <c r="N80" s="2" t="s">
        <v>433</v>
      </c>
      <c r="O80" s="2" t="s">
        <v>40</v>
      </c>
      <c r="P80" s="2">
        <v>0.2735</v>
      </c>
      <c r="Q80" s="2">
        <v>248.0</v>
      </c>
      <c r="R80" s="2">
        <v>67.828</v>
      </c>
      <c r="S80" s="2">
        <v>0.0</v>
      </c>
      <c r="T80" s="2">
        <v>0.4896</v>
      </c>
      <c r="U80" s="2">
        <v>0.0</v>
      </c>
      <c r="V80" s="2">
        <v>0.3077</v>
      </c>
      <c r="W80" s="2">
        <v>0.199325</v>
      </c>
      <c r="X80" s="2">
        <v>0.5868456375838927</v>
      </c>
      <c r="Y80" s="2">
        <v>1.0</v>
      </c>
      <c r="Z80" s="2">
        <v>0.5073496659242762</v>
      </c>
      <c r="AA80" s="2">
        <v>1.094195303508169</v>
      </c>
      <c r="AB80" s="2">
        <v>1.507349665924276</v>
      </c>
    </row>
    <row r="81" ht="15.0" hidden="1" customHeight="1">
      <c r="A81" s="2" t="s">
        <v>28</v>
      </c>
      <c r="B81" s="2" t="s">
        <v>437</v>
      </c>
      <c r="C81" s="2" t="s">
        <v>230</v>
      </c>
      <c r="D81" s="2" t="s">
        <v>438</v>
      </c>
      <c r="E81" s="2" t="s">
        <v>439</v>
      </c>
      <c r="F81" s="2" t="s">
        <v>181</v>
      </c>
      <c r="G81" s="2" t="s">
        <v>62</v>
      </c>
      <c r="H81" s="2" t="s">
        <v>440</v>
      </c>
      <c r="I81" s="2" t="s">
        <v>35</v>
      </c>
      <c r="J81" s="2" t="s">
        <v>36</v>
      </c>
      <c r="K81" s="2" t="s">
        <v>55</v>
      </c>
      <c r="L81" s="2" t="s">
        <v>56</v>
      </c>
      <c r="M81" s="2" t="s">
        <v>56</v>
      </c>
      <c r="N81" s="3" t="s">
        <v>317</v>
      </c>
      <c r="O81" s="2" t="s">
        <v>101</v>
      </c>
      <c r="P81" s="2">
        <v>0.2735</v>
      </c>
      <c r="Q81" s="2">
        <v>248.0</v>
      </c>
      <c r="R81" s="2">
        <v>67.828</v>
      </c>
      <c r="S81" s="2">
        <v>0.0</v>
      </c>
      <c r="T81" s="2">
        <v>0.4896</v>
      </c>
      <c r="U81" s="2">
        <v>0.0</v>
      </c>
      <c r="V81" s="2">
        <v>0.3077</v>
      </c>
      <c r="W81" s="2">
        <v>0.199325</v>
      </c>
      <c r="X81" s="2">
        <v>0.5868456375838927</v>
      </c>
      <c r="Y81" s="2">
        <v>1.0</v>
      </c>
      <c r="Z81" s="2">
        <v>0.5073496659242762</v>
      </c>
      <c r="AA81" s="2">
        <v>1.094195303508169</v>
      </c>
      <c r="AB81" s="2">
        <v>1.507349665924276</v>
      </c>
    </row>
    <row r="82" ht="15.0" hidden="1" customHeight="1">
      <c r="A82" s="2" t="s">
        <v>28</v>
      </c>
      <c r="B82" s="2" t="s">
        <v>29</v>
      </c>
      <c r="C82" s="2" t="s">
        <v>441</v>
      </c>
      <c r="D82" s="2" t="s">
        <v>442</v>
      </c>
      <c r="E82" s="2" t="s">
        <v>403</v>
      </c>
      <c r="F82" s="2" t="s">
        <v>53</v>
      </c>
      <c r="G82" s="2" t="s">
        <v>70</v>
      </c>
      <c r="H82" s="2" t="s">
        <v>443</v>
      </c>
      <c r="I82" s="2" t="s">
        <v>35</v>
      </c>
      <c r="J82" s="2" t="s">
        <v>36</v>
      </c>
      <c r="K82" s="2" t="s">
        <v>37</v>
      </c>
      <c r="L82" s="2" t="s">
        <v>38</v>
      </c>
      <c r="M82" s="2" t="s">
        <v>39</v>
      </c>
      <c r="N82" s="2" t="s">
        <v>444</v>
      </c>
      <c r="O82" s="2" t="s">
        <v>326</v>
      </c>
      <c r="P82" s="2">
        <v>0.2735</v>
      </c>
      <c r="Q82" s="2">
        <v>248.0</v>
      </c>
      <c r="R82" s="2">
        <v>67.828</v>
      </c>
      <c r="S82" s="2">
        <v>0.3407</v>
      </c>
      <c r="T82" s="2">
        <v>0.0</v>
      </c>
      <c r="U82" s="2">
        <v>0.4335</v>
      </c>
      <c r="V82" s="2">
        <v>0.0</v>
      </c>
      <c r="W82" s="2">
        <v>0.19355</v>
      </c>
      <c r="X82" s="2">
        <v>0.5868456375838927</v>
      </c>
      <c r="Y82" s="2">
        <v>1.0</v>
      </c>
      <c r="Z82" s="2">
        <v>0.4926503340757239</v>
      </c>
      <c r="AA82" s="2">
        <v>1.079495971659617</v>
      </c>
      <c r="AB82" s="2">
        <v>1.492650334075724</v>
      </c>
    </row>
    <row r="83" ht="15.0" hidden="1" customHeight="1">
      <c r="A83" s="2" t="s">
        <v>28</v>
      </c>
      <c r="B83" s="2" t="s">
        <v>229</v>
      </c>
      <c r="C83" s="2" t="s">
        <v>248</v>
      </c>
      <c r="D83" s="2" t="s">
        <v>317</v>
      </c>
      <c r="E83" s="2" t="s">
        <v>232</v>
      </c>
      <c r="F83" s="2" t="s">
        <v>32</v>
      </c>
      <c r="G83" s="2" t="s">
        <v>33</v>
      </c>
      <c r="H83" s="2" t="s">
        <v>445</v>
      </c>
      <c r="I83" s="2" t="s">
        <v>424</v>
      </c>
      <c r="J83" s="2" t="s">
        <v>36</v>
      </c>
      <c r="K83" s="2" t="s">
        <v>55</v>
      </c>
      <c r="L83" s="2" t="s">
        <v>56</v>
      </c>
      <c r="M83" s="2" t="s">
        <v>56</v>
      </c>
      <c r="N83" s="2" t="s">
        <v>317</v>
      </c>
      <c r="O83" s="2" t="s">
        <v>48</v>
      </c>
      <c r="P83" s="2">
        <v>0.2735</v>
      </c>
      <c r="Q83" s="2">
        <v>248.0</v>
      </c>
      <c r="R83" s="2">
        <v>67.828</v>
      </c>
      <c r="S83" s="2">
        <v>0.3407</v>
      </c>
      <c r="T83" s="2">
        <v>0.0</v>
      </c>
      <c r="U83" s="2">
        <v>0.4335</v>
      </c>
      <c r="V83" s="2">
        <v>0.0</v>
      </c>
      <c r="W83" s="2">
        <v>0.19355</v>
      </c>
      <c r="X83" s="2">
        <v>0.5868456375838927</v>
      </c>
      <c r="Y83" s="2">
        <v>1.0</v>
      </c>
      <c r="Z83" s="2">
        <v>0.4926503340757239</v>
      </c>
      <c r="AA83" s="2">
        <v>1.079495971659617</v>
      </c>
      <c r="AB83" s="2">
        <v>1.492650334075724</v>
      </c>
    </row>
    <row r="84" ht="15.0" hidden="1" customHeight="1">
      <c r="A84" s="2" t="s">
        <v>28</v>
      </c>
      <c r="B84" s="2" t="s">
        <v>229</v>
      </c>
      <c r="C84" s="2" t="s">
        <v>428</v>
      </c>
      <c r="D84" s="2" t="s">
        <v>446</v>
      </c>
      <c r="E84" s="2" t="s">
        <v>232</v>
      </c>
      <c r="F84" s="2" t="s">
        <v>118</v>
      </c>
      <c r="G84" s="2" t="s">
        <v>246</v>
      </c>
      <c r="H84" s="2" t="s">
        <v>447</v>
      </c>
      <c r="I84" s="2" t="s">
        <v>35</v>
      </c>
      <c r="J84" s="2" t="s">
        <v>36</v>
      </c>
      <c r="K84" s="2" t="s">
        <v>55</v>
      </c>
      <c r="L84" s="2" t="s">
        <v>56</v>
      </c>
      <c r="M84" s="2" t="s">
        <v>56</v>
      </c>
      <c r="N84" s="2" t="s">
        <v>448</v>
      </c>
      <c r="O84" s="2" t="s">
        <v>265</v>
      </c>
      <c r="P84" s="2">
        <v>0.2735</v>
      </c>
      <c r="Q84" s="2">
        <v>248.0</v>
      </c>
      <c r="R84" s="2">
        <v>67.828</v>
      </c>
      <c r="S84" s="2">
        <v>0.3407</v>
      </c>
      <c r="T84" s="2">
        <v>0.0</v>
      </c>
      <c r="U84" s="2">
        <v>0.4335</v>
      </c>
      <c r="V84" s="2">
        <v>0.0</v>
      </c>
      <c r="W84" s="2">
        <v>0.19355</v>
      </c>
      <c r="X84" s="2">
        <v>0.5868456375838927</v>
      </c>
      <c r="Y84" s="2">
        <v>1.0</v>
      </c>
      <c r="Z84" s="2">
        <v>0.4926503340757239</v>
      </c>
      <c r="AA84" s="2">
        <v>1.079495971659617</v>
      </c>
      <c r="AB84" s="2">
        <v>1.492650334075724</v>
      </c>
    </row>
    <row r="85" ht="15.0" hidden="1" customHeight="1">
      <c r="A85" s="2" t="s">
        <v>28</v>
      </c>
      <c r="B85" s="2" t="s">
        <v>449</v>
      </c>
      <c r="C85" s="2" t="s">
        <v>450</v>
      </c>
      <c r="D85" s="2" t="s">
        <v>451</v>
      </c>
      <c r="E85" s="2" t="s">
        <v>452</v>
      </c>
      <c r="F85" s="2" t="s">
        <v>453</v>
      </c>
      <c r="G85" s="2" t="s">
        <v>454</v>
      </c>
      <c r="H85" s="2" t="s">
        <v>455</v>
      </c>
      <c r="I85" s="2" t="s">
        <v>174</v>
      </c>
      <c r="J85" s="2" t="s">
        <v>36</v>
      </c>
      <c r="K85" s="2" t="s">
        <v>263</v>
      </c>
      <c r="L85" s="2" t="s">
        <v>456</v>
      </c>
      <c r="M85" s="2" t="s">
        <v>457</v>
      </c>
      <c r="N85" s="2" t="s">
        <v>458</v>
      </c>
      <c r="O85" s="2" t="s">
        <v>297</v>
      </c>
      <c r="P85" s="2">
        <v>0.2735</v>
      </c>
      <c r="Q85" s="2">
        <v>248.0</v>
      </c>
      <c r="R85" s="2">
        <v>67.828</v>
      </c>
      <c r="S85" s="2">
        <v>0.3407</v>
      </c>
      <c r="T85" s="2">
        <v>0.0</v>
      </c>
      <c r="U85" s="2">
        <v>0.4335</v>
      </c>
      <c r="V85" s="2">
        <v>0.0</v>
      </c>
      <c r="W85" s="2">
        <v>0.19355</v>
      </c>
      <c r="X85" s="2">
        <v>0.5868456375838927</v>
      </c>
      <c r="Y85" s="2">
        <v>1.0</v>
      </c>
      <c r="Z85" s="2">
        <v>0.4926503340757239</v>
      </c>
      <c r="AA85" s="2">
        <v>1.079495971659617</v>
      </c>
      <c r="AB85" s="2">
        <v>1.492650334075724</v>
      </c>
    </row>
    <row r="86" ht="15.0" hidden="1" customHeight="1">
      <c r="A86" s="2" t="s">
        <v>28</v>
      </c>
      <c r="B86" s="2" t="s">
        <v>459</v>
      </c>
      <c r="C86" s="2" t="s">
        <v>460</v>
      </c>
      <c r="D86" s="2" t="s">
        <v>461</v>
      </c>
      <c r="E86" s="2" t="s">
        <v>462</v>
      </c>
      <c r="F86" s="2" t="s">
        <v>44</v>
      </c>
      <c r="G86" s="2" t="s">
        <v>113</v>
      </c>
      <c r="H86" s="2" t="s">
        <v>463</v>
      </c>
      <c r="I86" s="2" t="s">
        <v>91</v>
      </c>
      <c r="J86" s="2" t="s">
        <v>36</v>
      </c>
      <c r="K86" s="2" t="s">
        <v>37</v>
      </c>
      <c r="L86" s="2" t="s">
        <v>38</v>
      </c>
      <c r="M86" s="2" t="s">
        <v>39</v>
      </c>
      <c r="N86" s="2" t="s">
        <v>464</v>
      </c>
      <c r="O86" s="2" t="s">
        <v>101</v>
      </c>
      <c r="P86" s="2">
        <v>0.2735</v>
      </c>
      <c r="Q86" s="2">
        <v>248.0</v>
      </c>
      <c r="R86" s="2">
        <v>67.828</v>
      </c>
      <c r="S86" s="2">
        <v>0.3407</v>
      </c>
      <c r="T86" s="2">
        <v>0.0</v>
      </c>
      <c r="U86" s="2">
        <v>0.4335</v>
      </c>
      <c r="V86" s="2">
        <v>0.0</v>
      </c>
      <c r="W86" s="2">
        <v>0.19355</v>
      </c>
      <c r="X86" s="2">
        <v>0.5868456375838927</v>
      </c>
      <c r="Y86" s="2">
        <v>1.0</v>
      </c>
      <c r="Z86" s="2">
        <v>0.4926503340757239</v>
      </c>
      <c r="AA86" s="2">
        <v>1.079495971659617</v>
      </c>
      <c r="AB86" s="2">
        <v>1.492650334075724</v>
      </c>
    </row>
    <row r="87" ht="15.0" hidden="1" customHeight="1">
      <c r="A87" s="2" t="s">
        <v>28</v>
      </c>
      <c r="B87" s="2" t="s">
        <v>465</v>
      </c>
      <c r="C87" s="2" t="s">
        <v>103</v>
      </c>
      <c r="D87" s="2" t="s">
        <v>466</v>
      </c>
      <c r="E87" s="2" t="s">
        <v>467</v>
      </c>
      <c r="F87" s="2" t="s">
        <v>53</v>
      </c>
      <c r="G87" s="2" t="s">
        <v>33</v>
      </c>
      <c r="H87" s="2" t="s">
        <v>468</v>
      </c>
      <c r="I87" s="2" t="s">
        <v>35</v>
      </c>
      <c r="J87" s="2" t="s">
        <v>36</v>
      </c>
      <c r="K87" s="2" t="s">
        <v>55</v>
      </c>
      <c r="L87" s="2" t="s">
        <v>469</v>
      </c>
      <c r="M87" s="2" t="s">
        <v>469</v>
      </c>
      <c r="N87" s="2" t="s">
        <v>466</v>
      </c>
      <c r="O87" s="2" t="s">
        <v>265</v>
      </c>
      <c r="P87" s="2">
        <v>0.2735</v>
      </c>
      <c r="Q87" s="2">
        <v>248.0</v>
      </c>
      <c r="R87" s="2">
        <v>67.828</v>
      </c>
      <c r="S87" s="2">
        <v>0.3407</v>
      </c>
      <c r="T87" s="2">
        <v>0.0</v>
      </c>
      <c r="U87" s="2">
        <v>0.4335</v>
      </c>
      <c r="V87" s="2">
        <v>0.0</v>
      </c>
      <c r="W87" s="2">
        <v>0.19355</v>
      </c>
      <c r="X87" s="2">
        <v>0.5868456375838927</v>
      </c>
      <c r="Y87" s="2">
        <v>1.0</v>
      </c>
      <c r="Z87" s="2">
        <v>0.4926503340757239</v>
      </c>
      <c r="AA87" s="2">
        <v>1.079495971659617</v>
      </c>
      <c r="AB87" s="2">
        <v>1.492650334075724</v>
      </c>
    </row>
    <row r="88" ht="15.0" hidden="1" customHeight="1">
      <c r="A88" s="2" t="s">
        <v>28</v>
      </c>
      <c r="B88" s="2" t="s">
        <v>470</v>
      </c>
      <c r="C88" s="2" t="s">
        <v>471</v>
      </c>
      <c r="D88" s="2" t="s">
        <v>472</v>
      </c>
      <c r="E88" s="2" t="s">
        <v>470</v>
      </c>
      <c r="F88" s="2" t="s">
        <v>105</v>
      </c>
      <c r="G88" s="2" t="s">
        <v>164</v>
      </c>
      <c r="H88" s="2" t="s">
        <v>473</v>
      </c>
      <c r="I88" s="2" t="s">
        <v>198</v>
      </c>
      <c r="J88" s="2" t="s">
        <v>36</v>
      </c>
      <c r="K88" s="2" t="s">
        <v>55</v>
      </c>
      <c r="L88" s="2" t="s">
        <v>150</v>
      </c>
      <c r="M88" s="2" t="s">
        <v>150</v>
      </c>
      <c r="N88" s="2" t="s">
        <v>474</v>
      </c>
      <c r="O88" s="2" t="s">
        <v>57</v>
      </c>
      <c r="P88" s="2">
        <v>0.2735</v>
      </c>
      <c r="Q88" s="2">
        <v>248.0</v>
      </c>
      <c r="R88" s="2">
        <v>67.828</v>
      </c>
      <c r="S88" s="2">
        <v>0.0</v>
      </c>
      <c r="T88" s="2">
        <v>0.0</v>
      </c>
      <c r="U88" s="2">
        <v>0.4335</v>
      </c>
      <c r="V88" s="2">
        <v>0.3077</v>
      </c>
      <c r="W88" s="2">
        <v>0.1853</v>
      </c>
      <c r="X88" s="2">
        <v>0.5868456375838927</v>
      </c>
      <c r="Y88" s="2">
        <v>1.0</v>
      </c>
      <c r="Z88" s="2">
        <v>0.4716512885777919</v>
      </c>
      <c r="AA88" s="2">
        <v>1.058496926161685</v>
      </c>
      <c r="AB88" s="2">
        <v>1.471651288577792</v>
      </c>
    </row>
    <row r="89" ht="15.0" hidden="1" customHeight="1">
      <c r="A89" s="2" t="s">
        <v>28</v>
      </c>
      <c r="B89" s="2" t="s">
        <v>168</v>
      </c>
      <c r="C89" s="2" t="s">
        <v>475</v>
      </c>
      <c r="D89" s="2" t="s">
        <v>476</v>
      </c>
      <c r="E89" s="2" t="s">
        <v>168</v>
      </c>
      <c r="F89" s="2" t="s">
        <v>477</v>
      </c>
      <c r="G89" s="2" t="s">
        <v>413</v>
      </c>
      <c r="H89" s="2" t="s">
        <v>478</v>
      </c>
      <c r="I89" s="2" t="s">
        <v>47</v>
      </c>
      <c r="J89" s="2" t="s">
        <v>36</v>
      </c>
      <c r="K89" s="2" t="s">
        <v>55</v>
      </c>
      <c r="L89" s="2" t="s">
        <v>56</v>
      </c>
      <c r="M89" s="2" t="s">
        <v>56</v>
      </c>
      <c r="N89" s="2" t="s">
        <v>479</v>
      </c>
      <c r="O89" s="2" t="s">
        <v>40</v>
      </c>
      <c r="P89" s="2">
        <v>0.2735</v>
      </c>
      <c r="Q89" s="2">
        <v>248.0</v>
      </c>
      <c r="R89" s="2">
        <v>67.828</v>
      </c>
      <c r="S89" s="2">
        <v>0.0</v>
      </c>
      <c r="T89" s="2">
        <v>0.0</v>
      </c>
      <c r="U89" s="2">
        <v>0.4335</v>
      </c>
      <c r="V89" s="2">
        <v>0.3077</v>
      </c>
      <c r="W89" s="2">
        <v>0.1853</v>
      </c>
      <c r="X89" s="2">
        <v>0.5868456375838927</v>
      </c>
      <c r="Y89" s="2">
        <v>1.0</v>
      </c>
      <c r="Z89" s="2">
        <v>0.4716512885777919</v>
      </c>
      <c r="AA89" s="2">
        <v>1.058496926161685</v>
      </c>
      <c r="AB89" s="2">
        <v>1.471651288577792</v>
      </c>
    </row>
    <row r="90" ht="15.0" hidden="1" customHeight="1">
      <c r="A90" s="2" t="s">
        <v>28</v>
      </c>
      <c r="B90" s="2" t="s">
        <v>221</v>
      </c>
      <c r="C90" s="2" t="s">
        <v>361</v>
      </c>
      <c r="D90" s="2" t="s">
        <v>480</v>
      </c>
      <c r="E90" s="2" t="s">
        <v>224</v>
      </c>
      <c r="F90" s="2" t="s">
        <v>172</v>
      </c>
      <c r="G90" s="2" t="s">
        <v>70</v>
      </c>
      <c r="H90" s="2" t="s">
        <v>481</v>
      </c>
      <c r="I90" s="2" t="s">
        <v>482</v>
      </c>
      <c r="J90" s="2" t="s">
        <v>36</v>
      </c>
      <c r="K90" s="2" t="s">
        <v>55</v>
      </c>
      <c r="L90" s="2" t="s">
        <v>56</v>
      </c>
      <c r="M90" s="2" t="s">
        <v>56</v>
      </c>
      <c r="N90" s="2" t="s">
        <v>480</v>
      </c>
      <c r="O90" s="2" t="s">
        <v>57</v>
      </c>
      <c r="P90" s="2">
        <v>0.2735</v>
      </c>
      <c r="Q90" s="2">
        <v>248.0</v>
      </c>
      <c r="R90" s="2">
        <v>67.828</v>
      </c>
      <c r="S90" s="2">
        <v>0.0</v>
      </c>
      <c r="T90" s="2">
        <v>0.0</v>
      </c>
      <c r="U90" s="2">
        <v>0.4335</v>
      </c>
      <c r="V90" s="2">
        <v>0.3077</v>
      </c>
      <c r="W90" s="2">
        <v>0.1853</v>
      </c>
      <c r="X90" s="2">
        <v>0.5868456375838927</v>
      </c>
      <c r="Y90" s="2">
        <v>1.0</v>
      </c>
      <c r="Z90" s="2">
        <v>0.4716512885777919</v>
      </c>
      <c r="AA90" s="2">
        <v>1.058496926161685</v>
      </c>
      <c r="AB90" s="2">
        <v>1.471651288577792</v>
      </c>
    </row>
    <row r="91" ht="15.0" hidden="1" customHeight="1">
      <c r="A91" s="2" t="s">
        <v>28</v>
      </c>
      <c r="B91" s="2" t="s">
        <v>221</v>
      </c>
      <c r="C91" s="2" t="s">
        <v>483</v>
      </c>
      <c r="D91" s="2" t="s">
        <v>367</v>
      </c>
      <c r="E91" s="2" t="s">
        <v>224</v>
      </c>
      <c r="F91" s="2" t="s">
        <v>105</v>
      </c>
      <c r="G91" s="2" t="s">
        <v>70</v>
      </c>
      <c r="H91" s="2" t="s">
        <v>484</v>
      </c>
      <c r="I91" s="2" t="s">
        <v>64</v>
      </c>
      <c r="J91" s="2" t="s">
        <v>36</v>
      </c>
      <c r="K91" s="2" t="s">
        <v>55</v>
      </c>
      <c r="L91" s="2" t="s">
        <v>56</v>
      </c>
      <c r="M91" s="2" t="s">
        <v>56</v>
      </c>
      <c r="N91" s="2" t="s">
        <v>367</v>
      </c>
      <c r="O91" s="2" t="s">
        <v>57</v>
      </c>
      <c r="P91" s="2">
        <v>0.2735</v>
      </c>
      <c r="Q91" s="2">
        <v>248.0</v>
      </c>
      <c r="R91" s="2">
        <v>67.828</v>
      </c>
      <c r="S91" s="2">
        <v>0.0</v>
      </c>
      <c r="T91" s="2">
        <v>0.0</v>
      </c>
      <c r="U91" s="2">
        <v>0.4335</v>
      </c>
      <c r="V91" s="2">
        <v>0.3077</v>
      </c>
      <c r="W91" s="2">
        <v>0.1853</v>
      </c>
      <c r="X91" s="2">
        <v>0.5868456375838927</v>
      </c>
      <c r="Y91" s="2">
        <v>1.0</v>
      </c>
      <c r="Z91" s="2">
        <v>0.4716512885777919</v>
      </c>
      <c r="AA91" s="2">
        <v>1.058496926161685</v>
      </c>
      <c r="AB91" s="2">
        <v>1.471651288577792</v>
      </c>
    </row>
    <row r="92" ht="15.0" hidden="1" customHeight="1">
      <c r="A92" s="2" t="s">
        <v>28</v>
      </c>
      <c r="B92" s="2" t="s">
        <v>221</v>
      </c>
      <c r="C92" s="2" t="s">
        <v>290</v>
      </c>
      <c r="D92" s="2" t="s">
        <v>480</v>
      </c>
      <c r="E92" s="2" t="s">
        <v>224</v>
      </c>
      <c r="F92" s="2" t="s">
        <v>118</v>
      </c>
      <c r="G92" s="2" t="s">
        <v>253</v>
      </c>
      <c r="H92" s="2" t="s">
        <v>485</v>
      </c>
      <c r="I92" s="2" t="s">
        <v>486</v>
      </c>
      <c r="J92" s="2" t="s">
        <v>36</v>
      </c>
      <c r="K92" s="2" t="s">
        <v>55</v>
      </c>
      <c r="L92" s="2" t="s">
        <v>56</v>
      </c>
      <c r="M92" s="2" t="s">
        <v>56</v>
      </c>
      <c r="N92" s="2" t="s">
        <v>480</v>
      </c>
      <c r="O92" s="2" t="s">
        <v>57</v>
      </c>
      <c r="P92" s="2">
        <v>0.2735</v>
      </c>
      <c r="Q92" s="2">
        <v>248.0</v>
      </c>
      <c r="R92" s="2">
        <v>67.828</v>
      </c>
      <c r="S92" s="2">
        <v>0.0</v>
      </c>
      <c r="T92" s="2">
        <v>0.0</v>
      </c>
      <c r="U92" s="2">
        <v>0.4335</v>
      </c>
      <c r="V92" s="2">
        <v>0.3077</v>
      </c>
      <c r="W92" s="2">
        <v>0.1853</v>
      </c>
      <c r="X92" s="2">
        <v>0.5868456375838927</v>
      </c>
      <c r="Y92" s="2">
        <v>1.0</v>
      </c>
      <c r="Z92" s="2">
        <v>0.4716512885777919</v>
      </c>
      <c r="AA92" s="2">
        <v>1.058496926161685</v>
      </c>
      <c r="AB92" s="2">
        <v>1.471651288577792</v>
      </c>
    </row>
    <row r="93" ht="15.0" hidden="1" customHeight="1">
      <c r="A93" s="2" t="s">
        <v>28</v>
      </c>
      <c r="B93" s="2" t="s">
        <v>221</v>
      </c>
      <c r="C93" s="2" t="s">
        <v>487</v>
      </c>
      <c r="D93" s="2" t="s">
        <v>488</v>
      </c>
      <c r="E93" s="2" t="s">
        <v>224</v>
      </c>
      <c r="F93" s="2" t="s">
        <v>489</v>
      </c>
      <c r="G93" s="2" t="s">
        <v>70</v>
      </c>
      <c r="H93" s="2" t="s">
        <v>490</v>
      </c>
      <c r="I93" s="2" t="s">
        <v>64</v>
      </c>
      <c r="J93" s="2" t="s">
        <v>36</v>
      </c>
      <c r="K93" s="2" t="s">
        <v>55</v>
      </c>
      <c r="L93" s="2" t="s">
        <v>56</v>
      </c>
      <c r="M93" s="2" t="s">
        <v>56</v>
      </c>
      <c r="N93" s="2" t="s">
        <v>488</v>
      </c>
      <c r="O93" s="2" t="s">
        <v>57</v>
      </c>
      <c r="P93" s="2">
        <v>0.2735</v>
      </c>
      <c r="Q93" s="2">
        <v>248.0</v>
      </c>
      <c r="R93" s="2">
        <v>67.828</v>
      </c>
      <c r="S93" s="2">
        <v>0.0</v>
      </c>
      <c r="T93" s="2">
        <v>0.0</v>
      </c>
      <c r="U93" s="2">
        <v>0.4335</v>
      </c>
      <c r="V93" s="2">
        <v>0.3077</v>
      </c>
      <c r="W93" s="2">
        <v>0.1853</v>
      </c>
      <c r="X93" s="2">
        <v>0.5868456375838927</v>
      </c>
      <c r="Y93" s="2">
        <v>1.0</v>
      </c>
      <c r="Z93" s="2">
        <v>0.4716512885777919</v>
      </c>
      <c r="AA93" s="2">
        <v>1.058496926161685</v>
      </c>
      <c r="AB93" s="2">
        <v>1.471651288577792</v>
      </c>
    </row>
    <row r="94" ht="15.0" hidden="1" customHeight="1">
      <c r="A94" s="2" t="s">
        <v>28</v>
      </c>
      <c r="B94" s="2" t="s">
        <v>221</v>
      </c>
      <c r="C94" s="2" t="s">
        <v>375</v>
      </c>
      <c r="D94" s="2" t="s">
        <v>488</v>
      </c>
      <c r="E94" s="2" t="s">
        <v>224</v>
      </c>
      <c r="F94" s="2" t="s">
        <v>491</v>
      </c>
      <c r="G94" s="2" t="s">
        <v>70</v>
      </c>
      <c r="H94" s="2" t="s">
        <v>490</v>
      </c>
      <c r="I94" s="2" t="s">
        <v>64</v>
      </c>
      <c r="J94" s="2" t="s">
        <v>36</v>
      </c>
      <c r="K94" s="2" t="s">
        <v>55</v>
      </c>
      <c r="L94" s="2" t="s">
        <v>56</v>
      </c>
      <c r="M94" s="2" t="s">
        <v>56</v>
      </c>
      <c r="N94" s="2" t="s">
        <v>488</v>
      </c>
      <c r="O94" s="2" t="s">
        <v>57</v>
      </c>
      <c r="P94" s="2">
        <v>0.2735</v>
      </c>
      <c r="Q94" s="2">
        <v>248.0</v>
      </c>
      <c r="R94" s="2">
        <v>67.828</v>
      </c>
      <c r="S94" s="2">
        <v>0.0</v>
      </c>
      <c r="T94" s="2">
        <v>0.0</v>
      </c>
      <c r="U94" s="2">
        <v>0.4335</v>
      </c>
      <c r="V94" s="2">
        <v>0.3077</v>
      </c>
      <c r="W94" s="2">
        <v>0.1853</v>
      </c>
      <c r="X94" s="2">
        <v>0.5868456375838927</v>
      </c>
      <c r="Y94" s="2">
        <v>1.0</v>
      </c>
      <c r="Z94" s="2">
        <v>0.4716512885777919</v>
      </c>
      <c r="AA94" s="2">
        <v>1.058496926161685</v>
      </c>
      <c r="AB94" s="2">
        <v>1.471651288577792</v>
      </c>
    </row>
    <row r="95" ht="15.0" hidden="1" customHeight="1">
      <c r="A95" s="2" t="s">
        <v>28</v>
      </c>
      <c r="B95" s="2" t="s">
        <v>151</v>
      </c>
      <c r="C95" s="2" t="s">
        <v>86</v>
      </c>
      <c r="D95" s="2" t="s">
        <v>492</v>
      </c>
      <c r="E95" s="2" t="s">
        <v>493</v>
      </c>
      <c r="F95" s="2" t="s">
        <v>105</v>
      </c>
      <c r="G95" s="2" t="s">
        <v>494</v>
      </c>
      <c r="H95" s="2" t="s">
        <v>495</v>
      </c>
      <c r="I95" s="2" t="s">
        <v>35</v>
      </c>
      <c r="J95" s="2" t="s">
        <v>36</v>
      </c>
      <c r="K95" s="2" t="s">
        <v>55</v>
      </c>
      <c r="L95" s="2" t="s">
        <v>56</v>
      </c>
      <c r="M95" s="2" t="s">
        <v>56</v>
      </c>
      <c r="N95" s="2" t="s">
        <v>496</v>
      </c>
      <c r="O95" s="2" t="s">
        <v>57</v>
      </c>
      <c r="P95" s="2">
        <v>0.2735</v>
      </c>
      <c r="Q95" s="2">
        <v>248.0</v>
      </c>
      <c r="R95" s="2">
        <v>67.828</v>
      </c>
      <c r="S95" s="2">
        <v>0.0</v>
      </c>
      <c r="T95" s="2">
        <v>0.0</v>
      </c>
      <c r="U95" s="2">
        <v>0.4335</v>
      </c>
      <c r="V95" s="2">
        <v>0.3077</v>
      </c>
      <c r="W95" s="2">
        <v>0.1853</v>
      </c>
      <c r="X95" s="2">
        <v>0.5868456375838927</v>
      </c>
      <c r="Y95" s="2">
        <v>1.0</v>
      </c>
      <c r="Z95" s="2">
        <v>0.4716512885777919</v>
      </c>
      <c r="AA95" s="2">
        <v>1.058496926161685</v>
      </c>
      <c r="AB95" s="2">
        <v>1.471651288577792</v>
      </c>
    </row>
    <row r="96" ht="15.0" hidden="1" customHeight="1">
      <c r="A96" s="2" t="s">
        <v>28</v>
      </c>
      <c r="B96" s="2" t="s">
        <v>65</v>
      </c>
      <c r="C96" s="2" t="s">
        <v>497</v>
      </c>
      <c r="D96" s="2" t="s">
        <v>498</v>
      </c>
      <c r="E96" s="2" t="s">
        <v>68</v>
      </c>
      <c r="F96" s="2" t="s">
        <v>69</v>
      </c>
      <c r="G96" s="2" t="s">
        <v>70</v>
      </c>
      <c r="H96" s="2" t="s">
        <v>499</v>
      </c>
      <c r="I96" s="2" t="s">
        <v>80</v>
      </c>
      <c r="J96" s="2" t="s">
        <v>36</v>
      </c>
      <c r="K96" s="2" t="s">
        <v>37</v>
      </c>
      <c r="L96" s="2" t="s">
        <v>38</v>
      </c>
      <c r="M96" s="2" t="s">
        <v>72</v>
      </c>
      <c r="N96" s="2" t="s">
        <v>500</v>
      </c>
      <c r="O96" s="2" t="s">
        <v>40</v>
      </c>
      <c r="P96" s="2">
        <v>0.2735</v>
      </c>
      <c r="Q96" s="2">
        <v>248.0</v>
      </c>
      <c r="R96" s="2">
        <v>67.828</v>
      </c>
      <c r="S96" s="2">
        <v>0.0</v>
      </c>
      <c r="T96" s="2">
        <v>0.0</v>
      </c>
      <c r="U96" s="2">
        <v>0.4335</v>
      </c>
      <c r="V96" s="2">
        <v>0.3077</v>
      </c>
      <c r="W96" s="2">
        <v>0.1853</v>
      </c>
      <c r="X96" s="2">
        <v>0.5868456375838927</v>
      </c>
      <c r="Y96" s="2">
        <v>1.0</v>
      </c>
      <c r="Z96" s="2">
        <v>0.4716512885777919</v>
      </c>
      <c r="AA96" s="2">
        <v>1.058496926161685</v>
      </c>
      <c r="AB96" s="2">
        <v>1.471651288577792</v>
      </c>
    </row>
    <row r="97" ht="15.0" hidden="1" customHeight="1">
      <c r="A97" s="2" t="s">
        <v>28</v>
      </c>
      <c r="B97" s="2" t="s">
        <v>437</v>
      </c>
      <c r="C97" s="2" t="s">
        <v>501</v>
      </c>
      <c r="D97" s="2" t="s">
        <v>502</v>
      </c>
      <c r="E97" s="2" t="s">
        <v>503</v>
      </c>
      <c r="F97" s="2" t="s">
        <v>32</v>
      </c>
      <c r="G97" s="2" t="s">
        <v>33</v>
      </c>
      <c r="H97" s="2" t="s">
        <v>504</v>
      </c>
      <c r="I97" s="2" t="s">
        <v>166</v>
      </c>
      <c r="J97" s="2" t="s">
        <v>36</v>
      </c>
      <c r="K97" s="2" t="s">
        <v>55</v>
      </c>
      <c r="L97" s="2" t="s">
        <v>56</v>
      </c>
      <c r="M97" s="2" t="s">
        <v>56</v>
      </c>
      <c r="N97" s="2" t="s">
        <v>505</v>
      </c>
      <c r="O97" s="2" t="s">
        <v>57</v>
      </c>
      <c r="P97" s="2">
        <v>0.2735</v>
      </c>
      <c r="Q97" s="2">
        <v>248.0</v>
      </c>
      <c r="R97" s="2">
        <v>67.828</v>
      </c>
      <c r="S97" s="2">
        <v>0.0</v>
      </c>
      <c r="T97" s="2">
        <v>0.0</v>
      </c>
      <c r="U97" s="2">
        <v>0.4335</v>
      </c>
      <c r="V97" s="2">
        <v>0.3077</v>
      </c>
      <c r="W97" s="2">
        <v>0.1853</v>
      </c>
      <c r="X97" s="2">
        <v>0.5868456375838927</v>
      </c>
      <c r="Y97" s="2">
        <v>1.0</v>
      </c>
      <c r="Z97" s="2">
        <v>0.4716512885777919</v>
      </c>
      <c r="AA97" s="2">
        <v>1.058496926161685</v>
      </c>
      <c r="AB97" s="2">
        <v>1.471651288577792</v>
      </c>
    </row>
    <row r="98" ht="15.0" hidden="1" customHeight="1">
      <c r="A98" s="2" t="s">
        <v>28</v>
      </c>
      <c r="B98" s="2" t="s">
        <v>345</v>
      </c>
      <c r="C98" s="2" t="s">
        <v>290</v>
      </c>
      <c r="D98" s="2" t="s">
        <v>506</v>
      </c>
      <c r="E98" s="2" t="s">
        <v>507</v>
      </c>
      <c r="F98" s="2" t="s">
        <v>32</v>
      </c>
      <c r="G98" s="2" t="s">
        <v>33</v>
      </c>
      <c r="H98" s="2" t="s">
        <v>508</v>
      </c>
      <c r="I98" s="2" t="s">
        <v>140</v>
      </c>
      <c r="J98" s="2" t="s">
        <v>36</v>
      </c>
      <c r="K98" s="2" t="s">
        <v>55</v>
      </c>
      <c r="L98" s="2" t="s">
        <v>349</v>
      </c>
      <c r="M98" s="2" t="s">
        <v>349</v>
      </c>
      <c r="N98" s="2" t="s">
        <v>509</v>
      </c>
      <c r="O98" s="2" t="s">
        <v>288</v>
      </c>
      <c r="P98" s="2">
        <v>0.2735</v>
      </c>
      <c r="Q98" s="2">
        <v>248.0</v>
      </c>
      <c r="R98" s="2">
        <v>67.828</v>
      </c>
      <c r="S98" s="2">
        <v>0.0</v>
      </c>
      <c r="T98" s="2">
        <v>0.0</v>
      </c>
      <c r="U98" s="2">
        <v>0.4335</v>
      </c>
      <c r="V98" s="2">
        <v>0.3077</v>
      </c>
      <c r="W98" s="2">
        <v>0.1853</v>
      </c>
      <c r="X98" s="2">
        <v>0.5868456375838927</v>
      </c>
      <c r="Y98" s="2">
        <v>1.0</v>
      </c>
      <c r="Z98" s="2">
        <v>0.4716512885777919</v>
      </c>
      <c r="AA98" s="2">
        <v>1.058496926161685</v>
      </c>
      <c r="AB98" s="2">
        <v>1.471651288577792</v>
      </c>
    </row>
    <row r="99" ht="15.0" hidden="1" customHeight="1">
      <c r="A99" s="2" t="s">
        <v>28</v>
      </c>
      <c r="B99" s="2" t="s">
        <v>74</v>
      </c>
      <c r="C99" s="2" t="s">
        <v>331</v>
      </c>
      <c r="D99" s="2" t="s">
        <v>510</v>
      </c>
      <c r="E99" s="2" t="s">
        <v>511</v>
      </c>
      <c r="F99" s="2" t="s">
        <v>118</v>
      </c>
      <c r="G99" s="2" t="s">
        <v>62</v>
      </c>
      <c r="H99" s="2" t="s">
        <v>512</v>
      </c>
      <c r="I99" s="2" t="s">
        <v>215</v>
      </c>
      <c r="J99" s="2" t="s">
        <v>36</v>
      </c>
      <c r="K99" s="2" t="s">
        <v>55</v>
      </c>
      <c r="L99" s="2" t="s">
        <v>56</v>
      </c>
      <c r="M99" s="2" t="s">
        <v>56</v>
      </c>
      <c r="N99" s="2" t="s">
        <v>513</v>
      </c>
      <c r="O99" s="2" t="s">
        <v>57</v>
      </c>
      <c r="P99" s="2">
        <v>0.2735</v>
      </c>
      <c r="Q99" s="2">
        <v>248.0</v>
      </c>
      <c r="R99" s="2">
        <v>67.828</v>
      </c>
      <c r="S99" s="2">
        <v>0.0</v>
      </c>
      <c r="T99" s="2">
        <v>0.0</v>
      </c>
      <c r="U99" s="2">
        <v>0.4335</v>
      </c>
      <c r="V99" s="2">
        <v>0.3077</v>
      </c>
      <c r="W99" s="2">
        <v>0.1853</v>
      </c>
      <c r="X99" s="2">
        <v>0.5868456375838927</v>
      </c>
      <c r="Y99" s="2">
        <v>1.0</v>
      </c>
      <c r="Z99" s="2">
        <v>0.4716512885777919</v>
      </c>
      <c r="AA99" s="2">
        <v>1.058496926161685</v>
      </c>
      <c r="AB99" s="2">
        <v>1.471651288577792</v>
      </c>
    </row>
    <row r="100" ht="15.0" hidden="1" customHeight="1">
      <c r="A100" s="2" t="s">
        <v>28</v>
      </c>
      <c r="B100" s="2" t="s">
        <v>74</v>
      </c>
      <c r="C100" s="2" t="s">
        <v>514</v>
      </c>
      <c r="D100" s="2" t="s">
        <v>515</v>
      </c>
      <c r="E100" s="2" t="s">
        <v>511</v>
      </c>
      <c r="F100" s="2" t="s">
        <v>477</v>
      </c>
      <c r="G100" s="2" t="s">
        <v>33</v>
      </c>
      <c r="H100" s="2" t="s">
        <v>516</v>
      </c>
      <c r="I100" s="2" t="s">
        <v>166</v>
      </c>
      <c r="J100" s="2" t="s">
        <v>36</v>
      </c>
      <c r="K100" s="2" t="s">
        <v>55</v>
      </c>
      <c r="L100" s="2" t="s">
        <v>56</v>
      </c>
      <c r="M100" s="2" t="s">
        <v>56</v>
      </c>
      <c r="N100" s="2" t="s">
        <v>515</v>
      </c>
      <c r="O100" s="2" t="s">
        <v>57</v>
      </c>
      <c r="P100" s="2">
        <v>0.2735</v>
      </c>
      <c r="Q100" s="2">
        <v>248.0</v>
      </c>
      <c r="R100" s="2">
        <v>67.828</v>
      </c>
      <c r="S100" s="2">
        <v>0.0</v>
      </c>
      <c r="T100" s="2">
        <v>0.0</v>
      </c>
      <c r="U100" s="2">
        <v>0.4335</v>
      </c>
      <c r="V100" s="2">
        <v>0.3077</v>
      </c>
      <c r="W100" s="2">
        <v>0.1853</v>
      </c>
      <c r="X100" s="2">
        <v>0.5868456375838927</v>
      </c>
      <c r="Y100" s="2">
        <v>1.0</v>
      </c>
      <c r="Z100" s="2">
        <v>0.4716512885777919</v>
      </c>
      <c r="AA100" s="2">
        <v>1.058496926161685</v>
      </c>
      <c r="AB100" s="2">
        <v>1.471651288577792</v>
      </c>
    </row>
    <row r="101" ht="15.0" hidden="1" customHeight="1">
      <c r="A101" s="2" t="s">
        <v>28</v>
      </c>
      <c r="B101" s="2" t="s">
        <v>74</v>
      </c>
      <c r="C101" s="2" t="s">
        <v>517</v>
      </c>
      <c r="D101" s="2" t="s">
        <v>518</v>
      </c>
      <c r="E101" s="2" t="s">
        <v>511</v>
      </c>
      <c r="F101" s="2" t="s">
        <v>477</v>
      </c>
      <c r="G101" s="2" t="s">
        <v>33</v>
      </c>
      <c r="H101" s="2" t="s">
        <v>519</v>
      </c>
      <c r="I101" s="2" t="s">
        <v>35</v>
      </c>
      <c r="J101" s="2" t="s">
        <v>36</v>
      </c>
      <c r="K101" s="2" t="s">
        <v>55</v>
      </c>
      <c r="L101" s="2" t="s">
        <v>56</v>
      </c>
      <c r="M101" s="2" t="s">
        <v>56</v>
      </c>
      <c r="N101" s="2" t="s">
        <v>520</v>
      </c>
      <c r="O101" s="2" t="s">
        <v>57</v>
      </c>
      <c r="P101" s="2">
        <v>0.2735</v>
      </c>
      <c r="Q101" s="2">
        <v>248.0</v>
      </c>
      <c r="R101" s="2">
        <v>67.828</v>
      </c>
      <c r="S101" s="2">
        <v>0.0</v>
      </c>
      <c r="T101" s="2">
        <v>0.0</v>
      </c>
      <c r="U101" s="2">
        <v>0.4335</v>
      </c>
      <c r="V101" s="2">
        <v>0.3077</v>
      </c>
      <c r="W101" s="2">
        <v>0.1853</v>
      </c>
      <c r="X101" s="2">
        <v>0.5868456375838927</v>
      </c>
      <c r="Y101" s="2">
        <v>1.0</v>
      </c>
      <c r="Z101" s="2">
        <v>0.4716512885777919</v>
      </c>
      <c r="AA101" s="2">
        <v>1.058496926161685</v>
      </c>
      <c r="AB101" s="2">
        <v>1.471651288577792</v>
      </c>
    </row>
    <row r="102" ht="15.0" hidden="1" customHeight="1">
      <c r="A102" s="2" t="s">
        <v>28</v>
      </c>
      <c r="B102" s="2" t="s">
        <v>266</v>
      </c>
      <c r="C102" s="2" t="s">
        <v>248</v>
      </c>
      <c r="D102" s="2" t="s">
        <v>521</v>
      </c>
      <c r="E102" s="2" t="s">
        <v>268</v>
      </c>
      <c r="F102" s="2" t="s">
        <v>172</v>
      </c>
      <c r="G102" s="2" t="s">
        <v>62</v>
      </c>
      <c r="H102" s="2" t="s">
        <v>522</v>
      </c>
      <c r="I102" s="2" t="s">
        <v>270</v>
      </c>
      <c r="J102" s="2" t="s">
        <v>36</v>
      </c>
      <c r="K102" s="2" t="s">
        <v>55</v>
      </c>
      <c r="L102" s="2" t="s">
        <v>271</v>
      </c>
      <c r="M102" s="2" t="s">
        <v>271</v>
      </c>
      <c r="N102" s="2" t="s">
        <v>523</v>
      </c>
      <c r="O102" s="2" t="s">
        <v>40</v>
      </c>
      <c r="P102" s="2">
        <v>0.2735</v>
      </c>
      <c r="Q102" s="2">
        <v>248.0</v>
      </c>
      <c r="R102" s="2">
        <v>67.828</v>
      </c>
      <c r="S102" s="2">
        <v>0.0</v>
      </c>
      <c r="T102" s="2">
        <v>0.0</v>
      </c>
      <c r="U102" s="2">
        <v>0.4335</v>
      </c>
      <c r="V102" s="2">
        <v>0.3077</v>
      </c>
      <c r="W102" s="2">
        <v>0.1853</v>
      </c>
      <c r="X102" s="2">
        <v>0.5868456375838927</v>
      </c>
      <c r="Y102" s="2">
        <v>1.0</v>
      </c>
      <c r="Z102" s="2">
        <v>0.4716512885777919</v>
      </c>
      <c r="AA102" s="2">
        <v>1.058496926161685</v>
      </c>
      <c r="AB102" s="2">
        <v>1.471651288577792</v>
      </c>
    </row>
    <row r="103" ht="15.0" hidden="1" customHeight="1">
      <c r="A103" s="2" t="s">
        <v>28</v>
      </c>
      <c r="B103" s="2" t="s">
        <v>266</v>
      </c>
      <c r="C103" s="2" t="s">
        <v>103</v>
      </c>
      <c r="D103" s="2" t="s">
        <v>524</v>
      </c>
      <c r="E103" s="2" t="s">
        <v>268</v>
      </c>
      <c r="F103" s="2" t="s">
        <v>118</v>
      </c>
      <c r="G103" s="2" t="s">
        <v>62</v>
      </c>
      <c r="H103" s="2" t="s">
        <v>525</v>
      </c>
      <c r="I103" s="2" t="s">
        <v>47</v>
      </c>
      <c r="J103" s="2" t="s">
        <v>36</v>
      </c>
      <c r="K103" s="2" t="s">
        <v>55</v>
      </c>
      <c r="L103" s="2" t="s">
        <v>271</v>
      </c>
      <c r="M103" s="2" t="s">
        <v>271</v>
      </c>
      <c r="N103" s="2" t="s">
        <v>524</v>
      </c>
      <c r="O103" s="2" t="s">
        <v>57</v>
      </c>
      <c r="P103" s="2">
        <v>0.2735</v>
      </c>
      <c r="Q103" s="2">
        <v>248.0</v>
      </c>
      <c r="R103" s="2">
        <v>67.828</v>
      </c>
      <c r="S103" s="2">
        <v>0.0</v>
      </c>
      <c r="T103" s="2">
        <v>0.0</v>
      </c>
      <c r="U103" s="2">
        <v>0.4335</v>
      </c>
      <c r="V103" s="2">
        <v>0.3077</v>
      </c>
      <c r="W103" s="2">
        <v>0.1853</v>
      </c>
      <c r="X103" s="2">
        <v>0.5868456375838927</v>
      </c>
      <c r="Y103" s="2">
        <v>1.0</v>
      </c>
      <c r="Z103" s="2">
        <v>0.4716512885777919</v>
      </c>
      <c r="AA103" s="2">
        <v>1.058496926161685</v>
      </c>
      <c r="AB103" s="2">
        <v>1.471651288577792</v>
      </c>
    </row>
    <row r="104" ht="15.0" hidden="1" customHeight="1">
      <c r="A104" s="2" t="s">
        <v>28</v>
      </c>
      <c r="B104" s="2" t="s">
        <v>266</v>
      </c>
      <c r="C104" s="2" t="s">
        <v>290</v>
      </c>
      <c r="D104" s="2" t="s">
        <v>526</v>
      </c>
      <c r="E104" s="2" t="s">
        <v>527</v>
      </c>
      <c r="F104" s="2" t="s">
        <v>118</v>
      </c>
      <c r="G104" s="2" t="s">
        <v>253</v>
      </c>
      <c r="H104" s="2" t="s">
        <v>528</v>
      </c>
      <c r="I104" s="2" t="s">
        <v>204</v>
      </c>
      <c r="J104" s="2" t="s">
        <v>36</v>
      </c>
      <c r="K104" s="2" t="s">
        <v>55</v>
      </c>
      <c r="L104" s="2" t="s">
        <v>271</v>
      </c>
      <c r="M104" s="2" t="s">
        <v>271</v>
      </c>
      <c r="N104" s="2" t="s">
        <v>529</v>
      </c>
      <c r="O104" s="2" t="s">
        <v>40</v>
      </c>
      <c r="P104" s="2">
        <v>0.2735</v>
      </c>
      <c r="Q104" s="2">
        <v>248.0</v>
      </c>
      <c r="R104" s="2">
        <v>67.828</v>
      </c>
      <c r="S104" s="2">
        <v>0.0</v>
      </c>
      <c r="T104" s="2">
        <v>0.0</v>
      </c>
      <c r="U104" s="2">
        <v>0.4335</v>
      </c>
      <c r="V104" s="2">
        <v>0.3077</v>
      </c>
      <c r="W104" s="2">
        <v>0.1853</v>
      </c>
      <c r="X104" s="2">
        <v>0.5868456375838927</v>
      </c>
      <c r="Y104" s="2">
        <v>1.0</v>
      </c>
      <c r="Z104" s="2">
        <v>0.4716512885777919</v>
      </c>
      <c r="AA104" s="2">
        <v>1.058496926161685</v>
      </c>
      <c r="AB104" s="2">
        <v>1.471651288577792</v>
      </c>
    </row>
    <row r="105" ht="15.0" hidden="1" customHeight="1">
      <c r="A105" s="2" t="s">
        <v>28</v>
      </c>
      <c r="B105" s="2" t="s">
        <v>530</v>
      </c>
      <c r="C105" s="2" t="s">
        <v>303</v>
      </c>
      <c r="D105" s="2" t="s">
        <v>531</v>
      </c>
      <c r="E105" s="2" t="s">
        <v>532</v>
      </c>
      <c r="F105" s="2" t="s">
        <v>32</v>
      </c>
      <c r="G105" s="2" t="s">
        <v>62</v>
      </c>
      <c r="H105" s="2" t="s">
        <v>533</v>
      </c>
      <c r="I105" s="2" t="s">
        <v>183</v>
      </c>
      <c r="J105" s="2" t="s">
        <v>36</v>
      </c>
      <c r="K105" s="2" t="s">
        <v>55</v>
      </c>
      <c r="L105" s="2" t="s">
        <v>416</v>
      </c>
      <c r="M105" s="2" t="s">
        <v>534</v>
      </c>
      <c r="N105" s="2" t="s">
        <v>535</v>
      </c>
      <c r="O105" s="2" t="s">
        <v>40</v>
      </c>
      <c r="P105" s="2">
        <v>0.2735</v>
      </c>
      <c r="Q105" s="2">
        <v>248.0</v>
      </c>
      <c r="R105" s="2">
        <v>67.828</v>
      </c>
      <c r="S105" s="2">
        <v>0.0</v>
      </c>
      <c r="T105" s="2">
        <v>0.0</v>
      </c>
      <c r="U105" s="2">
        <v>0.4335</v>
      </c>
      <c r="V105" s="2">
        <v>0.3077</v>
      </c>
      <c r="W105" s="2">
        <v>0.1853</v>
      </c>
      <c r="X105" s="2">
        <v>0.5868456375838927</v>
      </c>
      <c r="Y105" s="2">
        <v>1.0</v>
      </c>
      <c r="Z105" s="2">
        <v>0.4716512885777919</v>
      </c>
      <c r="AA105" s="2">
        <v>1.058496926161685</v>
      </c>
      <c r="AB105" s="2">
        <v>1.471651288577792</v>
      </c>
    </row>
    <row r="106" ht="15.0" hidden="1" customHeight="1">
      <c r="A106" s="2" t="s">
        <v>28</v>
      </c>
      <c r="B106" s="2" t="s">
        <v>536</v>
      </c>
      <c r="C106" s="2" t="s">
        <v>75</v>
      </c>
      <c r="D106" s="2" t="s">
        <v>537</v>
      </c>
      <c r="E106" s="2" t="s">
        <v>536</v>
      </c>
      <c r="F106" s="2" t="s">
        <v>538</v>
      </c>
      <c r="G106" s="2" t="s">
        <v>33</v>
      </c>
      <c r="H106" s="2" t="s">
        <v>539</v>
      </c>
      <c r="I106" s="2" t="s">
        <v>35</v>
      </c>
      <c r="J106" s="2" t="s">
        <v>36</v>
      </c>
      <c r="K106" s="2" t="s">
        <v>55</v>
      </c>
      <c r="L106" s="2" t="s">
        <v>150</v>
      </c>
      <c r="M106" s="2" t="s">
        <v>150</v>
      </c>
      <c r="N106" s="2" t="s">
        <v>537</v>
      </c>
      <c r="O106" s="2" t="s">
        <v>144</v>
      </c>
      <c r="P106" s="2">
        <v>0.2735</v>
      </c>
      <c r="Q106" s="2">
        <v>248.0</v>
      </c>
      <c r="R106" s="2">
        <v>67.828</v>
      </c>
      <c r="S106" s="2">
        <v>0.0</v>
      </c>
      <c r="T106" s="2">
        <v>0.0</v>
      </c>
      <c r="U106" s="2">
        <v>0.4335</v>
      </c>
      <c r="V106" s="2">
        <v>0.3077</v>
      </c>
      <c r="W106" s="2">
        <v>0.1853</v>
      </c>
      <c r="X106" s="2">
        <v>0.5868456375838927</v>
      </c>
      <c r="Y106" s="2">
        <v>1.0</v>
      </c>
      <c r="Z106" s="2">
        <v>0.4716512885777919</v>
      </c>
      <c r="AA106" s="2">
        <v>1.058496926161685</v>
      </c>
      <c r="AB106" s="2">
        <v>1.471651288577792</v>
      </c>
    </row>
    <row r="107" ht="15.0" hidden="1" customHeight="1">
      <c r="A107" s="2" t="s">
        <v>28</v>
      </c>
      <c r="B107" s="2" t="s">
        <v>540</v>
      </c>
      <c r="C107" s="2" t="s">
        <v>541</v>
      </c>
      <c r="D107" s="2" t="s">
        <v>542</v>
      </c>
      <c r="E107" s="2" t="s">
        <v>543</v>
      </c>
      <c r="F107" s="2" t="s">
        <v>44</v>
      </c>
      <c r="G107" s="2" t="s">
        <v>544</v>
      </c>
      <c r="H107" s="2" t="s">
        <v>545</v>
      </c>
      <c r="I107" s="2" t="s">
        <v>35</v>
      </c>
      <c r="J107" s="2" t="s">
        <v>36</v>
      </c>
      <c r="K107" s="2" t="s">
        <v>263</v>
      </c>
      <c r="L107" s="2" t="s">
        <v>264</v>
      </c>
      <c r="M107" s="2" t="s">
        <v>264</v>
      </c>
      <c r="N107" s="2" t="s">
        <v>418</v>
      </c>
      <c r="O107" s="2" t="s">
        <v>57</v>
      </c>
      <c r="P107" s="2">
        <v>0.2735</v>
      </c>
      <c r="Q107" s="2">
        <v>248.0</v>
      </c>
      <c r="R107" s="2">
        <v>67.828</v>
      </c>
      <c r="S107" s="2">
        <v>0.0</v>
      </c>
      <c r="T107" s="2">
        <v>0.0</v>
      </c>
      <c r="U107" s="2">
        <v>0.4335</v>
      </c>
      <c r="V107" s="2">
        <v>0.3077</v>
      </c>
      <c r="W107" s="2">
        <v>0.1853</v>
      </c>
      <c r="X107" s="2">
        <v>0.5868456375838927</v>
      </c>
      <c r="Y107" s="2">
        <v>1.0</v>
      </c>
      <c r="Z107" s="2">
        <v>0.4716512885777919</v>
      </c>
      <c r="AA107" s="2">
        <v>1.058496926161685</v>
      </c>
      <c r="AB107" s="2">
        <v>1.471651288577792</v>
      </c>
    </row>
    <row r="108" ht="15.0" hidden="1" customHeight="1">
      <c r="A108" s="2" t="s">
        <v>28</v>
      </c>
      <c r="B108" s="2" t="s">
        <v>546</v>
      </c>
      <c r="C108" s="2" t="s">
        <v>195</v>
      </c>
      <c r="D108" s="2" t="s">
        <v>547</v>
      </c>
      <c r="E108" s="2" t="s">
        <v>548</v>
      </c>
      <c r="F108" s="2" t="s">
        <v>32</v>
      </c>
      <c r="G108" s="2" t="s">
        <v>89</v>
      </c>
      <c r="H108" s="2" t="s">
        <v>549</v>
      </c>
      <c r="I108" s="2" t="s">
        <v>35</v>
      </c>
      <c r="J108" s="2" t="s">
        <v>284</v>
      </c>
      <c r="K108" s="2" t="s">
        <v>285</v>
      </c>
      <c r="L108" s="2" t="s">
        <v>295</v>
      </c>
      <c r="M108" s="2" t="s">
        <v>296</v>
      </c>
      <c r="N108" s="2" t="s">
        <v>550</v>
      </c>
      <c r="O108" s="2" t="s">
        <v>57</v>
      </c>
      <c r="P108" s="2">
        <v>0.4274</v>
      </c>
      <c r="Q108" s="2">
        <v>108.0</v>
      </c>
      <c r="R108" s="2">
        <v>46.1592</v>
      </c>
      <c r="S108" s="2">
        <v>0.3407</v>
      </c>
      <c r="T108" s="2">
        <v>0.4896</v>
      </c>
      <c r="U108" s="2">
        <v>0.4335</v>
      </c>
      <c r="V108" s="2">
        <v>0.0</v>
      </c>
      <c r="W108" s="2">
        <v>0.31595</v>
      </c>
      <c r="X108" s="2">
        <v>1.0</v>
      </c>
      <c r="Y108" s="2">
        <v>0.6613456278815347</v>
      </c>
      <c r="Z108" s="2">
        <v>0.8041998090995864</v>
      </c>
      <c r="AA108" s="2">
        <v>1.804199809099587</v>
      </c>
      <c r="AB108" s="2">
        <v>1.465545436981121</v>
      </c>
    </row>
    <row r="109" ht="15.0" hidden="1" customHeight="1">
      <c r="A109" s="2" t="s">
        <v>28</v>
      </c>
      <c r="B109" s="2" t="s">
        <v>546</v>
      </c>
      <c r="C109" s="2" t="s">
        <v>236</v>
      </c>
      <c r="D109" s="2" t="s">
        <v>551</v>
      </c>
      <c r="E109" s="2" t="s">
        <v>548</v>
      </c>
      <c r="F109" s="2" t="s">
        <v>118</v>
      </c>
      <c r="G109" s="2" t="s">
        <v>124</v>
      </c>
      <c r="H109" s="2" t="s">
        <v>552</v>
      </c>
      <c r="I109" s="2" t="s">
        <v>262</v>
      </c>
      <c r="J109" s="2" t="s">
        <v>284</v>
      </c>
      <c r="K109" s="2" t="s">
        <v>285</v>
      </c>
      <c r="L109" s="2" t="s">
        <v>295</v>
      </c>
      <c r="M109" s="2" t="s">
        <v>296</v>
      </c>
      <c r="N109" s="2" t="s">
        <v>553</v>
      </c>
      <c r="O109" s="2" t="s">
        <v>40</v>
      </c>
      <c r="P109" s="2">
        <v>0.4274</v>
      </c>
      <c r="Q109" s="2">
        <v>108.0</v>
      </c>
      <c r="R109" s="2">
        <v>46.1592</v>
      </c>
      <c r="S109" s="2">
        <v>0.3407</v>
      </c>
      <c r="T109" s="2">
        <v>0.4896</v>
      </c>
      <c r="U109" s="2">
        <v>0.4335</v>
      </c>
      <c r="V109" s="2">
        <v>0.0</v>
      </c>
      <c r="W109" s="2">
        <v>0.31595</v>
      </c>
      <c r="X109" s="2">
        <v>1.0</v>
      </c>
      <c r="Y109" s="2">
        <v>0.6613456278815347</v>
      </c>
      <c r="Z109" s="2">
        <v>0.8041998090995864</v>
      </c>
      <c r="AA109" s="2">
        <v>1.804199809099587</v>
      </c>
      <c r="AB109" s="2">
        <v>1.465545436981121</v>
      </c>
    </row>
    <row r="110" ht="15.0" hidden="1" customHeight="1">
      <c r="A110" s="2" t="s">
        <v>28</v>
      </c>
      <c r="B110" s="2" t="s">
        <v>546</v>
      </c>
      <c r="C110" s="2" t="s">
        <v>514</v>
      </c>
      <c r="D110" s="2" t="s">
        <v>547</v>
      </c>
      <c r="E110" s="2" t="s">
        <v>548</v>
      </c>
      <c r="F110" s="2" t="s">
        <v>118</v>
      </c>
      <c r="G110" s="2" t="s">
        <v>124</v>
      </c>
      <c r="H110" s="2" t="s">
        <v>554</v>
      </c>
      <c r="I110" s="2" t="s">
        <v>262</v>
      </c>
      <c r="J110" s="2" t="s">
        <v>284</v>
      </c>
      <c r="K110" s="2" t="s">
        <v>285</v>
      </c>
      <c r="L110" s="2" t="s">
        <v>295</v>
      </c>
      <c r="M110" s="2" t="s">
        <v>296</v>
      </c>
      <c r="N110" s="2" t="s">
        <v>550</v>
      </c>
      <c r="O110" s="2" t="s">
        <v>57</v>
      </c>
      <c r="P110" s="2">
        <v>0.4274</v>
      </c>
      <c r="Q110" s="2">
        <v>108.0</v>
      </c>
      <c r="R110" s="2">
        <v>46.1592</v>
      </c>
      <c r="S110" s="2">
        <v>0.3407</v>
      </c>
      <c r="T110" s="2">
        <v>0.4896</v>
      </c>
      <c r="U110" s="2">
        <v>0.4335</v>
      </c>
      <c r="V110" s="2">
        <v>0.0</v>
      </c>
      <c r="W110" s="2">
        <v>0.31595</v>
      </c>
      <c r="X110" s="2">
        <v>1.0</v>
      </c>
      <c r="Y110" s="2">
        <v>0.6613456278815347</v>
      </c>
      <c r="Z110" s="2">
        <v>0.8041998090995864</v>
      </c>
      <c r="AA110" s="2">
        <v>1.804199809099587</v>
      </c>
      <c r="AB110" s="2">
        <v>1.465545436981121</v>
      </c>
    </row>
    <row r="111" ht="15.0" hidden="1" customHeight="1">
      <c r="A111" s="2" t="s">
        <v>28</v>
      </c>
      <c r="B111" s="2" t="s">
        <v>555</v>
      </c>
      <c r="C111" s="2" t="s">
        <v>556</v>
      </c>
      <c r="D111" s="2" t="s">
        <v>557</v>
      </c>
      <c r="E111" s="2" t="s">
        <v>558</v>
      </c>
      <c r="F111" s="2" t="s">
        <v>32</v>
      </c>
      <c r="G111" s="2" t="s">
        <v>89</v>
      </c>
      <c r="H111" s="2" t="s">
        <v>559</v>
      </c>
      <c r="I111" s="2" t="s">
        <v>126</v>
      </c>
      <c r="J111" s="2" t="s">
        <v>284</v>
      </c>
      <c r="K111" s="2" t="s">
        <v>285</v>
      </c>
      <c r="L111" s="2" t="s">
        <v>286</v>
      </c>
      <c r="M111" s="2" t="s">
        <v>287</v>
      </c>
      <c r="N111" s="2" t="s">
        <v>557</v>
      </c>
      <c r="O111" s="2" t="s">
        <v>48</v>
      </c>
      <c r="P111" s="2">
        <v>0.4274</v>
      </c>
      <c r="Q111" s="2">
        <v>108.0</v>
      </c>
      <c r="R111" s="2">
        <v>46.1592</v>
      </c>
      <c r="S111" s="2">
        <v>0.0</v>
      </c>
      <c r="T111" s="2">
        <v>0.4896</v>
      </c>
      <c r="U111" s="2">
        <v>0.4335</v>
      </c>
      <c r="V111" s="2">
        <v>0.3077</v>
      </c>
      <c r="W111" s="2">
        <v>0.3077</v>
      </c>
      <c r="X111" s="2">
        <v>1.0</v>
      </c>
      <c r="Y111" s="2">
        <v>0.6613456278815347</v>
      </c>
      <c r="Z111" s="2">
        <v>0.7832007636016545</v>
      </c>
      <c r="AA111" s="2">
        <v>1.783200763601654</v>
      </c>
      <c r="AB111" s="2">
        <v>1.444546391483189</v>
      </c>
    </row>
    <row r="112" ht="15.0" hidden="1" customHeight="1">
      <c r="A112" s="2" t="s">
        <v>28</v>
      </c>
      <c r="B112" s="2" t="s">
        <v>560</v>
      </c>
      <c r="C112" s="2" t="s">
        <v>483</v>
      </c>
      <c r="D112" s="2" t="s">
        <v>561</v>
      </c>
      <c r="E112" s="2" t="s">
        <v>562</v>
      </c>
      <c r="F112" s="2" t="s">
        <v>32</v>
      </c>
      <c r="G112" s="2" t="s">
        <v>33</v>
      </c>
      <c r="H112" s="2" t="s">
        <v>563</v>
      </c>
      <c r="I112" s="2" t="s">
        <v>84</v>
      </c>
      <c r="J112" s="2" t="s">
        <v>284</v>
      </c>
      <c r="K112" s="2" t="s">
        <v>285</v>
      </c>
      <c r="L112" s="2" t="s">
        <v>295</v>
      </c>
      <c r="M112" s="2" t="s">
        <v>296</v>
      </c>
      <c r="N112" s="2" t="s">
        <v>561</v>
      </c>
      <c r="O112" s="2" t="s">
        <v>57</v>
      </c>
      <c r="P112" s="2">
        <v>0.4274</v>
      </c>
      <c r="Q112" s="2">
        <v>108.0</v>
      </c>
      <c r="R112" s="2">
        <v>46.1592</v>
      </c>
      <c r="S112" s="2">
        <v>0.0</v>
      </c>
      <c r="T112" s="2">
        <v>0.4896</v>
      </c>
      <c r="U112" s="2">
        <v>0.4335</v>
      </c>
      <c r="V112" s="2">
        <v>0.3077</v>
      </c>
      <c r="W112" s="2">
        <v>0.3077</v>
      </c>
      <c r="X112" s="2">
        <v>1.0</v>
      </c>
      <c r="Y112" s="2">
        <v>0.6613456278815347</v>
      </c>
      <c r="Z112" s="2">
        <v>0.7832007636016545</v>
      </c>
      <c r="AA112" s="2">
        <v>1.783200763601654</v>
      </c>
      <c r="AB112" s="2">
        <v>1.444546391483189</v>
      </c>
    </row>
    <row r="113" ht="15.0" hidden="1" customHeight="1">
      <c r="A113" s="2" t="s">
        <v>28</v>
      </c>
      <c r="B113" s="2" t="s">
        <v>560</v>
      </c>
      <c r="C113" s="2" t="s">
        <v>514</v>
      </c>
      <c r="D113" s="2" t="s">
        <v>564</v>
      </c>
      <c r="E113" s="2" t="s">
        <v>562</v>
      </c>
      <c r="F113" s="2" t="s">
        <v>32</v>
      </c>
      <c r="G113" s="2" t="s">
        <v>33</v>
      </c>
      <c r="H113" s="2" t="s">
        <v>565</v>
      </c>
      <c r="I113" s="2" t="s">
        <v>262</v>
      </c>
      <c r="J113" s="2" t="s">
        <v>284</v>
      </c>
      <c r="K113" s="2" t="s">
        <v>285</v>
      </c>
      <c r="L113" s="2" t="s">
        <v>295</v>
      </c>
      <c r="M113" s="2" t="s">
        <v>296</v>
      </c>
      <c r="N113" s="2" t="s">
        <v>564</v>
      </c>
      <c r="O113" s="2" t="s">
        <v>297</v>
      </c>
      <c r="P113" s="2">
        <v>0.4274</v>
      </c>
      <c r="Q113" s="2">
        <v>108.0</v>
      </c>
      <c r="R113" s="2">
        <v>46.1592</v>
      </c>
      <c r="S113" s="2">
        <v>0.0</v>
      </c>
      <c r="T113" s="2">
        <v>0.4896</v>
      </c>
      <c r="U113" s="2">
        <v>0.4335</v>
      </c>
      <c r="V113" s="2">
        <v>0.3077</v>
      </c>
      <c r="W113" s="2">
        <v>0.3077</v>
      </c>
      <c r="X113" s="2">
        <v>1.0</v>
      </c>
      <c r="Y113" s="2">
        <v>0.6613456278815347</v>
      </c>
      <c r="Z113" s="2">
        <v>0.7832007636016545</v>
      </c>
      <c r="AA113" s="2">
        <v>1.783200763601654</v>
      </c>
      <c r="AB113" s="2">
        <v>1.444546391483189</v>
      </c>
    </row>
    <row r="114" ht="15.0" hidden="1" customHeight="1">
      <c r="A114" s="2" t="s">
        <v>28</v>
      </c>
      <c r="B114" s="2" t="s">
        <v>560</v>
      </c>
      <c r="C114" s="2" t="s">
        <v>103</v>
      </c>
      <c r="D114" s="2" t="s">
        <v>564</v>
      </c>
      <c r="E114" s="2" t="s">
        <v>562</v>
      </c>
      <c r="F114" s="2" t="s">
        <v>118</v>
      </c>
      <c r="G114" s="2" t="s">
        <v>62</v>
      </c>
      <c r="H114" s="2" t="s">
        <v>566</v>
      </c>
      <c r="I114" s="2" t="s">
        <v>132</v>
      </c>
      <c r="J114" s="2" t="s">
        <v>284</v>
      </c>
      <c r="K114" s="2" t="s">
        <v>285</v>
      </c>
      <c r="L114" s="2" t="s">
        <v>295</v>
      </c>
      <c r="M114" s="2" t="s">
        <v>296</v>
      </c>
      <c r="N114" s="2" t="s">
        <v>564</v>
      </c>
      <c r="O114" s="2" t="s">
        <v>297</v>
      </c>
      <c r="P114" s="2">
        <v>0.4274</v>
      </c>
      <c r="Q114" s="2">
        <v>108.0</v>
      </c>
      <c r="R114" s="2">
        <v>46.1592</v>
      </c>
      <c r="S114" s="2">
        <v>0.0</v>
      </c>
      <c r="T114" s="2">
        <v>0.4896</v>
      </c>
      <c r="U114" s="2">
        <v>0.4335</v>
      </c>
      <c r="V114" s="2">
        <v>0.3077</v>
      </c>
      <c r="W114" s="2">
        <v>0.3077</v>
      </c>
      <c r="X114" s="2">
        <v>1.0</v>
      </c>
      <c r="Y114" s="2">
        <v>0.6613456278815347</v>
      </c>
      <c r="Z114" s="2">
        <v>0.7832007636016545</v>
      </c>
      <c r="AA114" s="2">
        <v>1.783200763601654</v>
      </c>
      <c r="AB114" s="2">
        <v>1.444546391483189</v>
      </c>
    </row>
    <row r="115" ht="15.0" hidden="1" customHeight="1">
      <c r="A115" s="2" t="s">
        <v>28</v>
      </c>
      <c r="B115" s="2" t="s">
        <v>560</v>
      </c>
      <c r="C115" s="2" t="s">
        <v>375</v>
      </c>
      <c r="D115" s="2" t="s">
        <v>567</v>
      </c>
      <c r="E115" s="2" t="s">
        <v>568</v>
      </c>
      <c r="F115" s="2" t="s">
        <v>32</v>
      </c>
      <c r="G115" s="2" t="s">
        <v>89</v>
      </c>
      <c r="H115" s="2" t="s">
        <v>569</v>
      </c>
      <c r="I115" s="2" t="s">
        <v>570</v>
      </c>
      <c r="J115" s="2" t="s">
        <v>284</v>
      </c>
      <c r="K115" s="2" t="s">
        <v>285</v>
      </c>
      <c r="L115" s="2" t="s">
        <v>295</v>
      </c>
      <c r="M115" s="2" t="s">
        <v>296</v>
      </c>
      <c r="N115" s="2" t="s">
        <v>567</v>
      </c>
      <c r="O115" s="2" t="s">
        <v>57</v>
      </c>
      <c r="P115" s="2">
        <v>0.4274</v>
      </c>
      <c r="Q115" s="2">
        <v>108.0</v>
      </c>
      <c r="R115" s="2">
        <v>46.1592</v>
      </c>
      <c r="S115" s="2">
        <v>0.0</v>
      </c>
      <c r="T115" s="2">
        <v>0.4896</v>
      </c>
      <c r="U115" s="2">
        <v>0.4335</v>
      </c>
      <c r="V115" s="2">
        <v>0.3077</v>
      </c>
      <c r="W115" s="2">
        <v>0.3077</v>
      </c>
      <c r="X115" s="2">
        <v>1.0</v>
      </c>
      <c r="Y115" s="2">
        <v>0.6613456278815347</v>
      </c>
      <c r="Z115" s="2">
        <v>0.7832007636016545</v>
      </c>
      <c r="AA115" s="2">
        <v>1.783200763601654</v>
      </c>
      <c r="AB115" s="2">
        <v>1.444546391483189</v>
      </c>
    </row>
    <row r="116" ht="15.0" hidden="1" customHeight="1">
      <c r="A116" s="2" t="s">
        <v>28</v>
      </c>
      <c r="B116" s="2" t="s">
        <v>560</v>
      </c>
      <c r="C116" s="2" t="s">
        <v>361</v>
      </c>
      <c r="D116" s="2" t="s">
        <v>567</v>
      </c>
      <c r="E116" s="2" t="s">
        <v>568</v>
      </c>
      <c r="F116" s="2" t="s">
        <v>118</v>
      </c>
      <c r="G116" s="2" t="s">
        <v>124</v>
      </c>
      <c r="H116" s="2" t="s">
        <v>569</v>
      </c>
      <c r="I116" s="2" t="s">
        <v>570</v>
      </c>
      <c r="J116" s="2" t="s">
        <v>284</v>
      </c>
      <c r="K116" s="2" t="s">
        <v>285</v>
      </c>
      <c r="L116" s="2" t="s">
        <v>295</v>
      </c>
      <c r="M116" s="2" t="s">
        <v>296</v>
      </c>
      <c r="N116" s="2" t="s">
        <v>567</v>
      </c>
      <c r="O116" s="2" t="s">
        <v>57</v>
      </c>
      <c r="P116" s="2">
        <v>0.4274</v>
      </c>
      <c r="Q116" s="2">
        <v>108.0</v>
      </c>
      <c r="R116" s="2">
        <v>46.1592</v>
      </c>
      <c r="S116" s="2">
        <v>0.0</v>
      </c>
      <c r="T116" s="2">
        <v>0.4896</v>
      </c>
      <c r="U116" s="2">
        <v>0.4335</v>
      </c>
      <c r="V116" s="2">
        <v>0.3077</v>
      </c>
      <c r="W116" s="2">
        <v>0.3077</v>
      </c>
      <c r="X116" s="2">
        <v>1.0</v>
      </c>
      <c r="Y116" s="2">
        <v>0.6613456278815347</v>
      </c>
      <c r="Z116" s="2">
        <v>0.7832007636016545</v>
      </c>
      <c r="AA116" s="2">
        <v>1.783200763601654</v>
      </c>
      <c r="AB116" s="2">
        <v>1.444546391483189</v>
      </c>
    </row>
    <row r="117" ht="15.0" hidden="1" customHeight="1">
      <c r="A117" s="2" t="s">
        <v>28</v>
      </c>
      <c r="B117" s="2" t="s">
        <v>571</v>
      </c>
      <c r="C117" s="2" t="s">
        <v>428</v>
      </c>
      <c r="D117" s="2" t="s">
        <v>572</v>
      </c>
      <c r="E117" s="2" t="s">
        <v>571</v>
      </c>
      <c r="F117" s="2" t="s">
        <v>573</v>
      </c>
      <c r="G117" s="2" t="s">
        <v>89</v>
      </c>
      <c r="H117" s="2" t="s">
        <v>574</v>
      </c>
      <c r="I117" s="2" t="s">
        <v>35</v>
      </c>
      <c r="J117" s="2" t="s">
        <v>284</v>
      </c>
      <c r="K117" s="2" t="s">
        <v>575</v>
      </c>
      <c r="L117" s="2" t="s">
        <v>576</v>
      </c>
      <c r="M117" s="2" t="s">
        <v>576</v>
      </c>
      <c r="N117" s="2" t="s">
        <v>577</v>
      </c>
      <c r="O117" s="2" t="s">
        <v>57</v>
      </c>
      <c r="P117" s="2">
        <v>0.4274</v>
      </c>
      <c r="Q117" s="2">
        <v>108.0</v>
      </c>
      <c r="R117" s="2">
        <v>46.1592</v>
      </c>
      <c r="S117" s="2">
        <v>0.0</v>
      </c>
      <c r="T117" s="2">
        <v>0.4896</v>
      </c>
      <c r="U117" s="2">
        <v>0.4335</v>
      </c>
      <c r="V117" s="2">
        <v>0.3077</v>
      </c>
      <c r="W117" s="2">
        <v>0.3077</v>
      </c>
      <c r="X117" s="2">
        <v>1.0</v>
      </c>
      <c r="Y117" s="2">
        <v>0.6613456278815347</v>
      </c>
      <c r="Z117" s="2">
        <v>0.7832007636016545</v>
      </c>
      <c r="AA117" s="2">
        <v>1.783200763601654</v>
      </c>
      <c r="AB117" s="2">
        <v>1.444546391483189</v>
      </c>
    </row>
    <row r="118" ht="15.0" hidden="1" customHeight="1">
      <c r="A118" s="2" t="s">
        <v>28</v>
      </c>
      <c r="B118" s="2" t="s">
        <v>578</v>
      </c>
      <c r="C118" s="2" t="s">
        <v>319</v>
      </c>
      <c r="D118" s="2" t="s">
        <v>579</v>
      </c>
      <c r="E118" s="2" t="s">
        <v>578</v>
      </c>
      <c r="F118" s="2" t="s">
        <v>580</v>
      </c>
      <c r="G118" s="2" t="s">
        <v>581</v>
      </c>
      <c r="H118" s="2" t="s">
        <v>582</v>
      </c>
      <c r="I118" s="2" t="s">
        <v>80</v>
      </c>
      <c r="J118" s="2" t="s">
        <v>284</v>
      </c>
      <c r="K118" s="2" t="s">
        <v>575</v>
      </c>
      <c r="L118" s="2" t="s">
        <v>583</v>
      </c>
      <c r="M118" s="2" t="s">
        <v>584</v>
      </c>
      <c r="N118" s="2" t="s">
        <v>585</v>
      </c>
      <c r="O118" s="2" t="s">
        <v>265</v>
      </c>
      <c r="P118" s="2">
        <v>0.4274</v>
      </c>
      <c r="Q118" s="2">
        <v>108.0</v>
      </c>
      <c r="R118" s="2">
        <v>46.1592</v>
      </c>
      <c r="S118" s="2">
        <v>0.0</v>
      </c>
      <c r="T118" s="2">
        <v>0.4896</v>
      </c>
      <c r="U118" s="2">
        <v>0.4335</v>
      </c>
      <c r="V118" s="2">
        <v>0.3077</v>
      </c>
      <c r="W118" s="2">
        <v>0.3077</v>
      </c>
      <c r="X118" s="2">
        <v>1.0</v>
      </c>
      <c r="Y118" s="2">
        <v>0.6613456278815347</v>
      </c>
      <c r="Z118" s="2">
        <v>0.7832007636016545</v>
      </c>
      <c r="AA118" s="2">
        <v>1.783200763601654</v>
      </c>
      <c r="AB118" s="2">
        <v>1.444546391483189</v>
      </c>
    </row>
    <row r="119" ht="15.0" hidden="1" customHeight="1">
      <c r="A119" s="2" t="s">
        <v>28</v>
      </c>
      <c r="B119" s="2" t="s">
        <v>586</v>
      </c>
      <c r="C119" s="2" t="s">
        <v>587</v>
      </c>
      <c r="D119" s="2" t="s">
        <v>588</v>
      </c>
      <c r="E119" s="2" t="s">
        <v>586</v>
      </c>
      <c r="F119" s="2" t="s">
        <v>412</v>
      </c>
      <c r="G119" s="2" t="s">
        <v>124</v>
      </c>
      <c r="H119" s="2" t="s">
        <v>589</v>
      </c>
      <c r="I119" s="2" t="s">
        <v>35</v>
      </c>
      <c r="J119" s="2" t="s">
        <v>284</v>
      </c>
      <c r="K119" s="2" t="s">
        <v>285</v>
      </c>
      <c r="L119" s="2" t="s">
        <v>286</v>
      </c>
      <c r="M119" s="2" t="s">
        <v>287</v>
      </c>
      <c r="N119" s="2" t="s">
        <v>590</v>
      </c>
      <c r="O119" s="2" t="s">
        <v>57</v>
      </c>
      <c r="P119" s="2">
        <v>0.4274</v>
      </c>
      <c r="Q119" s="2">
        <v>108.0</v>
      </c>
      <c r="R119" s="2">
        <v>46.1592</v>
      </c>
      <c r="S119" s="2">
        <v>0.0</v>
      </c>
      <c r="T119" s="2">
        <v>0.4896</v>
      </c>
      <c r="U119" s="2">
        <v>0.4335</v>
      </c>
      <c r="V119" s="2">
        <v>0.3077</v>
      </c>
      <c r="W119" s="2">
        <v>0.3077</v>
      </c>
      <c r="X119" s="2">
        <v>1.0</v>
      </c>
      <c r="Y119" s="2">
        <v>0.6613456278815347</v>
      </c>
      <c r="Z119" s="2">
        <v>0.7832007636016545</v>
      </c>
      <c r="AA119" s="2">
        <v>1.783200763601654</v>
      </c>
      <c r="AB119" s="2">
        <v>1.444546391483189</v>
      </c>
    </row>
    <row r="120" ht="15.0" hidden="1" customHeight="1">
      <c r="A120" s="2" t="s">
        <v>28</v>
      </c>
      <c r="B120" s="2" t="s">
        <v>102</v>
      </c>
      <c r="C120" s="2" t="s">
        <v>432</v>
      </c>
      <c r="D120" s="2" t="s">
        <v>591</v>
      </c>
      <c r="E120" s="2" t="s">
        <v>102</v>
      </c>
      <c r="F120" s="2" t="s">
        <v>118</v>
      </c>
      <c r="G120" s="2" t="s">
        <v>113</v>
      </c>
      <c r="H120" s="2" t="s">
        <v>592</v>
      </c>
      <c r="I120" s="2" t="s">
        <v>35</v>
      </c>
      <c r="J120" s="2" t="s">
        <v>92</v>
      </c>
      <c r="K120" s="2" t="s">
        <v>108</v>
      </c>
      <c r="L120" s="2" t="s">
        <v>108</v>
      </c>
      <c r="M120" s="2" t="s">
        <v>109</v>
      </c>
      <c r="N120" s="2" t="s">
        <v>591</v>
      </c>
      <c r="O120" s="2" t="s">
        <v>57</v>
      </c>
      <c r="P120" s="2">
        <v>0.243</v>
      </c>
      <c r="Q120" s="2">
        <v>239.0</v>
      </c>
      <c r="R120" s="2">
        <v>58.077</v>
      </c>
      <c r="S120" s="2">
        <v>0.0</v>
      </c>
      <c r="T120" s="2">
        <v>0.4896</v>
      </c>
      <c r="U120" s="2">
        <v>0.4335</v>
      </c>
      <c r="V120" s="2">
        <v>0.0</v>
      </c>
      <c r="W120" s="2">
        <v>0.230775</v>
      </c>
      <c r="X120" s="2">
        <v>0.5049664429530202</v>
      </c>
      <c r="Y120" s="2">
        <v>0.8476049074001718</v>
      </c>
      <c r="Z120" s="2">
        <v>0.5874005727012409</v>
      </c>
      <c r="AA120" s="2">
        <v>1.092367015654261</v>
      </c>
      <c r="AB120" s="2">
        <v>1.435005480101413</v>
      </c>
    </row>
    <row r="121" ht="15.0" hidden="1" customHeight="1">
      <c r="A121" s="2" t="s">
        <v>28</v>
      </c>
      <c r="B121" s="2" t="s">
        <v>310</v>
      </c>
      <c r="C121" s="2" t="s">
        <v>316</v>
      </c>
      <c r="D121" s="2" t="s">
        <v>593</v>
      </c>
      <c r="E121" s="2" t="s">
        <v>594</v>
      </c>
      <c r="F121" s="2" t="s">
        <v>32</v>
      </c>
      <c r="G121" s="2" t="s">
        <v>33</v>
      </c>
      <c r="H121" s="2" t="s">
        <v>595</v>
      </c>
      <c r="I121" s="2" t="s">
        <v>415</v>
      </c>
      <c r="J121" s="2" t="s">
        <v>92</v>
      </c>
      <c r="K121" s="2" t="s">
        <v>93</v>
      </c>
      <c r="L121" s="2" t="s">
        <v>93</v>
      </c>
      <c r="M121" s="2" t="s">
        <v>94</v>
      </c>
      <c r="N121" s="2" t="s">
        <v>596</v>
      </c>
      <c r="O121" s="2" t="s">
        <v>40</v>
      </c>
      <c r="P121" s="2">
        <v>0.243</v>
      </c>
      <c r="Q121" s="2">
        <v>239.0</v>
      </c>
      <c r="R121" s="2">
        <v>58.077</v>
      </c>
      <c r="S121" s="2">
        <v>0.0</v>
      </c>
      <c r="T121" s="2">
        <v>0.4896</v>
      </c>
      <c r="U121" s="2">
        <v>0.4335</v>
      </c>
      <c r="V121" s="2">
        <v>0.0</v>
      </c>
      <c r="W121" s="2">
        <v>0.230775</v>
      </c>
      <c r="X121" s="2">
        <v>0.5049664429530202</v>
      </c>
      <c r="Y121" s="2">
        <v>0.8476049074001718</v>
      </c>
      <c r="Z121" s="2">
        <v>0.5874005727012409</v>
      </c>
      <c r="AA121" s="2">
        <v>1.092367015654261</v>
      </c>
      <c r="AB121" s="2">
        <v>1.435005480101413</v>
      </c>
    </row>
    <row r="122" ht="15.0" hidden="1" customHeight="1">
      <c r="A122" s="2" t="s">
        <v>28</v>
      </c>
      <c r="B122" s="2" t="s">
        <v>310</v>
      </c>
      <c r="C122" s="2" t="s">
        <v>597</v>
      </c>
      <c r="D122" s="2" t="s">
        <v>598</v>
      </c>
      <c r="E122" s="2" t="s">
        <v>313</v>
      </c>
      <c r="F122" s="2" t="s">
        <v>32</v>
      </c>
      <c r="G122" s="2" t="s">
        <v>33</v>
      </c>
      <c r="H122" s="2" t="s">
        <v>599</v>
      </c>
      <c r="I122" s="2" t="s">
        <v>166</v>
      </c>
      <c r="J122" s="2" t="s">
        <v>92</v>
      </c>
      <c r="K122" s="2" t="s">
        <v>93</v>
      </c>
      <c r="L122" s="2" t="s">
        <v>93</v>
      </c>
      <c r="M122" s="2" t="s">
        <v>94</v>
      </c>
      <c r="N122" s="2" t="s">
        <v>600</v>
      </c>
      <c r="O122" s="2" t="s">
        <v>601</v>
      </c>
      <c r="P122" s="2">
        <v>0.243</v>
      </c>
      <c r="Q122" s="2">
        <v>239.0</v>
      </c>
      <c r="R122" s="2">
        <v>58.077</v>
      </c>
      <c r="S122" s="2">
        <v>0.0</v>
      </c>
      <c r="T122" s="2">
        <v>0.4896</v>
      </c>
      <c r="U122" s="2">
        <v>0.4335</v>
      </c>
      <c r="V122" s="2">
        <v>0.0</v>
      </c>
      <c r="W122" s="2">
        <v>0.230775</v>
      </c>
      <c r="X122" s="2">
        <v>0.5049664429530202</v>
      </c>
      <c r="Y122" s="2">
        <v>0.8476049074001718</v>
      </c>
      <c r="Z122" s="2">
        <v>0.5874005727012409</v>
      </c>
      <c r="AA122" s="2">
        <v>1.092367015654261</v>
      </c>
      <c r="AB122" s="2">
        <v>1.435005480101413</v>
      </c>
    </row>
    <row r="123" ht="15.0" hidden="1" customHeight="1">
      <c r="A123" s="2" t="s">
        <v>28</v>
      </c>
      <c r="B123" s="2" t="s">
        <v>310</v>
      </c>
      <c r="C123" s="2" t="s">
        <v>602</v>
      </c>
      <c r="D123" s="2" t="s">
        <v>603</v>
      </c>
      <c r="E123" s="2" t="s">
        <v>594</v>
      </c>
      <c r="F123" s="2" t="s">
        <v>32</v>
      </c>
      <c r="G123" s="2" t="s">
        <v>33</v>
      </c>
      <c r="H123" s="2" t="s">
        <v>604</v>
      </c>
      <c r="I123" s="2" t="s">
        <v>415</v>
      </c>
      <c r="J123" s="2" t="s">
        <v>92</v>
      </c>
      <c r="K123" s="2" t="s">
        <v>93</v>
      </c>
      <c r="L123" s="2" t="s">
        <v>93</v>
      </c>
      <c r="M123" s="2" t="s">
        <v>94</v>
      </c>
      <c r="N123" s="2" t="s">
        <v>605</v>
      </c>
      <c r="O123" s="2" t="s">
        <v>101</v>
      </c>
      <c r="P123" s="2">
        <v>0.243</v>
      </c>
      <c r="Q123" s="2">
        <v>239.0</v>
      </c>
      <c r="R123" s="2">
        <v>58.077</v>
      </c>
      <c r="S123" s="2">
        <v>0.0</v>
      </c>
      <c r="T123" s="2">
        <v>0.4896</v>
      </c>
      <c r="U123" s="2">
        <v>0.4335</v>
      </c>
      <c r="V123" s="2">
        <v>0.0</v>
      </c>
      <c r="W123" s="2">
        <v>0.230775</v>
      </c>
      <c r="X123" s="2">
        <v>0.5049664429530202</v>
      </c>
      <c r="Y123" s="2">
        <v>0.8476049074001718</v>
      </c>
      <c r="Z123" s="2">
        <v>0.5874005727012409</v>
      </c>
      <c r="AA123" s="2">
        <v>1.092367015654261</v>
      </c>
      <c r="AB123" s="2">
        <v>1.435005480101413</v>
      </c>
    </row>
    <row r="124" ht="15.0" hidden="1" customHeight="1">
      <c r="A124" s="2" t="s">
        <v>28</v>
      </c>
      <c r="B124" s="2" t="s">
        <v>606</v>
      </c>
      <c r="C124" s="2" t="s">
        <v>103</v>
      </c>
      <c r="D124" s="2" t="s">
        <v>367</v>
      </c>
      <c r="E124" s="2" t="s">
        <v>607</v>
      </c>
      <c r="F124" s="2" t="s">
        <v>608</v>
      </c>
      <c r="G124" s="2" t="s">
        <v>62</v>
      </c>
      <c r="H124" s="2" t="s">
        <v>609</v>
      </c>
      <c r="I124" s="2" t="s">
        <v>431</v>
      </c>
      <c r="J124" s="2" t="s">
        <v>92</v>
      </c>
      <c r="K124" s="2" t="s">
        <v>108</v>
      </c>
      <c r="L124" s="2" t="s">
        <v>610</v>
      </c>
      <c r="M124" s="2" t="s">
        <v>610</v>
      </c>
      <c r="N124" s="2" t="s">
        <v>367</v>
      </c>
      <c r="O124" s="2" t="s">
        <v>57</v>
      </c>
      <c r="P124" s="2">
        <v>0.243</v>
      </c>
      <c r="Q124" s="2">
        <v>239.0</v>
      </c>
      <c r="R124" s="2">
        <v>58.077</v>
      </c>
      <c r="S124" s="2">
        <v>0.0</v>
      </c>
      <c r="T124" s="2">
        <v>0.4896</v>
      </c>
      <c r="U124" s="2">
        <v>0.4335</v>
      </c>
      <c r="V124" s="2">
        <v>0.0</v>
      </c>
      <c r="W124" s="2">
        <v>0.230775</v>
      </c>
      <c r="X124" s="2">
        <v>0.5049664429530202</v>
      </c>
      <c r="Y124" s="2">
        <v>0.8476049074001718</v>
      </c>
      <c r="Z124" s="2">
        <v>0.5874005727012409</v>
      </c>
      <c r="AA124" s="2">
        <v>1.092367015654261</v>
      </c>
      <c r="AB124" s="2">
        <v>1.435005480101413</v>
      </c>
    </row>
    <row r="125" ht="15.0" hidden="1" customHeight="1">
      <c r="A125" s="2" t="s">
        <v>28</v>
      </c>
      <c r="B125" s="2" t="s">
        <v>121</v>
      </c>
      <c r="C125" s="2" t="s">
        <v>331</v>
      </c>
      <c r="D125" s="2" t="s">
        <v>611</v>
      </c>
      <c r="E125" s="2" t="s">
        <v>612</v>
      </c>
      <c r="F125" s="2" t="s">
        <v>118</v>
      </c>
      <c r="G125" s="2" t="s">
        <v>62</v>
      </c>
      <c r="H125" s="2" t="s">
        <v>613</v>
      </c>
      <c r="I125" s="2" t="s">
        <v>329</v>
      </c>
      <c r="J125" s="2" t="s">
        <v>92</v>
      </c>
      <c r="K125" s="2" t="s">
        <v>108</v>
      </c>
      <c r="L125" s="2" t="s">
        <v>108</v>
      </c>
      <c r="M125" s="2" t="s">
        <v>127</v>
      </c>
      <c r="N125" s="2" t="s">
        <v>614</v>
      </c>
      <c r="O125" s="2" t="s">
        <v>615</v>
      </c>
      <c r="P125" s="2">
        <v>0.243</v>
      </c>
      <c r="Q125" s="2">
        <v>239.0</v>
      </c>
      <c r="R125" s="2">
        <v>58.077</v>
      </c>
      <c r="S125" s="2">
        <v>0.0</v>
      </c>
      <c r="T125" s="2">
        <v>0.4896</v>
      </c>
      <c r="U125" s="2">
        <v>0.4335</v>
      </c>
      <c r="V125" s="2">
        <v>0.0</v>
      </c>
      <c r="W125" s="2">
        <v>0.230775</v>
      </c>
      <c r="X125" s="2">
        <v>0.5049664429530202</v>
      </c>
      <c r="Y125" s="2">
        <v>0.8476049074001718</v>
      </c>
      <c r="Z125" s="2">
        <v>0.5874005727012409</v>
      </c>
      <c r="AA125" s="2">
        <v>1.092367015654261</v>
      </c>
      <c r="AB125" s="2">
        <v>1.435005480101413</v>
      </c>
    </row>
    <row r="126" ht="15.0" hidden="1" customHeight="1">
      <c r="A126" s="2" t="s">
        <v>28</v>
      </c>
      <c r="B126" s="2" t="s">
        <v>121</v>
      </c>
      <c r="C126" s="2" t="s">
        <v>303</v>
      </c>
      <c r="D126" s="2" t="s">
        <v>611</v>
      </c>
      <c r="E126" s="2" t="s">
        <v>612</v>
      </c>
      <c r="F126" s="2" t="s">
        <v>32</v>
      </c>
      <c r="G126" s="2" t="s">
        <v>33</v>
      </c>
      <c r="H126" s="2" t="s">
        <v>616</v>
      </c>
      <c r="I126" s="2" t="s">
        <v>204</v>
      </c>
      <c r="J126" s="2" t="s">
        <v>92</v>
      </c>
      <c r="K126" s="2" t="s">
        <v>108</v>
      </c>
      <c r="L126" s="2" t="s">
        <v>108</v>
      </c>
      <c r="M126" s="2" t="s">
        <v>127</v>
      </c>
      <c r="N126" s="2" t="s">
        <v>614</v>
      </c>
      <c r="O126" s="2" t="s">
        <v>615</v>
      </c>
      <c r="P126" s="2">
        <v>0.243</v>
      </c>
      <c r="Q126" s="2">
        <v>239.0</v>
      </c>
      <c r="R126" s="2">
        <v>58.077</v>
      </c>
      <c r="S126" s="2">
        <v>0.0</v>
      </c>
      <c r="T126" s="2">
        <v>0.4896</v>
      </c>
      <c r="U126" s="2">
        <v>0.4335</v>
      </c>
      <c r="V126" s="2">
        <v>0.0</v>
      </c>
      <c r="W126" s="2">
        <v>0.230775</v>
      </c>
      <c r="X126" s="2">
        <v>0.5049664429530202</v>
      </c>
      <c r="Y126" s="2">
        <v>0.8476049074001718</v>
      </c>
      <c r="Z126" s="2">
        <v>0.5874005727012409</v>
      </c>
      <c r="AA126" s="2">
        <v>1.092367015654261</v>
      </c>
      <c r="AB126" s="2">
        <v>1.435005480101413</v>
      </c>
    </row>
    <row r="127" ht="15.0" hidden="1" customHeight="1">
      <c r="A127" s="2" t="s">
        <v>28</v>
      </c>
      <c r="B127" s="2" t="s">
        <v>617</v>
      </c>
      <c r="C127" s="2" t="s">
        <v>618</v>
      </c>
      <c r="D127" s="2" t="s">
        <v>619</v>
      </c>
      <c r="E127" s="2" t="s">
        <v>617</v>
      </c>
      <c r="F127" s="2" t="s">
        <v>538</v>
      </c>
      <c r="G127" s="2" t="s">
        <v>62</v>
      </c>
      <c r="H127" s="2" t="s">
        <v>620</v>
      </c>
      <c r="I127" s="2" t="s">
        <v>64</v>
      </c>
      <c r="J127" s="2" t="s">
        <v>92</v>
      </c>
      <c r="K127" s="2" t="s">
        <v>108</v>
      </c>
      <c r="L127" s="2" t="s">
        <v>621</v>
      </c>
      <c r="M127" s="2" t="s">
        <v>622</v>
      </c>
      <c r="N127" s="2" t="s">
        <v>619</v>
      </c>
      <c r="O127" s="2" t="s">
        <v>623</v>
      </c>
      <c r="P127" s="2">
        <v>0.243</v>
      </c>
      <c r="Q127" s="2">
        <v>239.0</v>
      </c>
      <c r="R127" s="2">
        <v>58.077</v>
      </c>
      <c r="S127" s="2">
        <v>0.0</v>
      </c>
      <c r="T127" s="2">
        <v>0.4896</v>
      </c>
      <c r="U127" s="2">
        <v>0.4335</v>
      </c>
      <c r="V127" s="2">
        <v>0.0</v>
      </c>
      <c r="W127" s="2">
        <v>0.230775</v>
      </c>
      <c r="X127" s="2">
        <v>0.5049664429530202</v>
      </c>
      <c r="Y127" s="2">
        <v>0.8476049074001718</v>
      </c>
      <c r="Z127" s="2">
        <v>0.5874005727012409</v>
      </c>
      <c r="AA127" s="2">
        <v>1.092367015654261</v>
      </c>
      <c r="AB127" s="2">
        <v>1.435005480101413</v>
      </c>
    </row>
    <row r="128" ht="15.0" hidden="1" customHeight="1">
      <c r="A128" s="2" t="s">
        <v>28</v>
      </c>
      <c r="B128" s="2" t="s">
        <v>617</v>
      </c>
      <c r="C128" s="2" t="s">
        <v>50</v>
      </c>
      <c r="D128" s="2" t="s">
        <v>624</v>
      </c>
      <c r="E128" s="2" t="s">
        <v>617</v>
      </c>
      <c r="F128" s="2" t="s">
        <v>32</v>
      </c>
      <c r="G128" s="2" t="s">
        <v>62</v>
      </c>
      <c r="H128" s="2" t="s">
        <v>625</v>
      </c>
      <c r="I128" s="2" t="s">
        <v>47</v>
      </c>
      <c r="J128" s="2" t="s">
        <v>92</v>
      </c>
      <c r="K128" s="2" t="s">
        <v>108</v>
      </c>
      <c r="L128" s="2" t="s">
        <v>621</v>
      </c>
      <c r="M128" s="2" t="s">
        <v>622</v>
      </c>
      <c r="N128" s="2" t="s">
        <v>626</v>
      </c>
      <c r="O128" s="2" t="s">
        <v>265</v>
      </c>
      <c r="P128" s="2">
        <v>0.243</v>
      </c>
      <c r="Q128" s="2">
        <v>239.0</v>
      </c>
      <c r="R128" s="2">
        <v>58.077</v>
      </c>
      <c r="S128" s="2">
        <v>0.0</v>
      </c>
      <c r="T128" s="2">
        <v>0.4896</v>
      </c>
      <c r="U128" s="2">
        <v>0.4335</v>
      </c>
      <c r="V128" s="2">
        <v>0.0</v>
      </c>
      <c r="W128" s="2">
        <v>0.230775</v>
      </c>
      <c r="X128" s="2">
        <v>0.5049664429530202</v>
      </c>
      <c r="Y128" s="2">
        <v>0.8476049074001718</v>
      </c>
      <c r="Z128" s="2">
        <v>0.5874005727012409</v>
      </c>
      <c r="AA128" s="2">
        <v>1.092367015654261</v>
      </c>
      <c r="AB128" s="2">
        <v>1.435005480101413</v>
      </c>
    </row>
    <row r="129" ht="15.0" hidden="1" customHeight="1">
      <c r="A129" s="2" t="s">
        <v>28</v>
      </c>
      <c r="B129" s="2" t="s">
        <v>617</v>
      </c>
      <c r="C129" s="2" t="s">
        <v>627</v>
      </c>
      <c r="D129" s="2" t="s">
        <v>624</v>
      </c>
      <c r="E129" s="2" t="s">
        <v>617</v>
      </c>
      <c r="F129" s="2" t="s">
        <v>32</v>
      </c>
      <c r="G129" s="2" t="s">
        <v>33</v>
      </c>
      <c r="H129" s="2" t="s">
        <v>628</v>
      </c>
      <c r="I129" s="2" t="s">
        <v>115</v>
      </c>
      <c r="J129" s="2" t="s">
        <v>92</v>
      </c>
      <c r="K129" s="2" t="s">
        <v>108</v>
      </c>
      <c r="L129" s="2" t="s">
        <v>621</v>
      </c>
      <c r="M129" s="2" t="s">
        <v>622</v>
      </c>
      <c r="N129" s="2" t="s">
        <v>626</v>
      </c>
      <c r="O129" s="2" t="s">
        <v>265</v>
      </c>
      <c r="P129" s="2">
        <v>0.243</v>
      </c>
      <c r="Q129" s="2">
        <v>239.0</v>
      </c>
      <c r="R129" s="2">
        <v>58.077</v>
      </c>
      <c r="S129" s="2">
        <v>0.0</v>
      </c>
      <c r="T129" s="2">
        <v>0.4896</v>
      </c>
      <c r="U129" s="2">
        <v>0.4335</v>
      </c>
      <c r="V129" s="2">
        <v>0.0</v>
      </c>
      <c r="W129" s="2">
        <v>0.230775</v>
      </c>
      <c r="X129" s="2">
        <v>0.5049664429530202</v>
      </c>
      <c r="Y129" s="2">
        <v>0.8476049074001718</v>
      </c>
      <c r="Z129" s="2">
        <v>0.5874005727012409</v>
      </c>
      <c r="AA129" s="2">
        <v>1.092367015654261</v>
      </c>
      <c r="AB129" s="2">
        <v>1.435005480101413</v>
      </c>
    </row>
    <row r="130" ht="15.0" hidden="1" customHeight="1">
      <c r="A130" s="2" t="s">
        <v>28</v>
      </c>
      <c r="B130" s="2" t="s">
        <v>151</v>
      </c>
      <c r="C130" s="2" t="s">
        <v>311</v>
      </c>
      <c r="D130" s="2" t="s">
        <v>629</v>
      </c>
      <c r="E130" s="2" t="s">
        <v>151</v>
      </c>
      <c r="F130" s="2" t="s">
        <v>630</v>
      </c>
      <c r="G130" s="2" t="s">
        <v>226</v>
      </c>
      <c r="H130" s="2" t="s">
        <v>631</v>
      </c>
      <c r="I130" s="2" t="s">
        <v>64</v>
      </c>
      <c r="J130" s="2" t="s">
        <v>36</v>
      </c>
      <c r="K130" s="2" t="s">
        <v>55</v>
      </c>
      <c r="L130" s="2" t="s">
        <v>56</v>
      </c>
      <c r="M130" s="2" t="s">
        <v>56</v>
      </c>
      <c r="N130" s="2" t="s">
        <v>632</v>
      </c>
      <c r="O130" s="2" t="s">
        <v>40</v>
      </c>
      <c r="P130" s="2">
        <v>0.2735</v>
      </c>
      <c r="Q130" s="2">
        <v>248.0</v>
      </c>
      <c r="R130" s="2">
        <v>67.828</v>
      </c>
      <c r="S130" s="2">
        <v>0.3407</v>
      </c>
      <c r="T130" s="2">
        <v>0.0</v>
      </c>
      <c r="U130" s="2">
        <v>0.0</v>
      </c>
      <c r="V130" s="2">
        <v>0.3077</v>
      </c>
      <c r="W130" s="2">
        <v>0.1621</v>
      </c>
      <c r="X130" s="2">
        <v>0.5868456375838927</v>
      </c>
      <c r="Y130" s="2">
        <v>1.0</v>
      </c>
      <c r="Z130" s="2">
        <v>0.4125994272987592</v>
      </c>
      <c r="AA130" s="2">
        <v>0.999445064882652</v>
      </c>
      <c r="AB130" s="2">
        <v>1.412599427298759</v>
      </c>
    </row>
    <row r="131" ht="15.0" hidden="1" customHeight="1">
      <c r="A131" s="2" t="s">
        <v>28</v>
      </c>
      <c r="B131" s="2" t="s">
        <v>151</v>
      </c>
      <c r="C131" s="2" t="s">
        <v>483</v>
      </c>
      <c r="D131" s="2" t="s">
        <v>629</v>
      </c>
      <c r="E131" s="2" t="s">
        <v>151</v>
      </c>
      <c r="F131" s="2" t="s">
        <v>630</v>
      </c>
      <c r="G131" s="2" t="s">
        <v>70</v>
      </c>
      <c r="H131" s="2" t="s">
        <v>633</v>
      </c>
      <c r="I131" s="2" t="s">
        <v>329</v>
      </c>
      <c r="J131" s="2" t="s">
        <v>36</v>
      </c>
      <c r="K131" s="2" t="s">
        <v>55</v>
      </c>
      <c r="L131" s="2" t="s">
        <v>56</v>
      </c>
      <c r="M131" s="2" t="s">
        <v>56</v>
      </c>
      <c r="N131" s="2" t="s">
        <v>632</v>
      </c>
      <c r="O131" s="2" t="s">
        <v>40</v>
      </c>
      <c r="P131" s="2">
        <v>0.2735</v>
      </c>
      <c r="Q131" s="2">
        <v>248.0</v>
      </c>
      <c r="R131" s="2">
        <v>67.828</v>
      </c>
      <c r="S131" s="2">
        <v>0.3407</v>
      </c>
      <c r="T131" s="2">
        <v>0.0</v>
      </c>
      <c r="U131" s="2">
        <v>0.0</v>
      </c>
      <c r="V131" s="2">
        <v>0.3077</v>
      </c>
      <c r="W131" s="2">
        <v>0.1621</v>
      </c>
      <c r="X131" s="2">
        <v>0.5868456375838927</v>
      </c>
      <c r="Y131" s="2">
        <v>1.0</v>
      </c>
      <c r="Z131" s="2">
        <v>0.4125994272987592</v>
      </c>
      <c r="AA131" s="2">
        <v>0.999445064882652</v>
      </c>
      <c r="AB131" s="2">
        <v>1.412599427298759</v>
      </c>
    </row>
    <row r="132" ht="15.0" hidden="1" customHeight="1">
      <c r="A132" s="2" t="s">
        <v>28</v>
      </c>
      <c r="B132" s="2" t="s">
        <v>634</v>
      </c>
      <c r="C132" s="2" t="s">
        <v>75</v>
      </c>
      <c r="D132" s="2" t="s">
        <v>635</v>
      </c>
      <c r="E132" s="2" t="s">
        <v>634</v>
      </c>
      <c r="F132" s="2" t="s">
        <v>32</v>
      </c>
      <c r="G132" s="2" t="s">
        <v>33</v>
      </c>
      <c r="H132" s="2" t="s">
        <v>636</v>
      </c>
      <c r="I132" s="2" t="s">
        <v>198</v>
      </c>
      <c r="J132" s="2" t="s">
        <v>637</v>
      </c>
      <c r="K132" s="2" t="s">
        <v>638</v>
      </c>
      <c r="L132" s="2" t="s">
        <v>638</v>
      </c>
      <c r="M132" s="2" t="s">
        <v>639</v>
      </c>
      <c r="N132" s="2" t="s">
        <v>640</v>
      </c>
      <c r="O132" s="2" t="s">
        <v>57</v>
      </c>
      <c r="P132" s="2">
        <v>0.1294</v>
      </c>
      <c r="Q132" s="2">
        <v>232.0</v>
      </c>
      <c r="R132" s="2">
        <v>30.0208</v>
      </c>
      <c r="S132" s="2">
        <v>0.3407</v>
      </c>
      <c r="T132" s="2">
        <v>0.4896</v>
      </c>
      <c r="U132" s="2">
        <v>0.4335</v>
      </c>
      <c r="V132" s="2">
        <v>0.3077</v>
      </c>
      <c r="W132" s="2">
        <v>0.392875</v>
      </c>
      <c r="X132" s="2">
        <v>0.2</v>
      </c>
      <c r="Y132" s="2">
        <v>0.4091240134406501</v>
      </c>
      <c r="Z132" s="2">
        <v>1.0</v>
      </c>
      <c r="AA132" s="2">
        <v>1.2</v>
      </c>
      <c r="AB132" s="2">
        <v>1.40912401344065</v>
      </c>
    </row>
    <row r="133" ht="15.0" hidden="1" customHeight="1">
      <c r="A133" s="2" t="s">
        <v>28</v>
      </c>
      <c r="B133" s="2" t="s">
        <v>634</v>
      </c>
      <c r="C133" s="2" t="s">
        <v>50</v>
      </c>
      <c r="D133" s="2" t="s">
        <v>641</v>
      </c>
      <c r="E133" s="2" t="s">
        <v>634</v>
      </c>
      <c r="F133" s="2" t="s">
        <v>32</v>
      </c>
      <c r="G133" s="2" t="s">
        <v>33</v>
      </c>
      <c r="H133" s="2" t="s">
        <v>642</v>
      </c>
      <c r="I133" s="2" t="s">
        <v>35</v>
      </c>
      <c r="J133" s="2" t="s">
        <v>637</v>
      </c>
      <c r="K133" s="2" t="s">
        <v>638</v>
      </c>
      <c r="L133" s="2" t="s">
        <v>638</v>
      </c>
      <c r="M133" s="2" t="s">
        <v>639</v>
      </c>
      <c r="N133" s="2" t="s">
        <v>643</v>
      </c>
      <c r="O133" s="2" t="s">
        <v>101</v>
      </c>
      <c r="P133" s="2">
        <v>0.1294</v>
      </c>
      <c r="Q133" s="2">
        <v>232.0</v>
      </c>
      <c r="R133" s="2">
        <v>30.0208</v>
      </c>
      <c r="S133" s="2">
        <v>0.3407</v>
      </c>
      <c r="T133" s="2">
        <v>0.4896</v>
      </c>
      <c r="U133" s="2">
        <v>0.4335</v>
      </c>
      <c r="V133" s="2">
        <v>0.3077</v>
      </c>
      <c r="W133" s="2">
        <v>0.392875</v>
      </c>
      <c r="X133" s="2">
        <v>0.2</v>
      </c>
      <c r="Y133" s="2">
        <v>0.4091240134406501</v>
      </c>
      <c r="Z133" s="2">
        <v>1.0</v>
      </c>
      <c r="AA133" s="2">
        <v>1.2</v>
      </c>
      <c r="AB133" s="2">
        <v>1.40912401344065</v>
      </c>
    </row>
    <row r="134" ht="15.0" hidden="1" customHeight="1">
      <c r="A134" s="2" t="s">
        <v>28</v>
      </c>
      <c r="B134" s="2" t="s">
        <v>644</v>
      </c>
      <c r="C134" s="2" t="s">
        <v>645</v>
      </c>
      <c r="D134" s="2" t="s">
        <v>646</v>
      </c>
      <c r="E134" s="2" t="s">
        <v>644</v>
      </c>
      <c r="F134" s="2" t="s">
        <v>118</v>
      </c>
      <c r="G134" s="2" t="s">
        <v>113</v>
      </c>
      <c r="H134" s="2" t="s">
        <v>647</v>
      </c>
      <c r="I134" s="2" t="s">
        <v>209</v>
      </c>
      <c r="J134" s="2" t="s">
        <v>637</v>
      </c>
      <c r="K134" s="2" t="s">
        <v>648</v>
      </c>
      <c r="L134" s="2" t="s">
        <v>649</v>
      </c>
      <c r="M134" s="2" t="s">
        <v>649</v>
      </c>
      <c r="N134" s="2" t="s">
        <v>650</v>
      </c>
      <c r="O134" s="2" t="s">
        <v>40</v>
      </c>
      <c r="P134" s="2">
        <v>0.1294</v>
      </c>
      <c r="Q134" s="2">
        <v>232.0</v>
      </c>
      <c r="R134" s="2">
        <v>30.0208</v>
      </c>
      <c r="S134" s="2">
        <v>0.3407</v>
      </c>
      <c r="T134" s="2">
        <v>0.4896</v>
      </c>
      <c r="U134" s="2">
        <v>0.4335</v>
      </c>
      <c r="V134" s="2">
        <v>0.3077</v>
      </c>
      <c r="W134" s="2">
        <v>0.392875</v>
      </c>
      <c r="X134" s="2">
        <v>0.2</v>
      </c>
      <c r="Y134" s="2">
        <v>0.4091240134406501</v>
      </c>
      <c r="Z134" s="2">
        <v>1.0</v>
      </c>
      <c r="AA134" s="2">
        <v>1.2</v>
      </c>
      <c r="AB134" s="2">
        <v>1.40912401344065</v>
      </c>
    </row>
    <row r="135" ht="15.0" hidden="1" customHeight="1">
      <c r="A135" s="2" t="s">
        <v>28</v>
      </c>
      <c r="B135" s="2" t="s">
        <v>644</v>
      </c>
      <c r="C135" s="2" t="s">
        <v>58</v>
      </c>
      <c r="D135" s="2" t="s">
        <v>651</v>
      </c>
      <c r="E135" s="2" t="s">
        <v>652</v>
      </c>
      <c r="F135" s="2" t="s">
        <v>118</v>
      </c>
      <c r="G135" s="2" t="s">
        <v>70</v>
      </c>
      <c r="H135" s="2" t="s">
        <v>653</v>
      </c>
      <c r="I135" s="2" t="s">
        <v>35</v>
      </c>
      <c r="J135" s="2" t="s">
        <v>637</v>
      </c>
      <c r="K135" s="2" t="s">
        <v>648</v>
      </c>
      <c r="L135" s="2" t="s">
        <v>649</v>
      </c>
      <c r="M135" s="2" t="s">
        <v>649</v>
      </c>
      <c r="N135" s="2" t="s">
        <v>654</v>
      </c>
      <c r="O135" s="2" t="s">
        <v>655</v>
      </c>
      <c r="P135" s="2">
        <v>0.1294</v>
      </c>
      <c r="Q135" s="2">
        <v>232.0</v>
      </c>
      <c r="R135" s="2">
        <v>30.0208</v>
      </c>
      <c r="S135" s="2">
        <v>0.3407</v>
      </c>
      <c r="T135" s="2">
        <v>0.4896</v>
      </c>
      <c r="U135" s="2">
        <v>0.4335</v>
      </c>
      <c r="V135" s="2">
        <v>0.3077</v>
      </c>
      <c r="W135" s="2">
        <v>0.392875</v>
      </c>
      <c r="X135" s="2">
        <v>0.2</v>
      </c>
      <c r="Y135" s="2">
        <v>0.4091240134406501</v>
      </c>
      <c r="Z135" s="2">
        <v>1.0</v>
      </c>
      <c r="AA135" s="2">
        <v>1.2</v>
      </c>
      <c r="AB135" s="2">
        <v>1.40912401344065</v>
      </c>
    </row>
    <row r="136" ht="15.0" hidden="1" customHeight="1">
      <c r="A136" s="2" t="s">
        <v>28</v>
      </c>
      <c r="B136" s="2" t="s">
        <v>644</v>
      </c>
      <c r="C136" s="2" t="s">
        <v>602</v>
      </c>
      <c r="D136" s="2" t="s">
        <v>656</v>
      </c>
      <c r="E136" s="2" t="s">
        <v>644</v>
      </c>
      <c r="F136" s="2" t="s">
        <v>118</v>
      </c>
      <c r="G136" s="2" t="s">
        <v>113</v>
      </c>
      <c r="H136" s="2" t="s">
        <v>657</v>
      </c>
      <c r="I136" s="2" t="s">
        <v>35</v>
      </c>
      <c r="J136" s="2" t="s">
        <v>637</v>
      </c>
      <c r="K136" s="2" t="s">
        <v>648</v>
      </c>
      <c r="L136" s="2" t="s">
        <v>649</v>
      </c>
      <c r="M136" s="2" t="s">
        <v>649</v>
      </c>
      <c r="N136" s="2" t="s">
        <v>553</v>
      </c>
      <c r="O136" s="2" t="s">
        <v>40</v>
      </c>
      <c r="P136" s="2">
        <v>0.1294</v>
      </c>
      <c r="Q136" s="2">
        <v>232.0</v>
      </c>
      <c r="R136" s="2">
        <v>30.0208</v>
      </c>
      <c r="S136" s="2">
        <v>0.3407</v>
      </c>
      <c r="T136" s="2">
        <v>0.4896</v>
      </c>
      <c r="U136" s="2">
        <v>0.4335</v>
      </c>
      <c r="V136" s="2">
        <v>0.3077</v>
      </c>
      <c r="W136" s="2">
        <v>0.392875</v>
      </c>
      <c r="X136" s="2">
        <v>0.2</v>
      </c>
      <c r="Y136" s="2">
        <v>0.4091240134406501</v>
      </c>
      <c r="Z136" s="2">
        <v>1.0</v>
      </c>
      <c r="AA136" s="2">
        <v>1.2</v>
      </c>
      <c r="AB136" s="2">
        <v>1.40912401344065</v>
      </c>
    </row>
    <row r="137" ht="15.0" hidden="1" customHeight="1">
      <c r="A137" s="2" t="s">
        <v>28</v>
      </c>
      <c r="B137" s="2" t="s">
        <v>658</v>
      </c>
      <c r="C137" s="2" t="s">
        <v>323</v>
      </c>
      <c r="D137" s="2" t="s">
        <v>659</v>
      </c>
      <c r="E137" s="2" t="s">
        <v>660</v>
      </c>
      <c r="F137" s="2" t="s">
        <v>32</v>
      </c>
      <c r="G137" s="2" t="s">
        <v>89</v>
      </c>
      <c r="H137" s="2" t="s">
        <v>661</v>
      </c>
      <c r="I137" s="2" t="s">
        <v>187</v>
      </c>
      <c r="J137" s="2" t="s">
        <v>637</v>
      </c>
      <c r="K137" s="2" t="s">
        <v>662</v>
      </c>
      <c r="L137" s="2" t="s">
        <v>663</v>
      </c>
      <c r="M137" s="2" t="s">
        <v>663</v>
      </c>
      <c r="N137" s="2" t="s">
        <v>659</v>
      </c>
      <c r="O137" s="2" t="s">
        <v>57</v>
      </c>
      <c r="P137" s="2">
        <v>0.1294</v>
      </c>
      <c r="Q137" s="2">
        <v>232.0</v>
      </c>
      <c r="R137" s="2">
        <v>30.0208</v>
      </c>
      <c r="S137" s="2">
        <v>0.3407</v>
      </c>
      <c r="T137" s="2">
        <v>0.4896</v>
      </c>
      <c r="U137" s="2">
        <v>0.4335</v>
      </c>
      <c r="V137" s="2">
        <v>0.3077</v>
      </c>
      <c r="W137" s="2">
        <v>0.392875</v>
      </c>
      <c r="X137" s="2">
        <v>0.2</v>
      </c>
      <c r="Y137" s="2">
        <v>0.4091240134406501</v>
      </c>
      <c r="Z137" s="2">
        <v>1.0</v>
      </c>
      <c r="AA137" s="2">
        <v>1.2</v>
      </c>
      <c r="AB137" s="2">
        <v>1.40912401344065</v>
      </c>
    </row>
    <row r="138" ht="15.0" hidden="1" customHeight="1">
      <c r="A138" s="2" t="s">
        <v>28</v>
      </c>
      <c r="B138" s="2" t="s">
        <v>664</v>
      </c>
      <c r="C138" s="2" t="s">
        <v>81</v>
      </c>
      <c r="D138" s="2" t="s">
        <v>665</v>
      </c>
      <c r="E138" s="2" t="s">
        <v>666</v>
      </c>
      <c r="F138" s="2" t="s">
        <v>667</v>
      </c>
      <c r="G138" s="2" t="s">
        <v>62</v>
      </c>
      <c r="H138" s="2" t="s">
        <v>668</v>
      </c>
      <c r="I138" s="2" t="s">
        <v>140</v>
      </c>
      <c r="J138" s="2" t="s">
        <v>669</v>
      </c>
      <c r="K138" s="2" t="s">
        <v>670</v>
      </c>
      <c r="L138" s="2" t="s">
        <v>671</v>
      </c>
      <c r="M138" s="2" t="s">
        <v>671</v>
      </c>
      <c r="N138" s="2" t="s">
        <v>665</v>
      </c>
      <c r="O138" s="2" t="s">
        <v>57</v>
      </c>
      <c r="P138" s="2">
        <v>0.1306</v>
      </c>
      <c r="Q138" s="2">
        <v>229.0</v>
      </c>
      <c r="R138" s="2">
        <v>29.9074</v>
      </c>
      <c r="S138" s="2">
        <v>0.3407</v>
      </c>
      <c r="T138" s="2">
        <v>0.4896</v>
      </c>
      <c r="U138" s="2">
        <v>0.4335</v>
      </c>
      <c r="V138" s="2">
        <v>0.3077</v>
      </c>
      <c r="W138" s="2">
        <v>0.392875</v>
      </c>
      <c r="X138" s="2">
        <v>0.2032214765100671</v>
      </c>
      <c r="Y138" s="2">
        <v>0.4073517230600922</v>
      </c>
      <c r="Z138" s="2">
        <v>1.0</v>
      </c>
      <c r="AA138" s="2">
        <v>1.203221476510067</v>
      </c>
      <c r="AB138" s="2">
        <v>1.407351723060092</v>
      </c>
    </row>
    <row r="139" ht="15.0" hidden="1" customHeight="1">
      <c r="A139" s="2" t="s">
        <v>28</v>
      </c>
      <c r="B139" s="2" t="s">
        <v>664</v>
      </c>
      <c r="C139" s="2" t="s">
        <v>75</v>
      </c>
      <c r="D139" s="2" t="s">
        <v>672</v>
      </c>
      <c r="E139" s="2" t="s">
        <v>673</v>
      </c>
      <c r="F139" s="2" t="s">
        <v>674</v>
      </c>
      <c r="G139" s="2" t="s">
        <v>164</v>
      </c>
      <c r="H139" s="2" t="s">
        <v>675</v>
      </c>
      <c r="I139" s="2" t="s">
        <v>35</v>
      </c>
      <c r="J139" s="2" t="s">
        <v>669</v>
      </c>
      <c r="K139" s="2" t="s">
        <v>670</v>
      </c>
      <c r="L139" s="2" t="s">
        <v>671</v>
      </c>
      <c r="M139" s="2" t="s">
        <v>671</v>
      </c>
      <c r="N139" s="2" t="s">
        <v>676</v>
      </c>
      <c r="O139" s="2" t="s">
        <v>57</v>
      </c>
      <c r="P139" s="2">
        <v>0.1306</v>
      </c>
      <c r="Q139" s="2">
        <v>229.0</v>
      </c>
      <c r="R139" s="2">
        <v>29.9074</v>
      </c>
      <c r="S139" s="2">
        <v>0.3407</v>
      </c>
      <c r="T139" s="2">
        <v>0.4896</v>
      </c>
      <c r="U139" s="2">
        <v>0.4335</v>
      </c>
      <c r="V139" s="2">
        <v>0.3077</v>
      </c>
      <c r="W139" s="2">
        <v>0.392875</v>
      </c>
      <c r="X139" s="2">
        <v>0.2032214765100671</v>
      </c>
      <c r="Y139" s="2">
        <v>0.4073517230600922</v>
      </c>
      <c r="Z139" s="2">
        <v>1.0</v>
      </c>
      <c r="AA139" s="2">
        <v>1.203221476510067</v>
      </c>
      <c r="AB139" s="2">
        <v>1.407351723060092</v>
      </c>
    </row>
    <row r="140" ht="15.0" hidden="1" customHeight="1">
      <c r="A140" s="2" t="s">
        <v>28</v>
      </c>
      <c r="B140" s="2" t="s">
        <v>677</v>
      </c>
      <c r="C140" s="2" t="s">
        <v>678</v>
      </c>
      <c r="D140" s="2" t="s">
        <v>679</v>
      </c>
      <c r="E140" s="2" t="s">
        <v>680</v>
      </c>
      <c r="F140" s="2" t="s">
        <v>44</v>
      </c>
      <c r="G140" s="2" t="s">
        <v>113</v>
      </c>
      <c r="H140" s="2" t="s">
        <v>681</v>
      </c>
      <c r="I140" s="2" t="s">
        <v>415</v>
      </c>
      <c r="J140" s="2" t="s">
        <v>669</v>
      </c>
      <c r="K140" s="2" t="s">
        <v>682</v>
      </c>
      <c r="L140" s="2" t="s">
        <v>683</v>
      </c>
      <c r="M140" s="2" t="s">
        <v>684</v>
      </c>
      <c r="N140" s="2" t="s">
        <v>685</v>
      </c>
      <c r="O140" s="2" t="s">
        <v>265</v>
      </c>
      <c r="P140" s="2">
        <v>0.1306</v>
      </c>
      <c r="Q140" s="2">
        <v>229.0</v>
      </c>
      <c r="R140" s="2">
        <v>29.9074</v>
      </c>
      <c r="S140" s="2">
        <v>0.3407</v>
      </c>
      <c r="T140" s="2">
        <v>0.4896</v>
      </c>
      <c r="U140" s="2">
        <v>0.4335</v>
      </c>
      <c r="V140" s="2">
        <v>0.3077</v>
      </c>
      <c r="W140" s="2">
        <v>0.392875</v>
      </c>
      <c r="X140" s="2">
        <v>0.2032214765100671</v>
      </c>
      <c r="Y140" s="2">
        <v>0.4073517230600922</v>
      </c>
      <c r="Z140" s="2">
        <v>1.0</v>
      </c>
      <c r="AA140" s="2">
        <v>1.203221476510067</v>
      </c>
      <c r="AB140" s="2">
        <v>1.407351723060092</v>
      </c>
    </row>
    <row r="141" ht="15.0" hidden="1" customHeight="1">
      <c r="A141" s="2" t="s">
        <v>28</v>
      </c>
      <c r="B141" s="2" t="s">
        <v>310</v>
      </c>
      <c r="C141" s="2" t="s">
        <v>129</v>
      </c>
      <c r="D141" s="2" t="s">
        <v>686</v>
      </c>
      <c r="E141" s="2" t="s">
        <v>594</v>
      </c>
      <c r="F141" s="2" t="s">
        <v>32</v>
      </c>
      <c r="G141" s="2" t="s">
        <v>33</v>
      </c>
      <c r="H141" s="2" t="s">
        <v>687</v>
      </c>
      <c r="I141" s="2" t="s">
        <v>570</v>
      </c>
      <c r="J141" s="2" t="s">
        <v>92</v>
      </c>
      <c r="K141" s="2" t="s">
        <v>93</v>
      </c>
      <c r="L141" s="2" t="s">
        <v>93</v>
      </c>
      <c r="M141" s="2" t="s">
        <v>94</v>
      </c>
      <c r="N141" s="2" t="s">
        <v>688</v>
      </c>
      <c r="O141" s="2" t="s">
        <v>40</v>
      </c>
      <c r="P141" s="2">
        <v>0.243</v>
      </c>
      <c r="Q141" s="2">
        <v>239.0</v>
      </c>
      <c r="R141" s="2">
        <v>58.077</v>
      </c>
      <c r="S141" s="2">
        <v>0.3407</v>
      </c>
      <c r="T141" s="2">
        <v>0.4896</v>
      </c>
      <c r="U141" s="2">
        <v>0.0</v>
      </c>
      <c r="V141" s="2">
        <v>0.0</v>
      </c>
      <c r="W141" s="2">
        <v>0.207575</v>
      </c>
      <c r="X141" s="2">
        <v>0.5049664429530202</v>
      </c>
      <c r="Y141" s="2">
        <v>0.8476049074001718</v>
      </c>
      <c r="Z141" s="2">
        <v>0.5283487114222082</v>
      </c>
      <c r="AA141" s="2">
        <v>1.033315154375228</v>
      </c>
      <c r="AB141" s="2">
        <v>1.37595361882238</v>
      </c>
    </row>
    <row r="142" ht="15.0" hidden="1" customHeight="1">
      <c r="A142" s="2" t="s">
        <v>28</v>
      </c>
      <c r="B142" s="2" t="s">
        <v>617</v>
      </c>
      <c r="C142" s="2" t="s">
        <v>58</v>
      </c>
      <c r="D142" s="2" t="s">
        <v>689</v>
      </c>
      <c r="E142" s="2" t="s">
        <v>617</v>
      </c>
      <c r="F142" s="2" t="s">
        <v>44</v>
      </c>
      <c r="G142" s="2" t="s">
        <v>62</v>
      </c>
      <c r="H142" s="2" t="s">
        <v>690</v>
      </c>
      <c r="I142" s="2" t="s">
        <v>107</v>
      </c>
      <c r="J142" s="2" t="s">
        <v>92</v>
      </c>
      <c r="K142" s="2" t="s">
        <v>108</v>
      </c>
      <c r="L142" s="2" t="s">
        <v>621</v>
      </c>
      <c r="M142" s="2" t="s">
        <v>622</v>
      </c>
      <c r="N142" s="2" t="s">
        <v>689</v>
      </c>
      <c r="O142" s="2" t="s">
        <v>57</v>
      </c>
      <c r="P142" s="2">
        <v>0.243</v>
      </c>
      <c r="Q142" s="2">
        <v>239.0</v>
      </c>
      <c r="R142" s="2">
        <v>58.077</v>
      </c>
      <c r="S142" s="2">
        <v>0.0</v>
      </c>
      <c r="T142" s="2">
        <v>0.4896</v>
      </c>
      <c r="U142" s="2">
        <v>0.0</v>
      </c>
      <c r="V142" s="2">
        <v>0.3077</v>
      </c>
      <c r="W142" s="2">
        <v>0.199325</v>
      </c>
      <c r="X142" s="2">
        <v>0.5049664429530202</v>
      </c>
      <c r="Y142" s="2">
        <v>0.8476049074001718</v>
      </c>
      <c r="Z142" s="2">
        <v>0.5073496659242762</v>
      </c>
      <c r="AA142" s="2">
        <v>1.012316108877296</v>
      </c>
      <c r="AB142" s="2">
        <v>1.354954573324448</v>
      </c>
    </row>
    <row r="143" ht="15.0" hidden="1" customHeight="1">
      <c r="A143" s="2" t="s">
        <v>28</v>
      </c>
      <c r="B143" s="2" t="s">
        <v>691</v>
      </c>
      <c r="C143" s="2" t="s">
        <v>692</v>
      </c>
      <c r="D143" s="2" t="s">
        <v>515</v>
      </c>
      <c r="E143" s="2" t="s">
        <v>691</v>
      </c>
      <c r="F143" s="2" t="s">
        <v>412</v>
      </c>
      <c r="G143" s="2" t="s">
        <v>62</v>
      </c>
      <c r="H143" s="2" t="s">
        <v>693</v>
      </c>
      <c r="I143" s="2" t="s">
        <v>35</v>
      </c>
      <c r="J143" s="2" t="s">
        <v>284</v>
      </c>
      <c r="K143" s="2" t="s">
        <v>285</v>
      </c>
      <c r="L143" s="2" t="s">
        <v>286</v>
      </c>
      <c r="M143" s="2" t="s">
        <v>287</v>
      </c>
      <c r="N143" s="2" t="s">
        <v>515</v>
      </c>
      <c r="O143" s="2" t="s">
        <v>57</v>
      </c>
      <c r="P143" s="2">
        <v>0.4274</v>
      </c>
      <c r="Q143" s="2">
        <v>108.0</v>
      </c>
      <c r="R143" s="2">
        <v>46.1592</v>
      </c>
      <c r="S143" s="2">
        <v>0.3407</v>
      </c>
      <c r="T143" s="2">
        <v>0.0</v>
      </c>
      <c r="U143" s="2">
        <v>0.4335</v>
      </c>
      <c r="V143" s="2">
        <v>0.3077</v>
      </c>
      <c r="W143" s="2">
        <v>0.270475</v>
      </c>
      <c r="X143" s="2">
        <v>1.0</v>
      </c>
      <c r="Y143" s="2">
        <v>0.6613456278815347</v>
      </c>
      <c r="Z143" s="2">
        <v>0.6884505249761376</v>
      </c>
      <c r="AA143" s="2">
        <v>1.688450524976138</v>
      </c>
      <c r="AB143" s="2">
        <v>1.349796152857672</v>
      </c>
    </row>
    <row r="144" ht="15.0" hidden="1" customHeight="1">
      <c r="A144" s="2" t="s">
        <v>28</v>
      </c>
      <c r="B144" s="2" t="s">
        <v>555</v>
      </c>
      <c r="C144" s="2" t="s">
        <v>81</v>
      </c>
      <c r="D144" s="2" t="s">
        <v>694</v>
      </c>
      <c r="E144" s="2" t="s">
        <v>695</v>
      </c>
      <c r="F144" s="2" t="s">
        <v>32</v>
      </c>
      <c r="G144" s="2" t="s">
        <v>413</v>
      </c>
      <c r="H144" s="2" t="s">
        <v>696</v>
      </c>
      <c r="I144" s="2" t="s">
        <v>174</v>
      </c>
      <c r="J144" s="2" t="s">
        <v>284</v>
      </c>
      <c r="K144" s="2" t="s">
        <v>285</v>
      </c>
      <c r="L144" s="2" t="s">
        <v>286</v>
      </c>
      <c r="M144" s="2" t="s">
        <v>287</v>
      </c>
      <c r="N144" s="2" t="s">
        <v>697</v>
      </c>
      <c r="O144" s="2" t="s">
        <v>57</v>
      </c>
      <c r="P144" s="2">
        <v>0.4274</v>
      </c>
      <c r="Q144" s="2">
        <v>108.0</v>
      </c>
      <c r="R144" s="2">
        <v>46.1592</v>
      </c>
      <c r="S144" s="2">
        <v>0.3407</v>
      </c>
      <c r="T144" s="2">
        <v>0.0</v>
      </c>
      <c r="U144" s="2">
        <v>0.4335</v>
      </c>
      <c r="V144" s="2">
        <v>0.3077</v>
      </c>
      <c r="W144" s="2">
        <v>0.270475</v>
      </c>
      <c r="X144" s="2">
        <v>1.0</v>
      </c>
      <c r="Y144" s="2">
        <v>0.6613456278815347</v>
      </c>
      <c r="Z144" s="2">
        <v>0.6884505249761376</v>
      </c>
      <c r="AA144" s="2">
        <v>1.688450524976138</v>
      </c>
      <c r="AB144" s="2">
        <v>1.349796152857672</v>
      </c>
    </row>
    <row r="145" ht="15.0" hidden="1" customHeight="1">
      <c r="A145" s="2" t="s">
        <v>28</v>
      </c>
      <c r="B145" s="2" t="s">
        <v>560</v>
      </c>
      <c r="C145" s="2" t="s">
        <v>436</v>
      </c>
      <c r="D145" s="2" t="s">
        <v>698</v>
      </c>
      <c r="E145" s="2" t="s">
        <v>568</v>
      </c>
      <c r="F145" s="2" t="s">
        <v>44</v>
      </c>
      <c r="G145" s="2" t="s">
        <v>124</v>
      </c>
      <c r="H145" s="2" t="s">
        <v>699</v>
      </c>
      <c r="I145" s="2" t="s">
        <v>570</v>
      </c>
      <c r="J145" s="2" t="s">
        <v>284</v>
      </c>
      <c r="K145" s="2" t="s">
        <v>285</v>
      </c>
      <c r="L145" s="2" t="s">
        <v>295</v>
      </c>
      <c r="M145" s="2" t="s">
        <v>296</v>
      </c>
      <c r="N145" s="2" t="s">
        <v>700</v>
      </c>
      <c r="O145" s="2" t="s">
        <v>57</v>
      </c>
      <c r="P145" s="2">
        <v>0.4274</v>
      </c>
      <c r="Q145" s="2">
        <v>108.0</v>
      </c>
      <c r="R145" s="2">
        <v>46.1592</v>
      </c>
      <c r="S145" s="2">
        <v>0.3407</v>
      </c>
      <c r="T145" s="2">
        <v>0.0</v>
      </c>
      <c r="U145" s="2">
        <v>0.4335</v>
      </c>
      <c r="V145" s="2">
        <v>0.3077</v>
      </c>
      <c r="W145" s="2">
        <v>0.270475</v>
      </c>
      <c r="X145" s="2">
        <v>1.0</v>
      </c>
      <c r="Y145" s="2">
        <v>0.6613456278815347</v>
      </c>
      <c r="Z145" s="2">
        <v>0.6884505249761376</v>
      </c>
      <c r="AA145" s="2">
        <v>1.688450524976138</v>
      </c>
      <c r="AB145" s="2">
        <v>1.349796152857672</v>
      </c>
    </row>
    <row r="146" ht="15.0" hidden="1" customHeight="1">
      <c r="A146" s="2" t="s">
        <v>28</v>
      </c>
      <c r="B146" s="2" t="s">
        <v>85</v>
      </c>
      <c r="C146" s="2" t="s">
        <v>281</v>
      </c>
      <c r="D146" s="2" t="s">
        <v>701</v>
      </c>
      <c r="E146" s="2" t="s">
        <v>702</v>
      </c>
      <c r="F146" s="2" t="s">
        <v>32</v>
      </c>
      <c r="G146" s="2" t="s">
        <v>33</v>
      </c>
      <c r="H146" s="2" t="s">
        <v>703</v>
      </c>
      <c r="I146" s="2" t="s">
        <v>431</v>
      </c>
      <c r="J146" s="2" t="s">
        <v>92</v>
      </c>
      <c r="K146" s="2" t="s">
        <v>93</v>
      </c>
      <c r="L146" s="2" t="s">
        <v>93</v>
      </c>
      <c r="M146" s="2" t="s">
        <v>94</v>
      </c>
      <c r="N146" s="2" t="s">
        <v>704</v>
      </c>
      <c r="O146" s="2" t="s">
        <v>101</v>
      </c>
      <c r="P146" s="2">
        <v>0.243</v>
      </c>
      <c r="Q146" s="2">
        <v>239.0</v>
      </c>
      <c r="R146" s="2">
        <v>58.077</v>
      </c>
      <c r="S146" s="2">
        <v>0.3407</v>
      </c>
      <c r="T146" s="2">
        <v>0.0</v>
      </c>
      <c r="U146" s="2">
        <v>0.4335</v>
      </c>
      <c r="V146" s="2">
        <v>0.0</v>
      </c>
      <c r="W146" s="2">
        <v>0.19355</v>
      </c>
      <c r="X146" s="2">
        <v>0.5049664429530202</v>
      </c>
      <c r="Y146" s="2">
        <v>0.8476049074001718</v>
      </c>
      <c r="Z146" s="2">
        <v>0.4926503340757239</v>
      </c>
      <c r="AA146" s="2">
        <v>0.9976167770287441</v>
      </c>
      <c r="AB146" s="2">
        <v>1.340255241475896</v>
      </c>
    </row>
    <row r="147" ht="15.0" hidden="1" customHeight="1">
      <c r="A147" s="2" t="s">
        <v>28</v>
      </c>
      <c r="B147" s="2" t="s">
        <v>302</v>
      </c>
      <c r="C147" s="2" t="s">
        <v>705</v>
      </c>
      <c r="D147" s="2" t="s">
        <v>706</v>
      </c>
      <c r="E147" s="2" t="s">
        <v>356</v>
      </c>
      <c r="F147" s="2" t="s">
        <v>32</v>
      </c>
      <c r="G147" s="2" t="s">
        <v>89</v>
      </c>
      <c r="H147" s="2" t="s">
        <v>707</v>
      </c>
      <c r="I147" s="2" t="s">
        <v>187</v>
      </c>
      <c r="J147" s="2" t="s">
        <v>92</v>
      </c>
      <c r="K147" s="2" t="s">
        <v>93</v>
      </c>
      <c r="L147" s="2" t="s">
        <v>93</v>
      </c>
      <c r="M147" s="2" t="s">
        <v>94</v>
      </c>
      <c r="N147" s="2" t="s">
        <v>706</v>
      </c>
      <c r="O147" s="2" t="s">
        <v>623</v>
      </c>
      <c r="P147" s="2">
        <v>0.243</v>
      </c>
      <c r="Q147" s="2">
        <v>239.0</v>
      </c>
      <c r="R147" s="2">
        <v>58.077</v>
      </c>
      <c r="S147" s="2">
        <v>0.3407</v>
      </c>
      <c r="T147" s="2">
        <v>0.0</v>
      </c>
      <c r="U147" s="2">
        <v>0.4335</v>
      </c>
      <c r="V147" s="2">
        <v>0.0</v>
      </c>
      <c r="W147" s="2">
        <v>0.19355</v>
      </c>
      <c r="X147" s="2">
        <v>0.5049664429530202</v>
      </c>
      <c r="Y147" s="2">
        <v>0.8476049074001718</v>
      </c>
      <c r="Z147" s="2">
        <v>0.4926503340757239</v>
      </c>
      <c r="AA147" s="2">
        <v>0.9976167770287441</v>
      </c>
      <c r="AB147" s="2">
        <v>1.340255241475896</v>
      </c>
    </row>
    <row r="148" ht="15.0" hidden="1" customHeight="1">
      <c r="A148" s="2" t="s">
        <v>28</v>
      </c>
      <c r="B148" s="2" t="s">
        <v>302</v>
      </c>
      <c r="C148" s="2" t="s">
        <v>110</v>
      </c>
      <c r="D148" s="2" t="s">
        <v>708</v>
      </c>
      <c r="E148" s="2" t="s">
        <v>709</v>
      </c>
      <c r="F148" s="2" t="s">
        <v>32</v>
      </c>
      <c r="G148" s="2" t="s">
        <v>33</v>
      </c>
      <c r="H148" s="2" t="s">
        <v>710</v>
      </c>
      <c r="I148" s="2" t="s">
        <v>35</v>
      </c>
      <c r="J148" s="2" t="s">
        <v>92</v>
      </c>
      <c r="K148" s="2" t="s">
        <v>93</v>
      </c>
      <c r="L148" s="2" t="s">
        <v>93</v>
      </c>
      <c r="M148" s="2" t="s">
        <v>94</v>
      </c>
      <c r="N148" s="2" t="s">
        <v>711</v>
      </c>
      <c r="O148" s="2" t="s">
        <v>40</v>
      </c>
      <c r="P148" s="2">
        <v>0.243</v>
      </c>
      <c r="Q148" s="2">
        <v>239.0</v>
      </c>
      <c r="R148" s="2">
        <v>58.077</v>
      </c>
      <c r="S148" s="2">
        <v>0.3407</v>
      </c>
      <c r="T148" s="2">
        <v>0.0</v>
      </c>
      <c r="U148" s="2">
        <v>0.4335</v>
      </c>
      <c r="V148" s="2">
        <v>0.0</v>
      </c>
      <c r="W148" s="2">
        <v>0.19355</v>
      </c>
      <c r="X148" s="2">
        <v>0.5049664429530202</v>
      </c>
      <c r="Y148" s="2">
        <v>0.8476049074001718</v>
      </c>
      <c r="Z148" s="2">
        <v>0.4926503340757239</v>
      </c>
      <c r="AA148" s="2">
        <v>0.9976167770287441</v>
      </c>
      <c r="AB148" s="2">
        <v>1.340255241475896</v>
      </c>
    </row>
    <row r="149" ht="15.0" hidden="1" customHeight="1">
      <c r="A149" s="2" t="s">
        <v>28</v>
      </c>
      <c r="B149" s="2" t="s">
        <v>102</v>
      </c>
      <c r="C149" s="2" t="s">
        <v>176</v>
      </c>
      <c r="D149" s="2" t="s">
        <v>712</v>
      </c>
      <c r="E149" s="2" t="s">
        <v>102</v>
      </c>
      <c r="F149" s="2" t="s">
        <v>538</v>
      </c>
      <c r="G149" s="2" t="s">
        <v>33</v>
      </c>
      <c r="H149" s="2" t="s">
        <v>713</v>
      </c>
      <c r="I149" s="2" t="s">
        <v>35</v>
      </c>
      <c r="J149" s="2" t="s">
        <v>92</v>
      </c>
      <c r="K149" s="2" t="s">
        <v>108</v>
      </c>
      <c r="L149" s="2" t="s">
        <v>108</v>
      </c>
      <c r="M149" s="2" t="s">
        <v>109</v>
      </c>
      <c r="N149" s="2" t="s">
        <v>714</v>
      </c>
      <c r="O149" s="2" t="s">
        <v>57</v>
      </c>
      <c r="P149" s="2">
        <v>0.243</v>
      </c>
      <c r="Q149" s="2">
        <v>239.0</v>
      </c>
      <c r="R149" s="2">
        <v>58.077</v>
      </c>
      <c r="S149" s="2">
        <v>0.3407</v>
      </c>
      <c r="T149" s="2">
        <v>0.0</v>
      </c>
      <c r="U149" s="2">
        <v>0.4335</v>
      </c>
      <c r="V149" s="2">
        <v>0.0</v>
      </c>
      <c r="W149" s="2">
        <v>0.19355</v>
      </c>
      <c r="X149" s="2">
        <v>0.5049664429530202</v>
      </c>
      <c r="Y149" s="2">
        <v>0.8476049074001718</v>
      </c>
      <c r="Z149" s="2">
        <v>0.4926503340757239</v>
      </c>
      <c r="AA149" s="2">
        <v>0.9976167770287441</v>
      </c>
      <c r="AB149" s="2">
        <v>1.340255241475896</v>
      </c>
    </row>
    <row r="150" ht="15.0" hidden="1" customHeight="1">
      <c r="A150" s="2" t="s">
        <v>28</v>
      </c>
      <c r="B150" s="2" t="s">
        <v>102</v>
      </c>
      <c r="C150" s="2" t="s">
        <v>222</v>
      </c>
      <c r="D150" s="2" t="s">
        <v>715</v>
      </c>
      <c r="E150" s="2" t="s">
        <v>102</v>
      </c>
      <c r="F150" s="2" t="s">
        <v>716</v>
      </c>
      <c r="G150" s="2" t="s">
        <v>33</v>
      </c>
      <c r="H150" s="2" t="s">
        <v>717</v>
      </c>
      <c r="I150" s="2" t="s">
        <v>35</v>
      </c>
      <c r="J150" s="2" t="s">
        <v>92</v>
      </c>
      <c r="K150" s="2" t="s">
        <v>108</v>
      </c>
      <c r="L150" s="2" t="s">
        <v>108</v>
      </c>
      <c r="M150" s="2" t="s">
        <v>109</v>
      </c>
      <c r="N150" s="2" t="s">
        <v>715</v>
      </c>
      <c r="O150" s="2" t="s">
        <v>40</v>
      </c>
      <c r="P150" s="2">
        <v>0.243</v>
      </c>
      <c r="Q150" s="2">
        <v>239.0</v>
      </c>
      <c r="R150" s="2">
        <v>58.077</v>
      </c>
      <c r="S150" s="2">
        <v>0.3407</v>
      </c>
      <c r="T150" s="2">
        <v>0.0</v>
      </c>
      <c r="U150" s="2">
        <v>0.4335</v>
      </c>
      <c r="V150" s="2">
        <v>0.0</v>
      </c>
      <c r="W150" s="2">
        <v>0.19355</v>
      </c>
      <c r="X150" s="2">
        <v>0.5049664429530202</v>
      </c>
      <c r="Y150" s="2">
        <v>0.8476049074001718</v>
      </c>
      <c r="Z150" s="2">
        <v>0.4926503340757239</v>
      </c>
      <c r="AA150" s="2">
        <v>0.9976167770287441</v>
      </c>
      <c r="AB150" s="2">
        <v>1.340255241475896</v>
      </c>
    </row>
    <row r="151" ht="15.0" hidden="1" customHeight="1">
      <c r="A151" s="2" t="s">
        <v>28</v>
      </c>
      <c r="B151" s="2" t="s">
        <v>718</v>
      </c>
      <c r="C151" s="2" t="s">
        <v>230</v>
      </c>
      <c r="D151" s="2" t="s">
        <v>719</v>
      </c>
      <c r="E151" s="2" t="s">
        <v>720</v>
      </c>
      <c r="F151" s="2" t="s">
        <v>118</v>
      </c>
      <c r="G151" s="2" t="s">
        <v>202</v>
      </c>
      <c r="H151" s="2" t="s">
        <v>721</v>
      </c>
      <c r="I151" s="2" t="s">
        <v>722</v>
      </c>
      <c r="J151" s="2" t="s">
        <v>92</v>
      </c>
      <c r="K151" s="2" t="s">
        <v>108</v>
      </c>
      <c r="L151" s="2" t="s">
        <v>108</v>
      </c>
      <c r="M151" s="2" t="s">
        <v>723</v>
      </c>
      <c r="N151" s="2" t="s">
        <v>719</v>
      </c>
      <c r="O151" s="2" t="s">
        <v>288</v>
      </c>
      <c r="P151" s="2">
        <v>0.243</v>
      </c>
      <c r="Q151" s="2">
        <v>239.0</v>
      </c>
      <c r="R151" s="2">
        <v>58.077</v>
      </c>
      <c r="S151" s="2">
        <v>0.3407</v>
      </c>
      <c r="T151" s="2">
        <v>0.0</v>
      </c>
      <c r="U151" s="2">
        <v>0.4335</v>
      </c>
      <c r="V151" s="2">
        <v>0.0</v>
      </c>
      <c r="W151" s="2">
        <v>0.19355</v>
      </c>
      <c r="X151" s="2">
        <v>0.5049664429530202</v>
      </c>
      <c r="Y151" s="2">
        <v>0.8476049074001718</v>
      </c>
      <c r="Z151" s="2">
        <v>0.4926503340757239</v>
      </c>
      <c r="AA151" s="2">
        <v>0.9976167770287441</v>
      </c>
      <c r="AB151" s="2">
        <v>1.340255241475896</v>
      </c>
    </row>
    <row r="152" ht="15.0" hidden="1" customHeight="1">
      <c r="A152" s="2" t="s">
        <v>28</v>
      </c>
      <c r="B152" s="2" t="s">
        <v>724</v>
      </c>
      <c r="C152" s="2" t="s">
        <v>81</v>
      </c>
      <c r="D152" s="2" t="s">
        <v>317</v>
      </c>
      <c r="E152" s="2" t="s">
        <v>232</v>
      </c>
      <c r="F152" s="2" t="s">
        <v>118</v>
      </c>
      <c r="G152" s="2" t="s">
        <v>62</v>
      </c>
      <c r="H152" s="2" t="s">
        <v>725</v>
      </c>
      <c r="I152" s="2" t="s">
        <v>431</v>
      </c>
      <c r="J152" s="2" t="s">
        <v>92</v>
      </c>
      <c r="K152" s="2" t="s">
        <v>108</v>
      </c>
      <c r="L152" s="2" t="s">
        <v>621</v>
      </c>
      <c r="M152" s="2" t="s">
        <v>726</v>
      </c>
      <c r="N152" s="2" t="s">
        <v>317</v>
      </c>
      <c r="O152" s="2" t="s">
        <v>48</v>
      </c>
      <c r="P152" s="2">
        <v>0.243</v>
      </c>
      <c r="Q152" s="2">
        <v>239.0</v>
      </c>
      <c r="R152" s="2">
        <v>58.077</v>
      </c>
      <c r="S152" s="2">
        <v>0.3407</v>
      </c>
      <c r="T152" s="2">
        <v>0.0</v>
      </c>
      <c r="U152" s="2">
        <v>0.4335</v>
      </c>
      <c r="V152" s="2">
        <v>0.0</v>
      </c>
      <c r="W152" s="2">
        <v>0.19355</v>
      </c>
      <c r="X152" s="2">
        <v>0.5049664429530202</v>
      </c>
      <c r="Y152" s="2">
        <v>0.8476049074001718</v>
      </c>
      <c r="Z152" s="2">
        <v>0.4926503340757239</v>
      </c>
      <c r="AA152" s="2">
        <v>0.9976167770287441</v>
      </c>
      <c r="AB152" s="2">
        <v>1.340255241475896</v>
      </c>
    </row>
    <row r="153" ht="15.0" hidden="1" customHeight="1">
      <c r="A153" s="2" t="s">
        <v>28</v>
      </c>
      <c r="B153" s="2" t="s">
        <v>727</v>
      </c>
      <c r="C153" s="2" t="s">
        <v>274</v>
      </c>
      <c r="D153" s="2" t="s">
        <v>728</v>
      </c>
      <c r="E153" s="2" t="s">
        <v>729</v>
      </c>
      <c r="F153" s="2" t="s">
        <v>32</v>
      </c>
      <c r="G153" s="2" t="s">
        <v>33</v>
      </c>
      <c r="H153" s="2" t="s">
        <v>730</v>
      </c>
      <c r="I153" s="2" t="s">
        <v>270</v>
      </c>
      <c r="J153" s="2" t="s">
        <v>92</v>
      </c>
      <c r="K153" s="2" t="s">
        <v>108</v>
      </c>
      <c r="L153" s="2" t="s">
        <v>610</v>
      </c>
      <c r="M153" s="2" t="s">
        <v>610</v>
      </c>
      <c r="N153" s="2" t="s">
        <v>731</v>
      </c>
      <c r="O153" s="2" t="s">
        <v>623</v>
      </c>
      <c r="P153" s="2">
        <v>0.243</v>
      </c>
      <c r="Q153" s="2">
        <v>239.0</v>
      </c>
      <c r="R153" s="2">
        <v>58.077</v>
      </c>
      <c r="S153" s="2">
        <v>0.0</v>
      </c>
      <c r="T153" s="2">
        <v>0.0</v>
      </c>
      <c r="U153" s="2">
        <v>0.4335</v>
      </c>
      <c r="V153" s="2">
        <v>0.3077</v>
      </c>
      <c r="W153" s="2">
        <v>0.1853</v>
      </c>
      <c r="X153" s="2">
        <v>0.5049664429530202</v>
      </c>
      <c r="Y153" s="2">
        <v>0.8476049074001718</v>
      </c>
      <c r="Z153" s="2">
        <v>0.4716512885777919</v>
      </c>
      <c r="AA153" s="2">
        <v>0.9766177315308121</v>
      </c>
      <c r="AB153" s="2">
        <v>1.319256195977964</v>
      </c>
    </row>
    <row r="154" ht="15.0" hidden="1" customHeight="1">
      <c r="A154" s="2" t="s">
        <v>28</v>
      </c>
      <c r="B154" s="2" t="s">
        <v>732</v>
      </c>
      <c r="C154" s="2" t="s">
        <v>733</v>
      </c>
      <c r="D154" s="2" t="s">
        <v>734</v>
      </c>
      <c r="E154" s="2" t="s">
        <v>732</v>
      </c>
      <c r="F154" s="2" t="s">
        <v>44</v>
      </c>
      <c r="G154" s="2" t="s">
        <v>113</v>
      </c>
      <c r="H154" s="2" t="s">
        <v>735</v>
      </c>
      <c r="I154" s="2" t="s">
        <v>35</v>
      </c>
      <c r="J154" s="2" t="s">
        <v>92</v>
      </c>
      <c r="K154" s="2" t="s">
        <v>141</v>
      </c>
      <c r="L154" s="2" t="s">
        <v>141</v>
      </c>
      <c r="M154" s="2" t="s">
        <v>736</v>
      </c>
      <c r="N154" s="2" t="s">
        <v>737</v>
      </c>
      <c r="O154" s="2" t="s">
        <v>57</v>
      </c>
      <c r="P154" s="2">
        <v>0.243</v>
      </c>
      <c r="Q154" s="2">
        <v>239.0</v>
      </c>
      <c r="R154" s="2">
        <v>58.077</v>
      </c>
      <c r="S154" s="2">
        <v>0.0</v>
      </c>
      <c r="T154" s="2">
        <v>0.0</v>
      </c>
      <c r="U154" s="2">
        <v>0.4335</v>
      </c>
      <c r="V154" s="2">
        <v>0.3077</v>
      </c>
      <c r="W154" s="2">
        <v>0.1853</v>
      </c>
      <c r="X154" s="2">
        <v>0.5049664429530202</v>
      </c>
      <c r="Y154" s="2">
        <v>0.8476049074001718</v>
      </c>
      <c r="Z154" s="2">
        <v>0.4716512885777919</v>
      </c>
      <c r="AA154" s="2">
        <v>0.9766177315308121</v>
      </c>
      <c r="AB154" s="2">
        <v>1.319256195977964</v>
      </c>
    </row>
    <row r="155" ht="15.0" hidden="1" customHeight="1">
      <c r="A155" s="2" t="s">
        <v>28</v>
      </c>
      <c r="B155" s="2" t="s">
        <v>738</v>
      </c>
      <c r="C155" s="2" t="s">
        <v>230</v>
      </c>
      <c r="D155" s="2" t="s">
        <v>739</v>
      </c>
      <c r="E155" s="2" t="s">
        <v>738</v>
      </c>
      <c r="F155" s="2" t="s">
        <v>53</v>
      </c>
      <c r="G155" s="2" t="s">
        <v>62</v>
      </c>
      <c r="H155" s="2" t="s">
        <v>740</v>
      </c>
      <c r="I155" s="2" t="s">
        <v>84</v>
      </c>
      <c r="J155" s="2" t="s">
        <v>92</v>
      </c>
      <c r="K155" s="2" t="s">
        <v>93</v>
      </c>
      <c r="L155" s="2" t="s">
        <v>93</v>
      </c>
      <c r="M155" s="2" t="s">
        <v>94</v>
      </c>
      <c r="N155" s="2" t="s">
        <v>367</v>
      </c>
      <c r="O155" s="2" t="s">
        <v>57</v>
      </c>
      <c r="P155" s="2">
        <v>0.243</v>
      </c>
      <c r="Q155" s="2">
        <v>239.0</v>
      </c>
      <c r="R155" s="2">
        <v>58.077</v>
      </c>
      <c r="S155" s="2">
        <v>0.0</v>
      </c>
      <c r="T155" s="2">
        <v>0.0</v>
      </c>
      <c r="U155" s="2">
        <v>0.4335</v>
      </c>
      <c r="V155" s="2">
        <v>0.3077</v>
      </c>
      <c r="W155" s="2">
        <v>0.1853</v>
      </c>
      <c r="X155" s="2">
        <v>0.5049664429530202</v>
      </c>
      <c r="Y155" s="2">
        <v>0.8476049074001718</v>
      </c>
      <c r="Z155" s="2">
        <v>0.4716512885777919</v>
      </c>
      <c r="AA155" s="2">
        <v>0.9766177315308121</v>
      </c>
      <c r="AB155" s="2">
        <v>1.319256195977964</v>
      </c>
    </row>
    <row r="156" ht="15.0" hidden="1" customHeight="1">
      <c r="A156" s="2" t="s">
        <v>28</v>
      </c>
      <c r="B156" s="2" t="s">
        <v>302</v>
      </c>
      <c r="C156" s="2" t="s">
        <v>741</v>
      </c>
      <c r="D156" s="2" t="s">
        <v>742</v>
      </c>
      <c r="E156" s="2" t="s">
        <v>709</v>
      </c>
      <c r="F156" s="2" t="s">
        <v>32</v>
      </c>
      <c r="G156" s="2" t="s">
        <v>33</v>
      </c>
      <c r="H156" s="2" t="s">
        <v>743</v>
      </c>
      <c r="I156" s="2" t="s">
        <v>64</v>
      </c>
      <c r="J156" s="2" t="s">
        <v>92</v>
      </c>
      <c r="K156" s="2" t="s">
        <v>93</v>
      </c>
      <c r="L156" s="2" t="s">
        <v>93</v>
      </c>
      <c r="M156" s="2" t="s">
        <v>94</v>
      </c>
      <c r="N156" s="2" t="s">
        <v>744</v>
      </c>
      <c r="O156" s="2" t="s">
        <v>326</v>
      </c>
      <c r="P156" s="2">
        <v>0.243</v>
      </c>
      <c r="Q156" s="2">
        <v>239.0</v>
      </c>
      <c r="R156" s="2">
        <v>58.077</v>
      </c>
      <c r="S156" s="2">
        <v>0.0</v>
      </c>
      <c r="T156" s="2">
        <v>0.0</v>
      </c>
      <c r="U156" s="2">
        <v>0.4335</v>
      </c>
      <c r="V156" s="2">
        <v>0.3077</v>
      </c>
      <c r="W156" s="2">
        <v>0.1853</v>
      </c>
      <c r="X156" s="2">
        <v>0.5049664429530202</v>
      </c>
      <c r="Y156" s="2">
        <v>0.8476049074001718</v>
      </c>
      <c r="Z156" s="2">
        <v>0.4716512885777919</v>
      </c>
      <c r="AA156" s="2">
        <v>0.9766177315308121</v>
      </c>
      <c r="AB156" s="2">
        <v>1.319256195977964</v>
      </c>
    </row>
    <row r="157" ht="15.0" hidden="1" customHeight="1">
      <c r="A157" s="2" t="s">
        <v>28</v>
      </c>
      <c r="B157" s="2" t="s">
        <v>302</v>
      </c>
      <c r="C157" s="2" t="s">
        <v>487</v>
      </c>
      <c r="D157" s="2" t="s">
        <v>745</v>
      </c>
      <c r="E157" s="2" t="s">
        <v>746</v>
      </c>
      <c r="F157" s="2" t="s">
        <v>32</v>
      </c>
      <c r="G157" s="2" t="s">
        <v>89</v>
      </c>
      <c r="H157" s="2" t="s">
        <v>747</v>
      </c>
      <c r="I157" s="2" t="s">
        <v>35</v>
      </c>
      <c r="J157" s="2" t="s">
        <v>92</v>
      </c>
      <c r="K157" s="2" t="s">
        <v>93</v>
      </c>
      <c r="L157" s="2" t="s">
        <v>93</v>
      </c>
      <c r="M157" s="2" t="s">
        <v>94</v>
      </c>
      <c r="N157" s="2" t="s">
        <v>748</v>
      </c>
      <c r="O157" s="2" t="s">
        <v>101</v>
      </c>
      <c r="P157" s="2">
        <v>0.243</v>
      </c>
      <c r="Q157" s="2">
        <v>239.0</v>
      </c>
      <c r="R157" s="2">
        <v>58.077</v>
      </c>
      <c r="S157" s="2">
        <v>0.0</v>
      </c>
      <c r="T157" s="2">
        <v>0.0</v>
      </c>
      <c r="U157" s="2">
        <v>0.4335</v>
      </c>
      <c r="V157" s="2">
        <v>0.3077</v>
      </c>
      <c r="W157" s="2">
        <v>0.1853</v>
      </c>
      <c r="X157" s="2">
        <v>0.5049664429530202</v>
      </c>
      <c r="Y157" s="2">
        <v>0.8476049074001718</v>
      </c>
      <c r="Z157" s="2">
        <v>0.4716512885777919</v>
      </c>
      <c r="AA157" s="2">
        <v>0.9766177315308121</v>
      </c>
      <c r="AB157" s="2">
        <v>1.319256195977964</v>
      </c>
    </row>
    <row r="158" ht="15.0" hidden="1" customHeight="1">
      <c r="A158" s="2" t="s">
        <v>28</v>
      </c>
      <c r="B158" s="2" t="s">
        <v>310</v>
      </c>
      <c r="C158" s="2" t="s">
        <v>298</v>
      </c>
      <c r="D158" s="2" t="s">
        <v>749</v>
      </c>
      <c r="E158" s="2" t="s">
        <v>313</v>
      </c>
      <c r="F158" s="2" t="s">
        <v>32</v>
      </c>
      <c r="G158" s="2" t="s">
        <v>33</v>
      </c>
      <c r="H158" s="2" t="s">
        <v>750</v>
      </c>
      <c r="I158" s="2" t="s">
        <v>35</v>
      </c>
      <c r="J158" s="2" t="s">
        <v>92</v>
      </c>
      <c r="K158" s="2" t="s">
        <v>93</v>
      </c>
      <c r="L158" s="2" t="s">
        <v>93</v>
      </c>
      <c r="M158" s="2" t="s">
        <v>94</v>
      </c>
      <c r="N158" s="2" t="s">
        <v>749</v>
      </c>
      <c r="O158" s="2" t="s">
        <v>57</v>
      </c>
      <c r="P158" s="2">
        <v>0.243</v>
      </c>
      <c r="Q158" s="2">
        <v>239.0</v>
      </c>
      <c r="R158" s="2">
        <v>58.077</v>
      </c>
      <c r="S158" s="2">
        <v>0.0</v>
      </c>
      <c r="T158" s="2">
        <v>0.0</v>
      </c>
      <c r="U158" s="2">
        <v>0.4335</v>
      </c>
      <c r="V158" s="2">
        <v>0.3077</v>
      </c>
      <c r="W158" s="2">
        <v>0.1853</v>
      </c>
      <c r="X158" s="2">
        <v>0.5049664429530202</v>
      </c>
      <c r="Y158" s="2">
        <v>0.8476049074001718</v>
      </c>
      <c r="Z158" s="2">
        <v>0.4716512885777919</v>
      </c>
      <c r="AA158" s="2">
        <v>0.9766177315308121</v>
      </c>
      <c r="AB158" s="2">
        <v>1.319256195977964</v>
      </c>
    </row>
    <row r="159" ht="15.0" hidden="1" customHeight="1">
      <c r="A159" s="2" t="s">
        <v>28</v>
      </c>
      <c r="B159" s="2" t="s">
        <v>718</v>
      </c>
      <c r="C159" s="2" t="s">
        <v>200</v>
      </c>
      <c r="D159" s="2" t="s">
        <v>751</v>
      </c>
      <c r="E159" s="2" t="s">
        <v>752</v>
      </c>
      <c r="F159" s="2" t="s">
        <v>412</v>
      </c>
      <c r="G159" s="2" t="s">
        <v>62</v>
      </c>
      <c r="H159" s="2" t="s">
        <v>753</v>
      </c>
      <c r="I159" s="2" t="s">
        <v>35</v>
      </c>
      <c r="J159" s="2" t="s">
        <v>92</v>
      </c>
      <c r="K159" s="2" t="s">
        <v>108</v>
      </c>
      <c r="L159" s="2" t="s">
        <v>108</v>
      </c>
      <c r="M159" s="2" t="s">
        <v>723</v>
      </c>
      <c r="N159" s="2" t="s">
        <v>754</v>
      </c>
      <c r="O159" s="2" t="s">
        <v>288</v>
      </c>
      <c r="P159" s="2">
        <v>0.243</v>
      </c>
      <c r="Q159" s="2">
        <v>239.0</v>
      </c>
      <c r="R159" s="2">
        <v>58.077</v>
      </c>
      <c r="S159" s="2">
        <v>0.0</v>
      </c>
      <c r="T159" s="2">
        <v>0.0</v>
      </c>
      <c r="U159" s="2">
        <v>0.4335</v>
      </c>
      <c r="V159" s="2">
        <v>0.3077</v>
      </c>
      <c r="W159" s="2">
        <v>0.1853</v>
      </c>
      <c r="X159" s="2">
        <v>0.5049664429530202</v>
      </c>
      <c r="Y159" s="2">
        <v>0.8476049074001718</v>
      </c>
      <c r="Z159" s="2">
        <v>0.4716512885777919</v>
      </c>
      <c r="AA159" s="2">
        <v>0.9766177315308121</v>
      </c>
      <c r="AB159" s="2">
        <v>1.319256195977964</v>
      </c>
    </row>
    <row r="160" ht="15.0" hidden="1" customHeight="1">
      <c r="A160" s="2" t="s">
        <v>28</v>
      </c>
      <c r="B160" s="2" t="s">
        <v>121</v>
      </c>
      <c r="C160" s="2" t="s">
        <v>319</v>
      </c>
      <c r="D160" s="2" t="s">
        <v>755</v>
      </c>
      <c r="E160" s="2" t="s">
        <v>121</v>
      </c>
      <c r="F160" s="2" t="s">
        <v>32</v>
      </c>
      <c r="G160" s="2" t="s">
        <v>89</v>
      </c>
      <c r="H160" s="2" t="s">
        <v>756</v>
      </c>
      <c r="I160" s="2" t="s">
        <v>35</v>
      </c>
      <c r="J160" s="2" t="s">
        <v>92</v>
      </c>
      <c r="K160" s="2" t="s">
        <v>108</v>
      </c>
      <c r="L160" s="2" t="s">
        <v>108</v>
      </c>
      <c r="M160" s="2" t="s">
        <v>127</v>
      </c>
      <c r="N160" s="2" t="s">
        <v>757</v>
      </c>
      <c r="O160" s="2" t="s">
        <v>57</v>
      </c>
      <c r="P160" s="2">
        <v>0.243</v>
      </c>
      <c r="Q160" s="2">
        <v>239.0</v>
      </c>
      <c r="R160" s="2">
        <v>58.077</v>
      </c>
      <c r="S160" s="2">
        <v>0.0</v>
      </c>
      <c r="T160" s="2">
        <v>0.0</v>
      </c>
      <c r="U160" s="2">
        <v>0.4335</v>
      </c>
      <c r="V160" s="2">
        <v>0.3077</v>
      </c>
      <c r="W160" s="2">
        <v>0.1853</v>
      </c>
      <c r="X160" s="2">
        <v>0.5049664429530202</v>
      </c>
      <c r="Y160" s="2">
        <v>0.8476049074001718</v>
      </c>
      <c r="Z160" s="2">
        <v>0.4716512885777919</v>
      </c>
      <c r="AA160" s="2">
        <v>0.9766177315308121</v>
      </c>
      <c r="AB160" s="2">
        <v>1.319256195977964</v>
      </c>
    </row>
    <row r="161" ht="15.0" hidden="1" customHeight="1">
      <c r="A161" s="2" t="s">
        <v>28</v>
      </c>
      <c r="B161" s="2" t="s">
        <v>360</v>
      </c>
      <c r="C161" s="2" t="s">
        <v>236</v>
      </c>
      <c r="D161" s="2" t="s">
        <v>758</v>
      </c>
      <c r="E161" s="2" t="s">
        <v>360</v>
      </c>
      <c r="F161" s="2" t="s">
        <v>32</v>
      </c>
      <c r="G161" s="2" t="s">
        <v>89</v>
      </c>
      <c r="H161" s="2" t="s">
        <v>759</v>
      </c>
      <c r="I161" s="2" t="s">
        <v>35</v>
      </c>
      <c r="J161" s="2" t="s">
        <v>92</v>
      </c>
      <c r="K161" s="2" t="s">
        <v>93</v>
      </c>
      <c r="L161" s="2" t="s">
        <v>93</v>
      </c>
      <c r="M161" s="2" t="s">
        <v>94</v>
      </c>
      <c r="N161" s="2" t="s">
        <v>400</v>
      </c>
      <c r="O161" s="2" t="s">
        <v>326</v>
      </c>
      <c r="P161" s="2">
        <v>0.243</v>
      </c>
      <c r="Q161" s="2">
        <v>239.0</v>
      </c>
      <c r="R161" s="2">
        <v>58.077</v>
      </c>
      <c r="S161" s="2">
        <v>0.0</v>
      </c>
      <c r="T161" s="2">
        <v>0.0</v>
      </c>
      <c r="U161" s="2">
        <v>0.4335</v>
      </c>
      <c r="V161" s="2">
        <v>0.3077</v>
      </c>
      <c r="W161" s="2">
        <v>0.1853</v>
      </c>
      <c r="X161" s="2">
        <v>0.5049664429530202</v>
      </c>
      <c r="Y161" s="2">
        <v>0.8476049074001718</v>
      </c>
      <c r="Z161" s="2">
        <v>0.4716512885777919</v>
      </c>
      <c r="AA161" s="2">
        <v>0.9766177315308121</v>
      </c>
      <c r="AB161" s="2">
        <v>1.319256195977964</v>
      </c>
    </row>
    <row r="162" ht="15.0" hidden="1" customHeight="1">
      <c r="A162" s="2" t="s">
        <v>28</v>
      </c>
      <c r="B162" s="2" t="s">
        <v>134</v>
      </c>
      <c r="C162" s="2" t="s">
        <v>760</v>
      </c>
      <c r="D162" s="2" t="s">
        <v>761</v>
      </c>
      <c r="E162" s="2" t="s">
        <v>762</v>
      </c>
      <c r="F162" s="2" t="s">
        <v>105</v>
      </c>
      <c r="G162" s="2" t="s">
        <v>494</v>
      </c>
      <c r="H162" s="2" t="s">
        <v>763</v>
      </c>
      <c r="I162" s="2" t="s">
        <v>84</v>
      </c>
      <c r="J162" s="2" t="s">
        <v>92</v>
      </c>
      <c r="K162" s="2" t="s">
        <v>141</v>
      </c>
      <c r="L162" s="2" t="s">
        <v>141</v>
      </c>
      <c r="M162" s="2" t="s">
        <v>142</v>
      </c>
      <c r="N162" s="2" t="s">
        <v>761</v>
      </c>
      <c r="O162" s="2" t="s">
        <v>288</v>
      </c>
      <c r="P162" s="2">
        <v>0.243</v>
      </c>
      <c r="Q162" s="2">
        <v>239.0</v>
      </c>
      <c r="R162" s="2">
        <v>58.077</v>
      </c>
      <c r="S162" s="2">
        <v>0.0</v>
      </c>
      <c r="T162" s="2">
        <v>0.0</v>
      </c>
      <c r="U162" s="2">
        <v>0.4335</v>
      </c>
      <c r="V162" s="2">
        <v>0.3077</v>
      </c>
      <c r="W162" s="2">
        <v>0.1853</v>
      </c>
      <c r="X162" s="2">
        <v>0.5049664429530202</v>
      </c>
      <c r="Y162" s="2">
        <v>0.8476049074001718</v>
      </c>
      <c r="Z162" s="2">
        <v>0.4716512885777919</v>
      </c>
      <c r="AA162" s="2">
        <v>0.9766177315308121</v>
      </c>
      <c r="AB162" s="2">
        <v>1.319256195977964</v>
      </c>
    </row>
    <row r="163" ht="15.0" hidden="1" customHeight="1">
      <c r="A163" s="2" t="s">
        <v>28</v>
      </c>
      <c r="B163" s="2" t="s">
        <v>395</v>
      </c>
      <c r="C163" s="2" t="s">
        <v>303</v>
      </c>
      <c r="D163" s="2" t="s">
        <v>764</v>
      </c>
      <c r="E163" s="2" t="s">
        <v>398</v>
      </c>
      <c r="F163" s="2" t="s">
        <v>32</v>
      </c>
      <c r="G163" s="2" t="s">
        <v>89</v>
      </c>
      <c r="H163" s="2" t="s">
        <v>765</v>
      </c>
      <c r="I163" s="2" t="s">
        <v>198</v>
      </c>
      <c r="J163" s="2" t="s">
        <v>92</v>
      </c>
      <c r="K163" s="2" t="s">
        <v>93</v>
      </c>
      <c r="L163" s="2" t="s">
        <v>93</v>
      </c>
      <c r="M163" s="2" t="s">
        <v>94</v>
      </c>
      <c r="N163" s="2" t="s">
        <v>766</v>
      </c>
      <c r="O163" s="2" t="s">
        <v>40</v>
      </c>
      <c r="P163" s="2">
        <v>0.243</v>
      </c>
      <c r="Q163" s="2">
        <v>239.0</v>
      </c>
      <c r="R163" s="2">
        <v>58.077</v>
      </c>
      <c r="S163" s="2">
        <v>0.0</v>
      </c>
      <c r="T163" s="2">
        <v>0.0</v>
      </c>
      <c r="U163" s="2">
        <v>0.4335</v>
      </c>
      <c r="V163" s="2">
        <v>0.3077</v>
      </c>
      <c r="W163" s="2">
        <v>0.1853</v>
      </c>
      <c r="X163" s="2">
        <v>0.5049664429530202</v>
      </c>
      <c r="Y163" s="2">
        <v>0.8476049074001718</v>
      </c>
      <c r="Z163" s="2">
        <v>0.4716512885777919</v>
      </c>
      <c r="AA163" s="2">
        <v>0.9766177315308121</v>
      </c>
      <c r="AB163" s="2">
        <v>1.319256195977964</v>
      </c>
    </row>
    <row r="164" ht="15.0" hidden="1" customHeight="1">
      <c r="A164" s="2" t="s">
        <v>28</v>
      </c>
      <c r="B164" s="2" t="s">
        <v>724</v>
      </c>
      <c r="C164" s="2" t="s">
        <v>222</v>
      </c>
      <c r="D164" s="2" t="s">
        <v>767</v>
      </c>
      <c r="E164" s="2" t="s">
        <v>768</v>
      </c>
      <c r="F164" s="2" t="s">
        <v>674</v>
      </c>
      <c r="G164" s="2" t="s">
        <v>253</v>
      </c>
      <c r="H164" s="2" t="s">
        <v>769</v>
      </c>
      <c r="I164" s="2" t="s">
        <v>770</v>
      </c>
      <c r="J164" s="2" t="s">
        <v>92</v>
      </c>
      <c r="K164" s="2" t="s">
        <v>108</v>
      </c>
      <c r="L164" s="2" t="s">
        <v>621</v>
      </c>
      <c r="M164" s="2" t="s">
        <v>726</v>
      </c>
      <c r="N164" s="2" t="s">
        <v>767</v>
      </c>
      <c r="O164" s="2" t="s">
        <v>48</v>
      </c>
      <c r="P164" s="2">
        <v>0.243</v>
      </c>
      <c r="Q164" s="2">
        <v>239.0</v>
      </c>
      <c r="R164" s="2">
        <v>58.077</v>
      </c>
      <c r="S164" s="2">
        <v>0.0</v>
      </c>
      <c r="T164" s="2">
        <v>0.0</v>
      </c>
      <c r="U164" s="2">
        <v>0.4335</v>
      </c>
      <c r="V164" s="2">
        <v>0.3077</v>
      </c>
      <c r="W164" s="2">
        <v>0.1853</v>
      </c>
      <c r="X164" s="2">
        <v>0.5049664429530202</v>
      </c>
      <c r="Y164" s="2">
        <v>0.8476049074001718</v>
      </c>
      <c r="Z164" s="2">
        <v>0.4716512885777919</v>
      </c>
      <c r="AA164" s="2">
        <v>0.9766177315308121</v>
      </c>
      <c r="AB164" s="2">
        <v>1.319256195977964</v>
      </c>
    </row>
    <row r="165" ht="15.0" hidden="1" customHeight="1">
      <c r="A165" s="2" t="s">
        <v>28</v>
      </c>
      <c r="B165" s="2" t="s">
        <v>724</v>
      </c>
      <c r="C165" s="2" t="s">
        <v>483</v>
      </c>
      <c r="D165" s="2" t="s">
        <v>771</v>
      </c>
      <c r="E165" s="2" t="s">
        <v>772</v>
      </c>
      <c r="F165" s="2" t="s">
        <v>118</v>
      </c>
      <c r="G165" s="2" t="s">
        <v>70</v>
      </c>
      <c r="H165" s="2" t="s">
        <v>773</v>
      </c>
      <c r="I165" s="2" t="s">
        <v>198</v>
      </c>
      <c r="J165" s="2" t="s">
        <v>92</v>
      </c>
      <c r="K165" s="2" t="s">
        <v>108</v>
      </c>
      <c r="L165" s="2" t="s">
        <v>621</v>
      </c>
      <c r="M165" s="2" t="s">
        <v>726</v>
      </c>
      <c r="N165" s="2" t="s">
        <v>774</v>
      </c>
      <c r="O165" s="2" t="s">
        <v>265</v>
      </c>
      <c r="P165" s="2">
        <v>0.243</v>
      </c>
      <c r="Q165" s="2">
        <v>239.0</v>
      </c>
      <c r="R165" s="2">
        <v>58.077</v>
      </c>
      <c r="S165" s="2">
        <v>0.0</v>
      </c>
      <c r="T165" s="2">
        <v>0.0</v>
      </c>
      <c r="U165" s="2">
        <v>0.4335</v>
      </c>
      <c r="V165" s="2">
        <v>0.3077</v>
      </c>
      <c r="W165" s="2">
        <v>0.1853</v>
      </c>
      <c r="X165" s="2">
        <v>0.5049664429530202</v>
      </c>
      <c r="Y165" s="2">
        <v>0.8476049074001718</v>
      </c>
      <c r="Z165" s="2">
        <v>0.4716512885777919</v>
      </c>
      <c r="AA165" s="2">
        <v>0.9766177315308121</v>
      </c>
      <c r="AB165" s="2">
        <v>1.319256195977964</v>
      </c>
    </row>
    <row r="166" ht="15.0" hidden="1" customHeight="1">
      <c r="A166" s="2" t="s">
        <v>28</v>
      </c>
      <c r="B166" s="2" t="s">
        <v>724</v>
      </c>
      <c r="C166" s="2" t="s">
        <v>775</v>
      </c>
      <c r="D166" s="2" t="s">
        <v>776</v>
      </c>
      <c r="E166" s="2" t="s">
        <v>772</v>
      </c>
      <c r="F166" s="2" t="s">
        <v>118</v>
      </c>
      <c r="G166" s="2" t="s">
        <v>70</v>
      </c>
      <c r="H166" s="2" t="s">
        <v>777</v>
      </c>
      <c r="I166" s="2" t="s">
        <v>198</v>
      </c>
      <c r="J166" s="2" t="s">
        <v>92</v>
      </c>
      <c r="K166" s="2" t="s">
        <v>108</v>
      </c>
      <c r="L166" s="2" t="s">
        <v>621</v>
      </c>
      <c r="M166" s="2" t="s">
        <v>726</v>
      </c>
      <c r="N166" s="2" t="s">
        <v>147</v>
      </c>
      <c r="O166" s="2" t="s">
        <v>57</v>
      </c>
      <c r="P166" s="2">
        <v>0.243</v>
      </c>
      <c r="Q166" s="2">
        <v>239.0</v>
      </c>
      <c r="R166" s="2">
        <v>58.077</v>
      </c>
      <c r="S166" s="2">
        <v>0.0</v>
      </c>
      <c r="T166" s="2">
        <v>0.0</v>
      </c>
      <c r="U166" s="2">
        <v>0.4335</v>
      </c>
      <c r="V166" s="2">
        <v>0.3077</v>
      </c>
      <c r="W166" s="2">
        <v>0.1853</v>
      </c>
      <c r="X166" s="2">
        <v>0.5049664429530202</v>
      </c>
      <c r="Y166" s="2">
        <v>0.8476049074001718</v>
      </c>
      <c r="Z166" s="2">
        <v>0.4716512885777919</v>
      </c>
      <c r="AA166" s="2">
        <v>0.9766177315308121</v>
      </c>
      <c r="AB166" s="2">
        <v>1.319256195977964</v>
      </c>
    </row>
    <row r="167" ht="15.0" hidden="1" customHeight="1">
      <c r="A167" s="2" t="s">
        <v>28</v>
      </c>
      <c r="B167" s="2" t="s">
        <v>29</v>
      </c>
      <c r="C167" s="2" t="s">
        <v>50</v>
      </c>
      <c r="D167" s="2" t="s">
        <v>778</v>
      </c>
      <c r="E167" s="2" t="s">
        <v>43</v>
      </c>
      <c r="F167" s="2" t="s">
        <v>118</v>
      </c>
      <c r="G167" s="2" t="s">
        <v>164</v>
      </c>
      <c r="H167" s="2" t="s">
        <v>779</v>
      </c>
      <c r="I167" s="2" t="s">
        <v>35</v>
      </c>
      <c r="J167" s="2" t="s">
        <v>36</v>
      </c>
      <c r="K167" s="2" t="s">
        <v>37</v>
      </c>
      <c r="L167" s="2" t="s">
        <v>38</v>
      </c>
      <c r="M167" s="2" t="s">
        <v>39</v>
      </c>
      <c r="N167" s="2" t="s">
        <v>780</v>
      </c>
      <c r="O167" s="2" t="s">
        <v>265</v>
      </c>
      <c r="P167" s="2">
        <v>0.2735</v>
      </c>
      <c r="Q167" s="2">
        <v>248.0</v>
      </c>
      <c r="R167" s="2">
        <v>67.828</v>
      </c>
      <c r="S167" s="2">
        <v>0.0</v>
      </c>
      <c r="T167" s="2">
        <v>0.4896</v>
      </c>
      <c r="U167" s="2">
        <v>0.0</v>
      </c>
      <c r="V167" s="2">
        <v>0.0</v>
      </c>
      <c r="W167" s="2">
        <v>0.1224</v>
      </c>
      <c r="X167" s="2">
        <v>0.5868456375838927</v>
      </c>
      <c r="Y167" s="2">
        <v>1.0</v>
      </c>
      <c r="Z167" s="2">
        <v>0.3115494750238626</v>
      </c>
      <c r="AA167" s="2">
        <v>0.8983951126077554</v>
      </c>
      <c r="AB167" s="2">
        <v>1.311549475023863</v>
      </c>
    </row>
    <row r="168" ht="15.0" hidden="1" customHeight="1">
      <c r="A168" s="2" t="s">
        <v>28</v>
      </c>
      <c r="B168" s="2" t="s">
        <v>470</v>
      </c>
      <c r="C168" s="2" t="s">
        <v>781</v>
      </c>
      <c r="D168" s="2" t="s">
        <v>782</v>
      </c>
      <c r="E168" s="2" t="s">
        <v>470</v>
      </c>
      <c r="F168" s="2" t="s">
        <v>105</v>
      </c>
      <c r="G168" s="2" t="s">
        <v>164</v>
      </c>
      <c r="H168" s="2" t="s">
        <v>783</v>
      </c>
      <c r="I168" s="2" t="s">
        <v>35</v>
      </c>
      <c r="J168" s="2" t="s">
        <v>36</v>
      </c>
      <c r="K168" s="2" t="s">
        <v>55</v>
      </c>
      <c r="L168" s="2" t="s">
        <v>150</v>
      </c>
      <c r="M168" s="2" t="s">
        <v>150</v>
      </c>
      <c r="N168" s="2" t="s">
        <v>784</v>
      </c>
      <c r="O168" s="2" t="s">
        <v>101</v>
      </c>
      <c r="P168" s="2">
        <v>0.2735</v>
      </c>
      <c r="Q168" s="2">
        <v>248.0</v>
      </c>
      <c r="R168" s="2">
        <v>67.828</v>
      </c>
      <c r="S168" s="2">
        <v>0.0</v>
      </c>
      <c r="T168" s="2">
        <v>0.0</v>
      </c>
      <c r="U168" s="2">
        <v>0.4335</v>
      </c>
      <c r="V168" s="2">
        <v>0.0</v>
      </c>
      <c r="W168" s="2">
        <v>0.108375</v>
      </c>
      <c r="X168" s="2">
        <v>0.5868456375838927</v>
      </c>
      <c r="Y168" s="2">
        <v>1.0</v>
      </c>
      <c r="Z168" s="2">
        <v>0.2758510976773783</v>
      </c>
      <c r="AA168" s="2">
        <v>0.8626967352612711</v>
      </c>
      <c r="AB168" s="2">
        <v>1.275851097677378</v>
      </c>
    </row>
    <row r="169" ht="15.0" hidden="1" customHeight="1">
      <c r="A169" s="2" t="s">
        <v>28</v>
      </c>
      <c r="B169" s="2" t="s">
        <v>470</v>
      </c>
      <c r="C169" s="2" t="s">
        <v>785</v>
      </c>
      <c r="D169" s="2" t="s">
        <v>786</v>
      </c>
      <c r="E169" s="2" t="s">
        <v>470</v>
      </c>
      <c r="F169" s="2" t="s">
        <v>105</v>
      </c>
      <c r="G169" s="2" t="s">
        <v>164</v>
      </c>
      <c r="H169" s="2" t="s">
        <v>787</v>
      </c>
      <c r="I169" s="2" t="s">
        <v>35</v>
      </c>
      <c r="J169" s="2" t="s">
        <v>36</v>
      </c>
      <c r="K169" s="2" t="s">
        <v>55</v>
      </c>
      <c r="L169" s="2" t="s">
        <v>150</v>
      </c>
      <c r="M169" s="2" t="s">
        <v>150</v>
      </c>
      <c r="N169" s="2" t="s">
        <v>788</v>
      </c>
      <c r="O169" s="2" t="s">
        <v>144</v>
      </c>
      <c r="P169" s="2">
        <v>0.2735</v>
      </c>
      <c r="Q169" s="2">
        <v>248.0</v>
      </c>
      <c r="R169" s="2">
        <v>67.828</v>
      </c>
      <c r="S169" s="2">
        <v>0.0</v>
      </c>
      <c r="T169" s="2">
        <v>0.0</v>
      </c>
      <c r="U169" s="2">
        <v>0.4335</v>
      </c>
      <c r="V169" s="2">
        <v>0.0</v>
      </c>
      <c r="W169" s="2">
        <v>0.108375</v>
      </c>
      <c r="X169" s="2">
        <v>0.5868456375838927</v>
      </c>
      <c r="Y169" s="2">
        <v>1.0</v>
      </c>
      <c r="Z169" s="2">
        <v>0.2758510976773783</v>
      </c>
      <c r="AA169" s="2">
        <v>0.8626967352612711</v>
      </c>
      <c r="AB169" s="2">
        <v>1.275851097677378</v>
      </c>
    </row>
    <row r="170" ht="15.0" hidden="1" customHeight="1">
      <c r="A170" s="2" t="s">
        <v>28</v>
      </c>
      <c r="B170" s="2" t="s">
        <v>789</v>
      </c>
      <c r="C170" s="2" t="s">
        <v>514</v>
      </c>
      <c r="D170" s="2" t="s">
        <v>790</v>
      </c>
      <c r="E170" s="2" t="s">
        <v>791</v>
      </c>
      <c r="F170" s="2" t="s">
        <v>792</v>
      </c>
      <c r="G170" s="2" t="s">
        <v>89</v>
      </c>
      <c r="H170" s="2" t="s">
        <v>793</v>
      </c>
      <c r="I170" s="2" t="s">
        <v>35</v>
      </c>
      <c r="J170" s="2" t="s">
        <v>36</v>
      </c>
      <c r="K170" s="2" t="s">
        <v>55</v>
      </c>
      <c r="L170" s="2" t="s">
        <v>192</v>
      </c>
      <c r="M170" s="2" t="s">
        <v>256</v>
      </c>
      <c r="N170" s="2" t="s">
        <v>794</v>
      </c>
      <c r="O170" s="2" t="s">
        <v>101</v>
      </c>
      <c r="P170" s="2">
        <v>0.2735</v>
      </c>
      <c r="Q170" s="2">
        <v>248.0</v>
      </c>
      <c r="R170" s="2">
        <v>67.828</v>
      </c>
      <c r="S170" s="2">
        <v>0.0</v>
      </c>
      <c r="T170" s="2">
        <v>0.0</v>
      </c>
      <c r="U170" s="2">
        <v>0.4335</v>
      </c>
      <c r="V170" s="2">
        <v>0.0</v>
      </c>
      <c r="W170" s="2">
        <v>0.108375</v>
      </c>
      <c r="X170" s="2">
        <v>0.5868456375838927</v>
      </c>
      <c r="Y170" s="2">
        <v>1.0</v>
      </c>
      <c r="Z170" s="2">
        <v>0.2758510976773783</v>
      </c>
      <c r="AA170" s="2">
        <v>0.8626967352612711</v>
      </c>
      <c r="AB170" s="2">
        <v>1.275851097677378</v>
      </c>
    </row>
    <row r="171" ht="15.0" hidden="1" customHeight="1">
      <c r="A171" s="2" t="s">
        <v>28</v>
      </c>
      <c r="B171" s="2" t="s">
        <v>789</v>
      </c>
      <c r="C171" s="2" t="s">
        <v>331</v>
      </c>
      <c r="D171" s="2" t="s">
        <v>790</v>
      </c>
      <c r="E171" s="2" t="s">
        <v>791</v>
      </c>
      <c r="F171" s="2" t="s">
        <v>69</v>
      </c>
      <c r="G171" s="2" t="s">
        <v>124</v>
      </c>
      <c r="H171" s="2" t="s">
        <v>793</v>
      </c>
      <c r="I171" s="2" t="s">
        <v>174</v>
      </c>
      <c r="J171" s="2" t="s">
        <v>36</v>
      </c>
      <c r="K171" s="2" t="s">
        <v>55</v>
      </c>
      <c r="L171" s="2" t="s">
        <v>192</v>
      </c>
      <c r="M171" s="2" t="s">
        <v>256</v>
      </c>
      <c r="N171" s="2" t="s">
        <v>794</v>
      </c>
      <c r="O171" s="2" t="s">
        <v>101</v>
      </c>
      <c r="P171" s="2">
        <v>0.2735</v>
      </c>
      <c r="Q171" s="2">
        <v>248.0</v>
      </c>
      <c r="R171" s="2">
        <v>67.828</v>
      </c>
      <c r="S171" s="2">
        <v>0.0</v>
      </c>
      <c r="T171" s="2">
        <v>0.0</v>
      </c>
      <c r="U171" s="2">
        <v>0.4335</v>
      </c>
      <c r="V171" s="2">
        <v>0.0</v>
      </c>
      <c r="W171" s="2">
        <v>0.108375</v>
      </c>
      <c r="X171" s="2">
        <v>0.5868456375838927</v>
      </c>
      <c r="Y171" s="2">
        <v>1.0</v>
      </c>
      <c r="Z171" s="2">
        <v>0.2758510976773783</v>
      </c>
      <c r="AA171" s="2">
        <v>0.8626967352612711</v>
      </c>
      <c r="AB171" s="2">
        <v>1.275851097677378</v>
      </c>
    </row>
    <row r="172" ht="15.0" hidden="1" customHeight="1">
      <c r="A172" s="2" t="s">
        <v>28</v>
      </c>
      <c r="B172" s="2" t="s">
        <v>145</v>
      </c>
      <c r="C172" s="2" t="s">
        <v>795</v>
      </c>
      <c r="D172" s="2" t="s">
        <v>796</v>
      </c>
      <c r="E172" s="2" t="s">
        <v>797</v>
      </c>
      <c r="F172" s="2" t="s">
        <v>798</v>
      </c>
      <c r="G172" s="2" t="s">
        <v>799</v>
      </c>
      <c r="H172" s="2" t="s">
        <v>800</v>
      </c>
      <c r="I172" s="2" t="s">
        <v>431</v>
      </c>
      <c r="J172" s="2" t="s">
        <v>36</v>
      </c>
      <c r="K172" s="2" t="s">
        <v>55</v>
      </c>
      <c r="L172" s="2" t="s">
        <v>150</v>
      </c>
      <c r="M172" s="2" t="s">
        <v>150</v>
      </c>
      <c r="N172" s="2" t="s">
        <v>801</v>
      </c>
      <c r="O172" s="2" t="s">
        <v>802</v>
      </c>
      <c r="P172" s="2">
        <v>0.2735</v>
      </c>
      <c r="Q172" s="2">
        <v>248.0</v>
      </c>
      <c r="R172" s="2">
        <v>67.828</v>
      </c>
      <c r="S172" s="2">
        <v>0.0</v>
      </c>
      <c r="T172" s="2">
        <v>0.0</v>
      </c>
      <c r="U172" s="2">
        <v>0.4335</v>
      </c>
      <c r="V172" s="2">
        <v>0.0</v>
      </c>
      <c r="W172" s="2">
        <v>0.108375</v>
      </c>
      <c r="X172" s="2">
        <v>0.5868456375838927</v>
      </c>
      <c r="Y172" s="2">
        <v>1.0</v>
      </c>
      <c r="Z172" s="2">
        <v>0.2758510976773783</v>
      </c>
      <c r="AA172" s="2">
        <v>0.8626967352612711</v>
      </c>
      <c r="AB172" s="2">
        <v>1.275851097677378</v>
      </c>
    </row>
    <row r="173" ht="15.0" hidden="1" customHeight="1">
      <c r="A173" s="2" t="s">
        <v>28</v>
      </c>
      <c r="B173" s="2" t="s">
        <v>229</v>
      </c>
      <c r="C173" s="2" t="s">
        <v>50</v>
      </c>
      <c r="D173" s="2" t="s">
        <v>803</v>
      </c>
      <c r="E173" s="2" t="s">
        <v>804</v>
      </c>
      <c r="F173" s="2" t="s">
        <v>32</v>
      </c>
      <c r="G173" s="2" t="s">
        <v>62</v>
      </c>
      <c r="H173" s="2" t="s">
        <v>805</v>
      </c>
      <c r="I173" s="2" t="s">
        <v>35</v>
      </c>
      <c r="J173" s="2" t="s">
        <v>36</v>
      </c>
      <c r="K173" s="2" t="s">
        <v>55</v>
      </c>
      <c r="L173" s="2" t="s">
        <v>56</v>
      </c>
      <c r="M173" s="2" t="s">
        <v>56</v>
      </c>
      <c r="N173" s="2" t="s">
        <v>806</v>
      </c>
      <c r="O173" s="2" t="s">
        <v>144</v>
      </c>
      <c r="P173" s="2">
        <v>0.2735</v>
      </c>
      <c r="Q173" s="2">
        <v>248.0</v>
      </c>
      <c r="R173" s="2">
        <v>67.828</v>
      </c>
      <c r="S173" s="2">
        <v>0.0</v>
      </c>
      <c r="T173" s="2">
        <v>0.0</v>
      </c>
      <c r="U173" s="2">
        <v>0.4335</v>
      </c>
      <c r="V173" s="2">
        <v>0.0</v>
      </c>
      <c r="W173" s="2">
        <v>0.108375</v>
      </c>
      <c r="X173" s="2">
        <v>0.5868456375838927</v>
      </c>
      <c r="Y173" s="2">
        <v>1.0</v>
      </c>
      <c r="Z173" s="2">
        <v>0.2758510976773783</v>
      </c>
      <c r="AA173" s="2">
        <v>0.8626967352612711</v>
      </c>
      <c r="AB173" s="2">
        <v>1.275851097677378</v>
      </c>
    </row>
    <row r="174" ht="15.0" hidden="1" customHeight="1">
      <c r="A174" s="2" t="s">
        <v>28</v>
      </c>
      <c r="B174" s="2" t="s">
        <v>229</v>
      </c>
      <c r="C174" s="2" t="s">
        <v>169</v>
      </c>
      <c r="D174" s="2" t="s">
        <v>807</v>
      </c>
      <c r="E174" s="2" t="s">
        <v>232</v>
      </c>
      <c r="F174" s="2" t="s">
        <v>105</v>
      </c>
      <c r="G174" s="2" t="s">
        <v>33</v>
      </c>
      <c r="H174" s="2" t="s">
        <v>808</v>
      </c>
      <c r="I174" s="2" t="s">
        <v>35</v>
      </c>
      <c r="J174" s="2" t="s">
        <v>36</v>
      </c>
      <c r="K174" s="2" t="s">
        <v>55</v>
      </c>
      <c r="L174" s="2" t="s">
        <v>56</v>
      </c>
      <c r="M174" s="2" t="s">
        <v>56</v>
      </c>
      <c r="N174" s="2" t="s">
        <v>809</v>
      </c>
      <c r="O174" s="2" t="s">
        <v>101</v>
      </c>
      <c r="P174" s="2">
        <v>0.2735</v>
      </c>
      <c r="Q174" s="2">
        <v>248.0</v>
      </c>
      <c r="R174" s="2">
        <v>67.828</v>
      </c>
      <c r="S174" s="2">
        <v>0.0</v>
      </c>
      <c r="T174" s="2">
        <v>0.0</v>
      </c>
      <c r="U174" s="2">
        <v>0.4335</v>
      </c>
      <c r="V174" s="2">
        <v>0.0</v>
      </c>
      <c r="W174" s="2">
        <v>0.108375</v>
      </c>
      <c r="X174" s="2">
        <v>0.5868456375838927</v>
      </c>
      <c r="Y174" s="2">
        <v>1.0</v>
      </c>
      <c r="Z174" s="2">
        <v>0.2758510976773783</v>
      </c>
      <c r="AA174" s="2">
        <v>0.8626967352612711</v>
      </c>
      <c r="AB174" s="2">
        <v>1.275851097677378</v>
      </c>
    </row>
    <row r="175" ht="15.0" hidden="1" customHeight="1">
      <c r="A175" s="2" t="s">
        <v>28</v>
      </c>
      <c r="B175" s="2" t="s">
        <v>229</v>
      </c>
      <c r="C175" s="2" t="s">
        <v>810</v>
      </c>
      <c r="D175" s="2" t="s">
        <v>811</v>
      </c>
      <c r="E175" s="2" t="s">
        <v>232</v>
      </c>
      <c r="F175" s="2" t="s">
        <v>434</v>
      </c>
      <c r="G175" s="2" t="s">
        <v>70</v>
      </c>
      <c r="H175" s="2" t="s">
        <v>812</v>
      </c>
      <c r="I175" s="2" t="s">
        <v>84</v>
      </c>
      <c r="J175" s="2" t="s">
        <v>36</v>
      </c>
      <c r="K175" s="2" t="s">
        <v>55</v>
      </c>
      <c r="L175" s="2" t="s">
        <v>56</v>
      </c>
      <c r="M175" s="2" t="s">
        <v>56</v>
      </c>
      <c r="N175" s="2" t="s">
        <v>811</v>
      </c>
      <c r="O175" s="2" t="s">
        <v>40</v>
      </c>
      <c r="P175" s="2">
        <v>0.2735</v>
      </c>
      <c r="Q175" s="2">
        <v>248.0</v>
      </c>
      <c r="R175" s="2">
        <v>67.828</v>
      </c>
      <c r="S175" s="2">
        <v>0.0</v>
      </c>
      <c r="T175" s="2">
        <v>0.0</v>
      </c>
      <c r="U175" s="2">
        <v>0.4335</v>
      </c>
      <c r="V175" s="2">
        <v>0.0</v>
      </c>
      <c r="W175" s="2">
        <v>0.108375</v>
      </c>
      <c r="X175" s="2">
        <v>0.5868456375838927</v>
      </c>
      <c r="Y175" s="2">
        <v>1.0</v>
      </c>
      <c r="Z175" s="2">
        <v>0.2758510976773783</v>
      </c>
      <c r="AA175" s="2">
        <v>0.8626967352612711</v>
      </c>
      <c r="AB175" s="2">
        <v>1.275851097677378</v>
      </c>
    </row>
    <row r="176" ht="15.0" hidden="1" customHeight="1">
      <c r="A176" s="2" t="s">
        <v>28</v>
      </c>
      <c r="B176" s="2" t="s">
        <v>229</v>
      </c>
      <c r="C176" s="2" t="s">
        <v>375</v>
      </c>
      <c r="D176" s="2" t="s">
        <v>813</v>
      </c>
      <c r="E176" s="2" t="s">
        <v>768</v>
      </c>
      <c r="F176" s="2" t="s">
        <v>674</v>
      </c>
      <c r="G176" s="2" t="s">
        <v>62</v>
      </c>
      <c r="H176" s="2" t="s">
        <v>814</v>
      </c>
      <c r="I176" s="2" t="s">
        <v>107</v>
      </c>
      <c r="J176" s="2" t="s">
        <v>36</v>
      </c>
      <c r="K176" s="2" t="s">
        <v>55</v>
      </c>
      <c r="L176" s="2" t="s">
        <v>56</v>
      </c>
      <c r="M176" s="2" t="s">
        <v>56</v>
      </c>
      <c r="N176" s="2" t="s">
        <v>813</v>
      </c>
      <c r="O176" s="2" t="s">
        <v>101</v>
      </c>
      <c r="P176" s="2">
        <v>0.2735</v>
      </c>
      <c r="Q176" s="2">
        <v>248.0</v>
      </c>
      <c r="R176" s="2">
        <v>67.828</v>
      </c>
      <c r="S176" s="2">
        <v>0.0</v>
      </c>
      <c r="T176" s="2">
        <v>0.0</v>
      </c>
      <c r="U176" s="2">
        <v>0.4335</v>
      </c>
      <c r="V176" s="2">
        <v>0.0</v>
      </c>
      <c r="W176" s="2">
        <v>0.108375</v>
      </c>
      <c r="X176" s="2">
        <v>0.5868456375838927</v>
      </c>
      <c r="Y176" s="2">
        <v>1.0</v>
      </c>
      <c r="Z176" s="2">
        <v>0.2758510976773783</v>
      </c>
      <c r="AA176" s="2">
        <v>0.8626967352612711</v>
      </c>
      <c r="AB176" s="2">
        <v>1.275851097677378</v>
      </c>
    </row>
    <row r="177" ht="15.0" hidden="1" customHeight="1">
      <c r="A177" s="2" t="s">
        <v>28</v>
      </c>
      <c r="B177" s="2" t="s">
        <v>229</v>
      </c>
      <c r="C177" s="2" t="s">
        <v>815</v>
      </c>
      <c r="D177" s="2" t="s">
        <v>816</v>
      </c>
      <c r="E177" s="2" t="s">
        <v>232</v>
      </c>
      <c r="F177" s="2" t="s">
        <v>817</v>
      </c>
      <c r="G177" s="2" t="s">
        <v>62</v>
      </c>
      <c r="H177" s="2" t="s">
        <v>818</v>
      </c>
      <c r="I177" s="2" t="s">
        <v>115</v>
      </c>
      <c r="J177" s="2" t="s">
        <v>36</v>
      </c>
      <c r="K177" s="2" t="s">
        <v>55</v>
      </c>
      <c r="L177" s="2" t="s">
        <v>56</v>
      </c>
      <c r="M177" s="2" t="s">
        <v>56</v>
      </c>
      <c r="N177" s="2" t="s">
        <v>816</v>
      </c>
      <c r="O177" s="2" t="s">
        <v>101</v>
      </c>
      <c r="P177" s="2">
        <v>0.2735</v>
      </c>
      <c r="Q177" s="2">
        <v>248.0</v>
      </c>
      <c r="R177" s="2">
        <v>67.828</v>
      </c>
      <c r="S177" s="2">
        <v>0.0</v>
      </c>
      <c r="T177" s="2">
        <v>0.0</v>
      </c>
      <c r="U177" s="2">
        <v>0.4335</v>
      </c>
      <c r="V177" s="2">
        <v>0.0</v>
      </c>
      <c r="W177" s="2">
        <v>0.108375</v>
      </c>
      <c r="X177" s="2">
        <v>0.5868456375838927</v>
      </c>
      <c r="Y177" s="2">
        <v>1.0</v>
      </c>
      <c r="Z177" s="2">
        <v>0.2758510976773783</v>
      </c>
      <c r="AA177" s="2">
        <v>0.8626967352612711</v>
      </c>
      <c r="AB177" s="2">
        <v>1.275851097677378</v>
      </c>
    </row>
    <row r="178" ht="15.0" hidden="1" customHeight="1">
      <c r="A178" s="2" t="s">
        <v>28</v>
      </c>
      <c r="B178" s="2" t="s">
        <v>819</v>
      </c>
      <c r="C178" s="2" t="s">
        <v>820</v>
      </c>
      <c r="D178" s="2" t="s">
        <v>821</v>
      </c>
      <c r="E178" s="2" t="s">
        <v>822</v>
      </c>
      <c r="F178" s="2" t="s">
        <v>823</v>
      </c>
      <c r="G178" s="2" t="s">
        <v>233</v>
      </c>
      <c r="H178" s="2" t="s">
        <v>824</v>
      </c>
      <c r="I178" s="2" t="s">
        <v>107</v>
      </c>
      <c r="J178" s="2" t="s">
        <v>36</v>
      </c>
      <c r="K178" s="2" t="s">
        <v>55</v>
      </c>
      <c r="L178" s="2" t="s">
        <v>416</v>
      </c>
      <c r="M178" s="2" t="s">
        <v>417</v>
      </c>
      <c r="N178" s="2" t="s">
        <v>643</v>
      </c>
      <c r="O178" s="2" t="s">
        <v>101</v>
      </c>
      <c r="P178" s="2">
        <v>0.2735</v>
      </c>
      <c r="Q178" s="2">
        <v>248.0</v>
      </c>
      <c r="R178" s="2">
        <v>67.828</v>
      </c>
      <c r="S178" s="2">
        <v>0.0</v>
      </c>
      <c r="T178" s="2">
        <v>0.0</v>
      </c>
      <c r="U178" s="2">
        <v>0.4335</v>
      </c>
      <c r="V178" s="2">
        <v>0.0</v>
      </c>
      <c r="W178" s="2">
        <v>0.108375</v>
      </c>
      <c r="X178" s="2">
        <v>0.5868456375838927</v>
      </c>
      <c r="Y178" s="2">
        <v>1.0</v>
      </c>
      <c r="Z178" s="2">
        <v>0.2758510976773783</v>
      </c>
      <c r="AA178" s="2">
        <v>0.8626967352612711</v>
      </c>
      <c r="AB178" s="2">
        <v>1.275851097677378</v>
      </c>
    </row>
    <row r="179" ht="15.0" hidden="1" customHeight="1">
      <c r="A179" s="2" t="s">
        <v>28</v>
      </c>
      <c r="B179" s="2" t="s">
        <v>49</v>
      </c>
      <c r="C179" s="2" t="s">
        <v>75</v>
      </c>
      <c r="D179" s="2" t="s">
        <v>825</v>
      </c>
      <c r="E179" s="2" t="s">
        <v>826</v>
      </c>
      <c r="F179" s="2" t="s">
        <v>118</v>
      </c>
      <c r="G179" s="2" t="s">
        <v>164</v>
      </c>
      <c r="H179" s="2" t="s">
        <v>827</v>
      </c>
      <c r="I179" s="2" t="s">
        <v>35</v>
      </c>
      <c r="J179" s="2" t="s">
        <v>36</v>
      </c>
      <c r="K179" s="2" t="s">
        <v>55</v>
      </c>
      <c r="L179" s="2" t="s">
        <v>56</v>
      </c>
      <c r="M179" s="2" t="s">
        <v>56</v>
      </c>
      <c r="N179" s="2" t="s">
        <v>828</v>
      </c>
      <c r="O179" s="2" t="s">
        <v>265</v>
      </c>
      <c r="P179" s="2">
        <v>0.2735</v>
      </c>
      <c r="Q179" s="2">
        <v>248.0</v>
      </c>
      <c r="R179" s="2">
        <v>67.828</v>
      </c>
      <c r="S179" s="2">
        <v>0.0</v>
      </c>
      <c r="T179" s="2">
        <v>0.0</v>
      </c>
      <c r="U179" s="2">
        <v>0.4335</v>
      </c>
      <c r="V179" s="2">
        <v>0.0</v>
      </c>
      <c r="W179" s="2">
        <v>0.108375</v>
      </c>
      <c r="X179" s="2">
        <v>0.5868456375838927</v>
      </c>
      <c r="Y179" s="2">
        <v>1.0</v>
      </c>
      <c r="Z179" s="2">
        <v>0.2758510976773783</v>
      </c>
      <c r="AA179" s="2">
        <v>0.8626967352612711</v>
      </c>
      <c r="AB179" s="2">
        <v>1.275851097677378</v>
      </c>
    </row>
    <row r="180" ht="15.0" hidden="1" customHeight="1">
      <c r="A180" s="2" t="s">
        <v>28</v>
      </c>
      <c r="B180" s="2" t="s">
        <v>49</v>
      </c>
      <c r="C180" s="2" t="s">
        <v>319</v>
      </c>
      <c r="D180" s="2" t="s">
        <v>825</v>
      </c>
      <c r="E180" s="2" t="s">
        <v>829</v>
      </c>
      <c r="F180" s="2" t="s">
        <v>32</v>
      </c>
      <c r="G180" s="2" t="s">
        <v>62</v>
      </c>
      <c r="H180" s="2" t="s">
        <v>830</v>
      </c>
      <c r="I180" s="2" t="s">
        <v>329</v>
      </c>
      <c r="J180" s="2" t="s">
        <v>36</v>
      </c>
      <c r="K180" s="2" t="s">
        <v>55</v>
      </c>
      <c r="L180" s="2" t="s">
        <v>56</v>
      </c>
      <c r="M180" s="2" t="s">
        <v>56</v>
      </c>
      <c r="N180" s="3" t="s">
        <v>831</v>
      </c>
      <c r="O180" s="2" t="s">
        <v>265</v>
      </c>
      <c r="P180" s="2">
        <v>0.2735</v>
      </c>
      <c r="Q180" s="2">
        <v>248.0</v>
      </c>
      <c r="R180" s="2">
        <v>67.828</v>
      </c>
      <c r="S180" s="2">
        <v>0.0</v>
      </c>
      <c r="T180" s="2">
        <v>0.0</v>
      </c>
      <c r="U180" s="2">
        <v>0.4335</v>
      </c>
      <c r="V180" s="2">
        <v>0.0</v>
      </c>
      <c r="W180" s="2">
        <v>0.108375</v>
      </c>
      <c r="X180" s="2">
        <v>0.5868456375838927</v>
      </c>
      <c r="Y180" s="2">
        <v>1.0</v>
      </c>
      <c r="Z180" s="2">
        <v>0.2758510976773783</v>
      </c>
      <c r="AA180" s="2">
        <v>0.8626967352612711</v>
      </c>
      <c r="AB180" s="2">
        <v>1.275851097677378</v>
      </c>
    </row>
    <row r="181" ht="15.0" hidden="1" customHeight="1">
      <c r="A181" s="2" t="s">
        <v>28</v>
      </c>
      <c r="B181" s="2" t="s">
        <v>49</v>
      </c>
      <c r="C181" s="2" t="s">
        <v>741</v>
      </c>
      <c r="D181" s="2" t="s">
        <v>832</v>
      </c>
      <c r="E181" s="2" t="s">
        <v>829</v>
      </c>
      <c r="F181" s="2" t="s">
        <v>32</v>
      </c>
      <c r="G181" s="2" t="s">
        <v>62</v>
      </c>
      <c r="H181" s="2" t="s">
        <v>833</v>
      </c>
      <c r="I181" s="2" t="s">
        <v>329</v>
      </c>
      <c r="J181" s="2" t="s">
        <v>36</v>
      </c>
      <c r="K181" s="2" t="s">
        <v>55</v>
      </c>
      <c r="L181" s="2" t="s">
        <v>56</v>
      </c>
      <c r="M181" s="2" t="s">
        <v>56</v>
      </c>
      <c r="N181" s="2" t="s">
        <v>834</v>
      </c>
      <c r="O181" s="2" t="s">
        <v>101</v>
      </c>
      <c r="P181" s="2">
        <v>0.2735</v>
      </c>
      <c r="Q181" s="2">
        <v>248.0</v>
      </c>
      <c r="R181" s="2">
        <v>67.828</v>
      </c>
      <c r="S181" s="2">
        <v>0.0</v>
      </c>
      <c r="T181" s="2">
        <v>0.0</v>
      </c>
      <c r="U181" s="2">
        <v>0.4335</v>
      </c>
      <c r="V181" s="2">
        <v>0.0</v>
      </c>
      <c r="W181" s="2">
        <v>0.108375</v>
      </c>
      <c r="X181" s="2">
        <v>0.5868456375838927</v>
      </c>
      <c r="Y181" s="2">
        <v>1.0</v>
      </c>
      <c r="Z181" s="2">
        <v>0.2758510976773783</v>
      </c>
      <c r="AA181" s="2">
        <v>0.8626967352612711</v>
      </c>
      <c r="AB181" s="2">
        <v>1.275851097677378</v>
      </c>
    </row>
    <row r="182" ht="15.0" hidden="1" customHeight="1">
      <c r="A182" s="2" t="s">
        <v>28</v>
      </c>
      <c r="B182" s="2" t="s">
        <v>65</v>
      </c>
      <c r="C182" s="2" t="s">
        <v>146</v>
      </c>
      <c r="D182" s="2" t="s">
        <v>835</v>
      </c>
      <c r="E182" s="2" t="s">
        <v>68</v>
      </c>
      <c r="F182" s="2" t="s">
        <v>118</v>
      </c>
      <c r="G182" s="2" t="s">
        <v>70</v>
      </c>
      <c r="H182" s="2" t="s">
        <v>836</v>
      </c>
      <c r="I182" s="2" t="s">
        <v>80</v>
      </c>
      <c r="J182" s="2" t="s">
        <v>36</v>
      </c>
      <c r="K182" s="2" t="s">
        <v>37</v>
      </c>
      <c r="L182" s="2" t="s">
        <v>38</v>
      </c>
      <c r="M182" s="2" t="s">
        <v>72</v>
      </c>
      <c r="N182" s="3" t="s">
        <v>706</v>
      </c>
      <c r="O182" s="2" t="s">
        <v>101</v>
      </c>
      <c r="P182" s="2">
        <v>0.2735</v>
      </c>
      <c r="Q182" s="2">
        <v>248.0</v>
      </c>
      <c r="R182" s="2">
        <v>67.828</v>
      </c>
      <c r="S182" s="2">
        <v>0.0</v>
      </c>
      <c r="T182" s="2">
        <v>0.0</v>
      </c>
      <c r="U182" s="2">
        <v>0.4335</v>
      </c>
      <c r="V182" s="2">
        <v>0.0</v>
      </c>
      <c r="W182" s="2">
        <v>0.108375</v>
      </c>
      <c r="X182" s="2">
        <v>0.5868456375838927</v>
      </c>
      <c r="Y182" s="2">
        <v>1.0</v>
      </c>
      <c r="Z182" s="2">
        <v>0.2758510976773783</v>
      </c>
      <c r="AA182" s="2">
        <v>0.8626967352612711</v>
      </c>
      <c r="AB182" s="2">
        <v>1.275851097677378</v>
      </c>
    </row>
    <row r="183" ht="15.0" hidden="1" customHeight="1">
      <c r="A183" s="2" t="s">
        <v>28</v>
      </c>
      <c r="B183" s="2" t="s">
        <v>65</v>
      </c>
      <c r="C183" s="2" t="s">
        <v>103</v>
      </c>
      <c r="D183" s="2" t="s">
        <v>837</v>
      </c>
      <c r="E183" s="2" t="s">
        <v>838</v>
      </c>
      <c r="F183" s="2" t="s">
        <v>118</v>
      </c>
      <c r="G183" s="2" t="s">
        <v>62</v>
      </c>
      <c r="H183" s="2" t="s">
        <v>839</v>
      </c>
      <c r="I183" s="2" t="s">
        <v>107</v>
      </c>
      <c r="J183" s="2" t="s">
        <v>36</v>
      </c>
      <c r="K183" s="2" t="s">
        <v>37</v>
      </c>
      <c r="L183" s="2" t="s">
        <v>38</v>
      </c>
      <c r="M183" s="2" t="s">
        <v>72</v>
      </c>
      <c r="N183" s="2" t="s">
        <v>840</v>
      </c>
      <c r="O183" s="2" t="s">
        <v>101</v>
      </c>
      <c r="P183" s="2">
        <v>0.2735</v>
      </c>
      <c r="Q183" s="2">
        <v>248.0</v>
      </c>
      <c r="R183" s="2">
        <v>67.828</v>
      </c>
      <c r="S183" s="2">
        <v>0.0</v>
      </c>
      <c r="T183" s="2">
        <v>0.0</v>
      </c>
      <c r="U183" s="2">
        <v>0.4335</v>
      </c>
      <c r="V183" s="2">
        <v>0.0</v>
      </c>
      <c r="W183" s="2">
        <v>0.108375</v>
      </c>
      <c r="X183" s="2">
        <v>0.5868456375838927</v>
      </c>
      <c r="Y183" s="2">
        <v>1.0</v>
      </c>
      <c r="Z183" s="2">
        <v>0.2758510976773783</v>
      </c>
      <c r="AA183" s="2">
        <v>0.8626967352612711</v>
      </c>
      <c r="AB183" s="2">
        <v>1.275851097677378</v>
      </c>
    </row>
    <row r="184" ht="15.0" hidden="1" customHeight="1">
      <c r="A184" s="2" t="s">
        <v>28</v>
      </c>
      <c r="B184" s="2" t="s">
        <v>65</v>
      </c>
      <c r="C184" s="2" t="s">
        <v>311</v>
      </c>
      <c r="D184" s="2" t="s">
        <v>841</v>
      </c>
      <c r="E184" s="2" t="s">
        <v>842</v>
      </c>
      <c r="F184" s="2" t="s">
        <v>118</v>
      </c>
      <c r="G184" s="2" t="s">
        <v>843</v>
      </c>
      <c r="H184" s="2" t="s">
        <v>844</v>
      </c>
      <c r="I184" s="2" t="s">
        <v>140</v>
      </c>
      <c r="J184" s="2" t="s">
        <v>36</v>
      </c>
      <c r="K184" s="2" t="s">
        <v>37</v>
      </c>
      <c r="L184" s="2" t="s">
        <v>38</v>
      </c>
      <c r="M184" s="2" t="s">
        <v>72</v>
      </c>
      <c r="N184" s="2" t="s">
        <v>841</v>
      </c>
      <c r="O184" s="2" t="s">
        <v>40</v>
      </c>
      <c r="P184" s="2">
        <v>0.2735</v>
      </c>
      <c r="Q184" s="2">
        <v>248.0</v>
      </c>
      <c r="R184" s="2">
        <v>67.828</v>
      </c>
      <c r="S184" s="2">
        <v>0.0</v>
      </c>
      <c r="T184" s="2">
        <v>0.0</v>
      </c>
      <c r="U184" s="2">
        <v>0.4335</v>
      </c>
      <c r="V184" s="2">
        <v>0.0</v>
      </c>
      <c r="W184" s="2">
        <v>0.108375</v>
      </c>
      <c r="X184" s="2">
        <v>0.5868456375838927</v>
      </c>
      <c r="Y184" s="2">
        <v>1.0</v>
      </c>
      <c r="Z184" s="2">
        <v>0.2758510976773783</v>
      </c>
      <c r="AA184" s="2">
        <v>0.8626967352612711</v>
      </c>
      <c r="AB184" s="2">
        <v>1.275851097677378</v>
      </c>
    </row>
    <row r="185" ht="15.0" hidden="1" customHeight="1">
      <c r="A185" s="2" t="s">
        <v>28</v>
      </c>
      <c r="B185" s="2" t="s">
        <v>65</v>
      </c>
      <c r="C185" s="2" t="s">
        <v>152</v>
      </c>
      <c r="D185" s="2" t="s">
        <v>845</v>
      </c>
      <c r="E185" s="2" t="s">
        <v>846</v>
      </c>
      <c r="F185" s="2" t="s">
        <v>252</v>
      </c>
      <c r="G185" s="2" t="s">
        <v>89</v>
      </c>
      <c r="H185" s="2" t="s">
        <v>847</v>
      </c>
      <c r="I185" s="2" t="s">
        <v>848</v>
      </c>
      <c r="J185" s="2" t="s">
        <v>36</v>
      </c>
      <c r="K185" s="2" t="s">
        <v>37</v>
      </c>
      <c r="L185" s="2" t="s">
        <v>38</v>
      </c>
      <c r="M185" s="2" t="s">
        <v>72</v>
      </c>
      <c r="N185" s="2" t="s">
        <v>849</v>
      </c>
      <c r="O185" s="2" t="s">
        <v>297</v>
      </c>
      <c r="P185" s="2">
        <v>0.2735</v>
      </c>
      <c r="Q185" s="2">
        <v>248.0</v>
      </c>
      <c r="R185" s="2">
        <v>67.828</v>
      </c>
      <c r="S185" s="2">
        <v>0.0</v>
      </c>
      <c r="T185" s="2">
        <v>0.0</v>
      </c>
      <c r="U185" s="2">
        <v>0.4335</v>
      </c>
      <c r="V185" s="2">
        <v>0.0</v>
      </c>
      <c r="W185" s="2">
        <v>0.108375</v>
      </c>
      <c r="X185" s="2">
        <v>0.5868456375838927</v>
      </c>
      <c r="Y185" s="2">
        <v>1.0</v>
      </c>
      <c r="Z185" s="2">
        <v>0.2758510976773783</v>
      </c>
      <c r="AA185" s="2">
        <v>0.8626967352612711</v>
      </c>
      <c r="AB185" s="2">
        <v>1.275851097677378</v>
      </c>
    </row>
    <row r="186" ht="15.0" hidden="1" customHeight="1">
      <c r="A186" s="2" t="s">
        <v>28</v>
      </c>
      <c r="B186" s="2" t="s">
        <v>65</v>
      </c>
      <c r="C186" s="2" t="s">
        <v>200</v>
      </c>
      <c r="D186" s="2" t="s">
        <v>850</v>
      </c>
      <c r="E186" s="2" t="s">
        <v>851</v>
      </c>
      <c r="F186" s="2" t="s">
        <v>118</v>
      </c>
      <c r="G186" s="2" t="s">
        <v>159</v>
      </c>
      <c r="H186" s="2" t="s">
        <v>852</v>
      </c>
      <c r="I186" s="2" t="s">
        <v>35</v>
      </c>
      <c r="J186" s="2" t="s">
        <v>36</v>
      </c>
      <c r="K186" s="2" t="s">
        <v>37</v>
      </c>
      <c r="L186" s="2" t="s">
        <v>38</v>
      </c>
      <c r="M186" s="2" t="s">
        <v>72</v>
      </c>
      <c r="N186" s="2" t="s">
        <v>853</v>
      </c>
      <c r="O186" s="2" t="s">
        <v>101</v>
      </c>
      <c r="P186" s="2">
        <v>0.2735</v>
      </c>
      <c r="Q186" s="2">
        <v>248.0</v>
      </c>
      <c r="R186" s="2">
        <v>67.828</v>
      </c>
      <c r="S186" s="2">
        <v>0.0</v>
      </c>
      <c r="T186" s="2">
        <v>0.0</v>
      </c>
      <c r="U186" s="2">
        <v>0.4335</v>
      </c>
      <c r="V186" s="2">
        <v>0.0</v>
      </c>
      <c r="W186" s="2">
        <v>0.108375</v>
      </c>
      <c r="X186" s="2">
        <v>0.5868456375838927</v>
      </c>
      <c r="Y186" s="2">
        <v>1.0</v>
      </c>
      <c r="Z186" s="2">
        <v>0.2758510976773783</v>
      </c>
      <c r="AA186" s="2">
        <v>0.8626967352612711</v>
      </c>
      <c r="AB186" s="2">
        <v>1.275851097677378</v>
      </c>
    </row>
    <row r="187" ht="15.0" hidden="1" customHeight="1">
      <c r="A187" s="2" t="s">
        <v>28</v>
      </c>
      <c r="B187" s="2" t="s">
        <v>65</v>
      </c>
      <c r="C187" s="2" t="s">
        <v>156</v>
      </c>
      <c r="D187" s="2" t="s">
        <v>854</v>
      </c>
      <c r="E187" s="2" t="s">
        <v>65</v>
      </c>
      <c r="F187" s="2" t="s">
        <v>69</v>
      </c>
      <c r="G187" s="2" t="s">
        <v>33</v>
      </c>
      <c r="H187" s="2" t="s">
        <v>855</v>
      </c>
      <c r="I187" s="2" t="s">
        <v>132</v>
      </c>
      <c r="J187" s="2" t="s">
        <v>36</v>
      </c>
      <c r="K187" s="2" t="s">
        <v>37</v>
      </c>
      <c r="L187" s="2" t="s">
        <v>38</v>
      </c>
      <c r="M187" s="2" t="s">
        <v>72</v>
      </c>
      <c r="N187" s="2" t="s">
        <v>856</v>
      </c>
      <c r="O187" s="2" t="s">
        <v>40</v>
      </c>
      <c r="P187" s="2">
        <v>0.2735</v>
      </c>
      <c r="Q187" s="2">
        <v>248.0</v>
      </c>
      <c r="R187" s="2">
        <v>67.828</v>
      </c>
      <c r="S187" s="2">
        <v>0.0</v>
      </c>
      <c r="T187" s="2">
        <v>0.0</v>
      </c>
      <c r="U187" s="2">
        <v>0.4335</v>
      </c>
      <c r="V187" s="2">
        <v>0.0</v>
      </c>
      <c r="W187" s="2">
        <v>0.108375</v>
      </c>
      <c r="X187" s="2">
        <v>0.5868456375838927</v>
      </c>
      <c r="Y187" s="2">
        <v>1.0</v>
      </c>
      <c r="Z187" s="2">
        <v>0.2758510976773783</v>
      </c>
      <c r="AA187" s="2">
        <v>0.8626967352612711</v>
      </c>
      <c r="AB187" s="2">
        <v>1.275851097677378</v>
      </c>
    </row>
    <row r="188" ht="15.0" hidden="1" customHeight="1">
      <c r="A188" s="2" t="s">
        <v>28</v>
      </c>
      <c r="B188" s="2" t="s">
        <v>65</v>
      </c>
      <c r="C188" s="2" t="s">
        <v>857</v>
      </c>
      <c r="D188" s="2" t="s">
        <v>858</v>
      </c>
      <c r="E188" s="2" t="s">
        <v>859</v>
      </c>
      <c r="F188" s="2" t="s">
        <v>118</v>
      </c>
      <c r="G188" s="2" t="s">
        <v>113</v>
      </c>
      <c r="H188" s="2" t="s">
        <v>860</v>
      </c>
      <c r="I188" s="2" t="s">
        <v>183</v>
      </c>
      <c r="J188" s="2" t="s">
        <v>36</v>
      </c>
      <c r="K188" s="2" t="s">
        <v>37</v>
      </c>
      <c r="L188" s="2" t="s">
        <v>38</v>
      </c>
      <c r="M188" s="2" t="s">
        <v>72</v>
      </c>
      <c r="N188" s="2" t="s">
        <v>858</v>
      </c>
      <c r="O188" s="2" t="s">
        <v>101</v>
      </c>
      <c r="P188" s="2">
        <v>0.2735</v>
      </c>
      <c r="Q188" s="2">
        <v>248.0</v>
      </c>
      <c r="R188" s="2">
        <v>67.828</v>
      </c>
      <c r="S188" s="2">
        <v>0.0</v>
      </c>
      <c r="T188" s="2">
        <v>0.0</v>
      </c>
      <c r="U188" s="2">
        <v>0.4335</v>
      </c>
      <c r="V188" s="2">
        <v>0.0</v>
      </c>
      <c r="W188" s="2">
        <v>0.108375</v>
      </c>
      <c r="X188" s="2">
        <v>0.5868456375838927</v>
      </c>
      <c r="Y188" s="2">
        <v>1.0</v>
      </c>
      <c r="Z188" s="2">
        <v>0.2758510976773783</v>
      </c>
      <c r="AA188" s="2">
        <v>0.8626967352612711</v>
      </c>
      <c r="AB188" s="2">
        <v>1.275851097677378</v>
      </c>
    </row>
    <row r="189" ht="15.0" hidden="1" customHeight="1">
      <c r="A189" s="2" t="s">
        <v>28</v>
      </c>
      <c r="B189" s="2" t="s">
        <v>437</v>
      </c>
      <c r="C189" s="2" t="s">
        <v>331</v>
      </c>
      <c r="D189" s="2" t="s">
        <v>861</v>
      </c>
      <c r="E189" s="2" t="s">
        <v>503</v>
      </c>
      <c r="F189" s="2" t="s">
        <v>32</v>
      </c>
      <c r="G189" s="2" t="s">
        <v>62</v>
      </c>
      <c r="H189" s="2" t="s">
        <v>862</v>
      </c>
      <c r="I189" s="2" t="s">
        <v>329</v>
      </c>
      <c r="J189" s="2" t="s">
        <v>36</v>
      </c>
      <c r="K189" s="2" t="s">
        <v>55</v>
      </c>
      <c r="L189" s="2" t="s">
        <v>56</v>
      </c>
      <c r="M189" s="2" t="s">
        <v>56</v>
      </c>
      <c r="N189" s="2" t="s">
        <v>418</v>
      </c>
      <c r="O189" s="2" t="s">
        <v>57</v>
      </c>
      <c r="P189" s="2">
        <v>0.2735</v>
      </c>
      <c r="Q189" s="2">
        <v>248.0</v>
      </c>
      <c r="R189" s="2">
        <v>67.828</v>
      </c>
      <c r="S189" s="2">
        <v>0.0</v>
      </c>
      <c r="T189" s="2">
        <v>0.0</v>
      </c>
      <c r="U189" s="2">
        <v>0.4335</v>
      </c>
      <c r="V189" s="2">
        <v>0.0</v>
      </c>
      <c r="W189" s="2">
        <v>0.108375</v>
      </c>
      <c r="X189" s="2">
        <v>0.5868456375838927</v>
      </c>
      <c r="Y189" s="2">
        <v>1.0</v>
      </c>
      <c r="Z189" s="2">
        <v>0.2758510976773783</v>
      </c>
      <c r="AA189" s="2">
        <v>0.8626967352612711</v>
      </c>
      <c r="AB189" s="2">
        <v>1.275851097677378</v>
      </c>
    </row>
    <row r="190" ht="15.0" hidden="1" customHeight="1">
      <c r="A190" s="2" t="s">
        <v>28</v>
      </c>
      <c r="B190" s="2" t="s">
        <v>188</v>
      </c>
      <c r="C190" s="2" t="s">
        <v>248</v>
      </c>
      <c r="D190" s="2" t="s">
        <v>863</v>
      </c>
      <c r="E190" s="2" t="s">
        <v>864</v>
      </c>
      <c r="F190" s="2" t="s">
        <v>865</v>
      </c>
      <c r="G190" s="2" t="s">
        <v>164</v>
      </c>
      <c r="H190" s="2" t="s">
        <v>866</v>
      </c>
      <c r="I190" s="2" t="s">
        <v>35</v>
      </c>
      <c r="J190" s="2" t="s">
        <v>36</v>
      </c>
      <c r="K190" s="2" t="s">
        <v>55</v>
      </c>
      <c r="L190" s="2" t="s">
        <v>192</v>
      </c>
      <c r="M190" s="2" t="s">
        <v>193</v>
      </c>
      <c r="N190" s="2" t="s">
        <v>867</v>
      </c>
      <c r="O190" s="2" t="s">
        <v>101</v>
      </c>
      <c r="P190" s="2">
        <v>0.2735</v>
      </c>
      <c r="Q190" s="2">
        <v>248.0</v>
      </c>
      <c r="R190" s="2">
        <v>67.828</v>
      </c>
      <c r="S190" s="2">
        <v>0.0</v>
      </c>
      <c r="T190" s="2">
        <v>0.0</v>
      </c>
      <c r="U190" s="2">
        <v>0.4335</v>
      </c>
      <c r="V190" s="2">
        <v>0.0</v>
      </c>
      <c r="W190" s="2">
        <v>0.108375</v>
      </c>
      <c r="X190" s="2">
        <v>0.5868456375838927</v>
      </c>
      <c r="Y190" s="2">
        <v>1.0</v>
      </c>
      <c r="Z190" s="2">
        <v>0.2758510976773783</v>
      </c>
      <c r="AA190" s="2">
        <v>0.8626967352612711</v>
      </c>
      <c r="AB190" s="2">
        <v>1.275851097677378</v>
      </c>
    </row>
    <row r="191" ht="15.0" hidden="1" customHeight="1">
      <c r="A191" s="2" t="s">
        <v>28</v>
      </c>
      <c r="B191" s="2" t="s">
        <v>188</v>
      </c>
      <c r="C191" s="2" t="s">
        <v>868</v>
      </c>
      <c r="D191" s="2" t="s">
        <v>869</v>
      </c>
      <c r="E191" s="2" t="s">
        <v>190</v>
      </c>
      <c r="F191" s="2" t="s">
        <v>870</v>
      </c>
      <c r="G191" s="2" t="s">
        <v>33</v>
      </c>
      <c r="H191" s="2" t="s">
        <v>871</v>
      </c>
      <c r="I191" s="2" t="s">
        <v>35</v>
      </c>
      <c r="J191" s="2" t="s">
        <v>36</v>
      </c>
      <c r="K191" s="2" t="s">
        <v>55</v>
      </c>
      <c r="L191" s="2" t="s">
        <v>192</v>
      </c>
      <c r="M191" s="2" t="s">
        <v>193</v>
      </c>
      <c r="N191" s="2" t="s">
        <v>872</v>
      </c>
      <c r="O191" s="2" t="s">
        <v>57</v>
      </c>
      <c r="P191" s="2">
        <v>0.2735</v>
      </c>
      <c r="Q191" s="2">
        <v>248.0</v>
      </c>
      <c r="R191" s="2">
        <v>67.828</v>
      </c>
      <c r="S191" s="2">
        <v>0.0</v>
      </c>
      <c r="T191" s="2">
        <v>0.0</v>
      </c>
      <c r="U191" s="2">
        <v>0.4335</v>
      </c>
      <c r="V191" s="2">
        <v>0.0</v>
      </c>
      <c r="W191" s="2">
        <v>0.108375</v>
      </c>
      <c r="X191" s="2">
        <v>0.5868456375838927</v>
      </c>
      <c r="Y191" s="2">
        <v>1.0</v>
      </c>
      <c r="Z191" s="2">
        <v>0.2758510976773783</v>
      </c>
      <c r="AA191" s="2">
        <v>0.8626967352612711</v>
      </c>
      <c r="AB191" s="2">
        <v>1.275851097677378</v>
      </c>
    </row>
    <row r="192" ht="15.0" hidden="1" customHeight="1">
      <c r="A192" s="2" t="s">
        <v>28</v>
      </c>
      <c r="B192" s="2" t="s">
        <v>188</v>
      </c>
      <c r="C192" s="2" t="s">
        <v>514</v>
      </c>
      <c r="D192" s="2" t="s">
        <v>869</v>
      </c>
      <c r="E192" s="2" t="s">
        <v>190</v>
      </c>
      <c r="F192" s="2" t="s">
        <v>870</v>
      </c>
      <c r="G192" s="2" t="s">
        <v>33</v>
      </c>
      <c r="H192" s="2" t="s">
        <v>871</v>
      </c>
      <c r="I192" s="2" t="s">
        <v>35</v>
      </c>
      <c r="J192" s="2" t="s">
        <v>36</v>
      </c>
      <c r="K192" s="2" t="s">
        <v>55</v>
      </c>
      <c r="L192" s="2" t="s">
        <v>192</v>
      </c>
      <c r="M192" s="2" t="s">
        <v>193</v>
      </c>
      <c r="N192" s="2" t="s">
        <v>872</v>
      </c>
      <c r="O192" s="2" t="s">
        <v>57</v>
      </c>
      <c r="P192" s="2">
        <v>0.2735</v>
      </c>
      <c r="Q192" s="2">
        <v>248.0</v>
      </c>
      <c r="R192" s="2">
        <v>67.828</v>
      </c>
      <c r="S192" s="2">
        <v>0.0</v>
      </c>
      <c r="T192" s="2">
        <v>0.0</v>
      </c>
      <c r="U192" s="2">
        <v>0.4335</v>
      </c>
      <c r="V192" s="2">
        <v>0.0</v>
      </c>
      <c r="W192" s="2">
        <v>0.108375</v>
      </c>
      <c r="X192" s="2">
        <v>0.5868456375838927</v>
      </c>
      <c r="Y192" s="2">
        <v>1.0</v>
      </c>
      <c r="Z192" s="2">
        <v>0.2758510976773783</v>
      </c>
      <c r="AA192" s="2">
        <v>0.8626967352612711</v>
      </c>
      <c r="AB192" s="2">
        <v>1.275851097677378</v>
      </c>
    </row>
    <row r="193" ht="15.0" hidden="1" customHeight="1">
      <c r="A193" s="2" t="s">
        <v>28</v>
      </c>
      <c r="B193" s="2" t="s">
        <v>188</v>
      </c>
      <c r="C193" s="2" t="s">
        <v>873</v>
      </c>
      <c r="D193" s="2" t="s">
        <v>874</v>
      </c>
      <c r="E193" s="2" t="s">
        <v>190</v>
      </c>
      <c r="F193" s="2" t="s">
        <v>865</v>
      </c>
      <c r="G193" s="2" t="s">
        <v>113</v>
      </c>
      <c r="H193" s="2" t="s">
        <v>875</v>
      </c>
      <c r="I193" s="2" t="s">
        <v>35</v>
      </c>
      <c r="J193" s="2" t="s">
        <v>36</v>
      </c>
      <c r="K193" s="2" t="s">
        <v>55</v>
      </c>
      <c r="L193" s="2" t="s">
        <v>192</v>
      </c>
      <c r="M193" s="2" t="s">
        <v>193</v>
      </c>
      <c r="N193" s="2" t="s">
        <v>876</v>
      </c>
      <c r="O193" s="2" t="s">
        <v>265</v>
      </c>
      <c r="P193" s="2">
        <v>0.2735</v>
      </c>
      <c r="Q193" s="2">
        <v>248.0</v>
      </c>
      <c r="R193" s="2">
        <v>67.828</v>
      </c>
      <c r="S193" s="2">
        <v>0.0</v>
      </c>
      <c r="T193" s="2">
        <v>0.0</v>
      </c>
      <c r="U193" s="2">
        <v>0.4335</v>
      </c>
      <c r="V193" s="2">
        <v>0.0</v>
      </c>
      <c r="W193" s="2">
        <v>0.108375</v>
      </c>
      <c r="X193" s="2">
        <v>0.5868456375838927</v>
      </c>
      <c r="Y193" s="2">
        <v>1.0</v>
      </c>
      <c r="Z193" s="2">
        <v>0.2758510976773783</v>
      </c>
      <c r="AA193" s="2">
        <v>0.8626967352612711</v>
      </c>
      <c r="AB193" s="2">
        <v>1.275851097677378</v>
      </c>
    </row>
    <row r="194" ht="15.0" hidden="1" customHeight="1">
      <c r="A194" s="2" t="s">
        <v>28</v>
      </c>
      <c r="B194" s="2" t="s">
        <v>188</v>
      </c>
      <c r="C194" s="2" t="s">
        <v>195</v>
      </c>
      <c r="D194" s="2" t="s">
        <v>877</v>
      </c>
      <c r="E194" s="2" t="s">
        <v>878</v>
      </c>
      <c r="F194" s="2" t="s">
        <v>225</v>
      </c>
      <c r="G194" s="2" t="s">
        <v>879</v>
      </c>
      <c r="H194" s="2" t="s">
        <v>880</v>
      </c>
      <c r="I194" s="2" t="s">
        <v>35</v>
      </c>
      <c r="J194" s="2" t="s">
        <v>36</v>
      </c>
      <c r="K194" s="2" t="s">
        <v>55</v>
      </c>
      <c r="L194" s="2" t="s">
        <v>192</v>
      </c>
      <c r="M194" s="2" t="s">
        <v>193</v>
      </c>
      <c r="N194" s="2" t="s">
        <v>147</v>
      </c>
      <c r="O194" s="2" t="s">
        <v>655</v>
      </c>
      <c r="P194" s="2">
        <v>0.2735</v>
      </c>
      <c r="Q194" s="2">
        <v>248.0</v>
      </c>
      <c r="R194" s="2">
        <v>67.828</v>
      </c>
      <c r="S194" s="2">
        <v>0.0</v>
      </c>
      <c r="T194" s="2">
        <v>0.0</v>
      </c>
      <c r="U194" s="2">
        <v>0.4335</v>
      </c>
      <c r="V194" s="2">
        <v>0.0</v>
      </c>
      <c r="W194" s="2">
        <v>0.108375</v>
      </c>
      <c r="X194" s="2">
        <v>0.5868456375838927</v>
      </c>
      <c r="Y194" s="2">
        <v>1.0</v>
      </c>
      <c r="Z194" s="2">
        <v>0.2758510976773783</v>
      </c>
      <c r="AA194" s="2">
        <v>0.8626967352612711</v>
      </c>
      <c r="AB194" s="2">
        <v>1.275851097677378</v>
      </c>
    </row>
    <row r="195" ht="15.0" hidden="1" customHeight="1">
      <c r="A195" s="2" t="s">
        <v>28</v>
      </c>
      <c r="B195" s="2" t="s">
        <v>419</v>
      </c>
      <c r="C195" s="2" t="s">
        <v>881</v>
      </c>
      <c r="D195" s="2" t="s">
        <v>882</v>
      </c>
      <c r="E195" s="2" t="s">
        <v>422</v>
      </c>
      <c r="F195" s="2" t="s">
        <v>412</v>
      </c>
      <c r="G195" s="2" t="s">
        <v>70</v>
      </c>
      <c r="H195" s="2" t="s">
        <v>883</v>
      </c>
      <c r="I195" s="2" t="s">
        <v>174</v>
      </c>
      <c r="J195" s="2" t="s">
        <v>36</v>
      </c>
      <c r="K195" s="2" t="s">
        <v>55</v>
      </c>
      <c r="L195" s="2" t="s">
        <v>416</v>
      </c>
      <c r="M195" s="2" t="s">
        <v>417</v>
      </c>
      <c r="N195" s="2" t="s">
        <v>367</v>
      </c>
      <c r="O195" s="2" t="s">
        <v>57</v>
      </c>
      <c r="P195" s="2">
        <v>0.2735</v>
      </c>
      <c r="Q195" s="2">
        <v>248.0</v>
      </c>
      <c r="R195" s="2">
        <v>67.828</v>
      </c>
      <c r="S195" s="2">
        <v>0.0</v>
      </c>
      <c r="T195" s="2">
        <v>0.0</v>
      </c>
      <c r="U195" s="2">
        <v>0.4335</v>
      </c>
      <c r="V195" s="2">
        <v>0.0</v>
      </c>
      <c r="W195" s="2">
        <v>0.108375</v>
      </c>
      <c r="X195" s="2">
        <v>0.5868456375838927</v>
      </c>
      <c r="Y195" s="2">
        <v>1.0</v>
      </c>
      <c r="Z195" s="2">
        <v>0.2758510976773783</v>
      </c>
      <c r="AA195" s="2">
        <v>0.8626967352612711</v>
      </c>
      <c r="AB195" s="2">
        <v>1.275851097677378</v>
      </c>
    </row>
    <row r="196" ht="15.0" hidden="1" customHeight="1">
      <c r="A196" s="2" t="s">
        <v>28</v>
      </c>
      <c r="B196" s="2" t="s">
        <v>884</v>
      </c>
      <c r="C196" s="2" t="s">
        <v>290</v>
      </c>
      <c r="D196" s="2" t="s">
        <v>885</v>
      </c>
      <c r="E196" s="2" t="s">
        <v>884</v>
      </c>
      <c r="F196" s="2" t="s">
        <v>69</v>
      </c>
      <c r="G196" s="2" t="s">
        <v>494</v>
      </c>
      <c r="H196" s="2" t="s">
        <v>886</v>
      </c>
      <c r="I196" s="2" t="s">
        <v>35</v>
      </c>
      <c r="J196" s="2" t="s">
        <v>36</v>
      </c>
      <c r="K196" s="2" t="s">
        <v>55</v>
      </c>
      <c r="L196" s="2" t="s">
        <v>56</v>
      </c>
      <c r="M196" s="2" t="s">
        <v>56</v>
      </c>
      <c r="N196" s="2" t="s">
        <v>885</v>
      </c>
      <c r="O196" s="2" t="s">
        <v>144</v>
      </c>
      <c r="P196" s="2">
        <v>0.2735</v>
      </c>
      <c r="Q196" s="2">
        <v>248.0</v>
      </c>
      <c r="R196" s="2">
        <v>67.828</v>
      </c>
      <c r="S196" s="2">
        <v>0.0</v>
      </c>
      <c r="T196" s="2">
        <v>0.0</v>
      </c>
      <c r="U196" s="2">
        <v>0.4335</v>
      </c>
      <c r="V196" s="2">
        <v>0.0</v>
      </c>
      <c r="W196" s="2">
        <v>0.108375</v>
      </c>
      <c r="X196" s="2">
        <v>0.5868456375838927</v>
      </c>
      <c r="Y196" s="2">
        <v>1.0</v>
      </c>
      <c r="Z196" s="2">
        <v>0.2758510976773783</v>
      </c>
      <c r="AA196" s="2">
        <v>0.8626967352612711</v>
      </c>
      <c r="AB196" s="2">
        <v>1.275851097677378</v>
      </c>
    </row>
    <row r="197" ht="15.0" hidden="1" customHeight="1">
      <c r="A197" s="2" t="s">
        <v>28</v>
      </c>
      <c r="B197" s="2" t="s">
        <v>74</v>
      </c>
      <c r="C197" s="2" t="s">
        <v>50</v>
      </c>
      <c r="D197" s="2" t="s">
        <v>887</v>
      </c>
      <c r="E197" s="2" t="s">
        <v>77</v>
      </c>
      <c r="F197" s="2" t="s">
        <v>82</v>
      </c>
      <c r="G197" s="2" t="s">
        <v>33</v>
      </c>
      <c r="H197" s="2" t="s">
        <v>888</v>
      </c>
      <c r="I197" s="2" t="s">
        <v>35</v>
      </c>
      <c r="J197" s="2" t="s">
        <v>36</v>
      </c>
      <c r="K197" s="2" t="s">
        <v>55</v>
      </c>
      <c r="L197" s="2" t="s">
        <v>56</v>
      </c>
      <c r="M197" s="2" t="s">
        <v>56</v>
      </c>
      <c r="N197" s="2" t="s">
        <v>887</v>
      </c>
      <c r="O197" s="2" t="s">
        <v>288</v>
      </c>
      <c r="P197" s="2">
        <v>0.2735</v>
      </c>
      <c r="Q197" s="2">
        <v>248.0</v>
      </c>
      <c r="R197" s="2">
        <v>67.828</v>
      </c>
      <c r="S197" s="2">
        <v>0.0</v>
      </c>
      <c r="T197" s="2">
        <v>0.0</v>
      </c>
      <c r="U197" s="2">
        <v>0.4335</v>
      </c>
      <c r="V197" s="2">
        <v>0.0</v>
      </c>
      <c r="W197" s="2">
        <v>0.108375</v>
      </c>
      <c r="X197" s="2">
        <v>0.5868456375838927</v>
      </c>
      <c r="Y197" s="2">
        <v>1.0</v>
      </c>
      <c r="Z197" s="2">
        <v>0.2758510976773783</v>
      </c>
      <c r="AA197" s="2">
        <v>0.8626967352612711</v>
      </c>
      <c r="AB197" s="2">
        <v>1.275851097677378</v>
      </c>
    </row>
    <row r="198" ht="15.0" hidden="1" customHeight="1">
      <c r="A198" s="2" t="s">
        <v>28</v>
      </c>
      <c r="B198" s="2" t="s">
        <v>74</v>
      </c>
      <c r="C198" s="2" t="s">
        <v>290</v>
      </c>
      <c r="D198" s="2" t="s">
        <v>889</v>
      </c>
      <c r="E198" s="2" t="s">
        <v>242</v>
      </c>
      <c r="F198" s="2" t="s">
        <v>118</v>
      </c>
      <c r="G198" s="2" t="s">
        <v>202</v>
      </c>
      <c r="H198" s="2" t="s">
        <v>890</v>
      </c>
      <c r="I198" s="2" t="s">
        <v>722</v>
      </c>
      <c r="J198" s="2" t="s">
        <v>36</v>
      </c>
      <c r="K198" s="2" t="s">
        <v>55</v>
      </c>
      <c r="L198" s="2" t="s">
        <v>56</v>
      </c>
      <c r="M198" s="2" t="s">
        <v>56</v>
      </c>
      <c r="N198" s="2" t="s">
        <v>891</v>
      </c>
      <c r="O198" s="2" t="s">
        <v>40</v>
      </c>
      <c r="P198" s="2">
        <v>0.2735</v>
      </c>
      <c r="Q198" s="2">
        <v>248.0</v>
      </c>
      <c r="R198" s="2">
        <v>67.828</v>
      </c>
      <c r="S198" s="2">
        <v>0.0</v>
      </c>
      <c r="T198" s="2">
        <v>0.0</v>
      </c>
      <c r="U198" s="2">
        <v>0.4335</v>
      </c>
      <c r="V198" s="2">
        <v>0.0</v>
      </c>
      <c r="W198" s="2">
        <v>0.108375</v>
      </c>
      <c r="X198" s="2">
        <v>0.5868456375838927</v>
      </c>
      <c r="Y198" s="2">
        <v>1.0</v>
      </c>
      <c r="Z198" s="2">
        <v>0.2758510976773783</v>
      </c>
      <c r="AA198" s="2">
        <v>0.8626967352612711</v>
      </c>
      <c r="AB198" s="2">
        <v>1.275851097677378</v>
      </c>
    </row>
    <row r="199" ht="15.0" hidden="1" customHeight="1">
      <c r="A199" s="2" t="s">
        <v>28</v>
      </c>
      <c r="B199" s="2" t="s">
        <v>892</v>
      </c>
      <c r="C199" s="2" t="s">
        <v>893</v>
      </c>
      <c r="D199" s="2" t="s">
        <v>894</v>
      </c>
      <c r="E199" s="2" t="s">
        <v>895</v>
      </c>
      <c r="F199" s="2" t="s">
        <v>172</v>
      </c>
      <c r="G199" s="2" t="s">
        <v>246</v>
      </c>
      <c r="H199" s="2" t="s">
        <v>896</v>
      </c>
      <c r="I199" s="2" t="s">
        <v>482</v>
      </c>
      <c r="J199" s="2" t="s">
        <v>36</v>
      </c>
      <c r="K199" s="2" t="s">
        <v>37</v>
      </c>
      <c r="L199" s="2" t="s">
        <v>897</v>
      </c>
      <c r="M199" s="2" t="s">
        <v>898</v>
      </c>
      <c r="N199" s="2" t="s">
        <v>894</v>
      </c>
      <c r="O199" s="2" t="s">
        <v>57</v>
      </c>
      <c r="P199" s="2">
        <v>0.2735</v>
      </c>
      <c r="Q199" s="2">
        <v>248.0</v>
      </c>
      <c r="R199" s="2">
        <v>67.828</v>
      </c>
      <c r="S199" s="2">
        <v>0.0</v>
      </c>
      <c r="T199" s="2">
        <v>0.0</v>
      </c>
      <c r="U199" s="2">
        <v>0.4335</v>
      </c>
      <c r="V199" s="2">
        <v>0.0</v>
      </c>
      <c r="W199" s="2">
        <v>0.108375</v>
      </c>
      <c r="X199" s="2">
        <v>0.5868456375838927</v>
      </c>
      <c r="Y199" s="2">
        <v>1.0</v>
      </c>
      <c r="Z199" s="2">
        <v>0.2758510976773783</v>
      </c>
      <c r="AA199" s="2">
        <v>0.8626967352612711</v>
      </c>
      <c r="AB199" s="2">
        <v>1.275851097677378</v>
      </c>
    </row>
    <row r="200" ht="15.0" hidden="1" customHeight="1">
      <c r="A200" s="2" t="s">
        <v>28</v>
      </c>
      <c r="B200" s="2" t="s">
        <v>892</v>
      </c>
      <c r="C200" s="2" t="s">
        <v>899</v>
      </c>
      <c r="D200" s="2" t="s">
        <v>894</v>
      </c>
      <c r="E200" s="2" t="s">
        <v>895</v>
      </c>
      <c r="F200" s="2" t="s">
        <v>172</v>
      </c>
      <c r="G200" s="2" t="s">
        <v>246</v>
      </c>
      <c r="H200" s="2" t="s">
        <v>896</v>
      </c>
      <c r="I200" s="2" t="s">
        <v>482</v>
      </c>
      <c r="J200" s="2" t="s">
        <v>36</v>
      </c>
      <c r="K200" s="2" t="s">
        <v>37</v>
      </c>
      <c r="L200" s="2" t="s">
        <v>897</v>
      </c>
      <c r="M200" s="2" t="s">
        <v>898</v>
      </c>
      <c r="N200" s="2" t="s">
        <v>894</v>
      </c>
      <c r="O200" s="2" t="s">
        <v>57</v>
      </c>
      <c r="P200" s="2">
        <v>0.2735</v>
      </c>
      <c r="Q200" s="2">
        <v>248.0</v>
      </c>
      <c r="R200" s="2">
        <v>67.828</v>
      </c>
      <c r="S200" s="2">
        <v>0.0</v>
      </c>
      <c r="T200" s="2">
        <v>0.0</v>
      </c>
      <c r="U200" s="2">
        <v>0.4335</v>
      </c>
      <c r="V200" s="2">
        <v>0.0</v>
      </c>
      <c r="W200" s="2">
        <v>0.108375</v>
      </c>
      <c r="X200" s="2">
        <v>0.5868456375838927</v>
      </c>
      <c r="Y200" s="2">
        <v>1.0</v>
      </c>
      <c r="Z200" s="2">
        <v>0.2758510976773783</v>
      </c>
      <c r="AA200" s="2">
        <v>0.8626967352612711</v>
      </c>
      <c r="AB200" s="2">
        <v>1.275851097677378</v>
      </c>
    </row>
    <row r="201" ht="15.0" hidden="1" customHeight="1">
      <c r="A201" s="2" t="s">
        <v>28</v>
      </c>
      <c r="B201" s="2" t="s">
        <v>266</v>
      </c>
      <c r="C201" s="2" t="s">
        <v>331</v>
      </c>
      <c r="D201" s="2" t="s">
        <v>900</v>
      </c>
      <c r="E201" s="2" t="s">
        <v>266</v>
      </c>
      <c r="F201" s="2" t="s">
        <v>118</v>
      </c>
      <c r="G201" s="2" t="s">
        <v>164</v>
      </c>
      <c r="H201" s="2" t="s">
        <v>901</v>
      </c>
      <c r="I201" s="2" t="s">
        <v>424</v>
      </c>
      <c r="J201" s="2" t="s">
        <v>36</v>
      </c>
      <c r="K201" s="2" t="s">
        <v>55</v>
      </c>
      <c r="L201" s="2" t="s">
        <v>271</v>
      </c>
      <c r="M201" s="2" t="s">
        <v>271</v>
      </c>
      <c r="N201" s="2" t="s">
        <v>515</v>
      </c>
      <c r="O201" s="2" t="s">
        <v>57</v>
      </c>
      <c r="P201" s="2">
        <v>0.2735</v>
      </c>
      <c r="Q201" s="2">
        <v>248.0</v>
      </c>
      <c r="R201" s="2">
        <v>67.828</v>
      </c>
      <c r="S201" s="2">
        <v>0.0</v>
      </c>
      <c r="T201" s="2">
        <v>0.0</v>
      </c>
      <c r="U201" s="2">
        <v>0.4335</v>
      </c>
      <c r="V201" s="2">
        <v>0.0</v>
      </c>
      <c r="W201" s="2">
        <v>0.108375</v>
      </c>
      <c r="X201" s="2">
        <v>0.5868456375838927</v>
      </c>
      <c r="Y201" s="2">
        <v>1.0</v>
      </c>
      <c r="Z201" s="2">
        <v>0.2758510976773783</v>
      </c>
      <c r="AA201" s="2">
        <v>0.8626967352612711</v>
      </c>
      <c r="AB201" s="2">
        <v>1.275851097677378</v>
      </c>
    </row>
    <row r="202" ht="15.0" hidden="1" customHeight="1">
      <c r="A202" s="2" t="s">
        <v>28</v>
      </c>
      <c r="B202" s="2" t="s">
        <v>530</v>
      </c>
      <c r="C202" s="2" t="s">
        <v>483</v>
      </c>
      <c r="D202" s="2" t="s">
        <v>317</v>
      </c>
      <c r="E202" s="2" t="s">
        <v>902</v>
      </c>
      <c r="F202" s="2" t="s">
        <v>53</v>
      </c>
      <c r="G202" s="2" t="s">
        <v>124</v>
      </c>
      <c r="H202" s="2" t="s">
        <v>903</v>
      </c>
      <c r="I202" s="2" t="s">
        <v>35</v>
      </c>
      <c r="J202" s="2" t="s">
        <v>36</v>
      </c>
      <c r="K202" s="2" t="s">
        <v>55</v>
      </c>
      <c r="L202" s="2" t="s">
        <v>416</v>
      </c>
      <c r="M202" s="2" t="s">
        <v>534</v>
      </c>
      <c r="N202" s="2" t="s">
        <v>317</v>
      </c>
      <c r="O202" s="2" t="s">
        <v>40</v>
      </c>
      <c r="P202" s="2">
        <v>0.2735</v>
      </c>
      <c r="Q202" s="2">
        <v>248.0</v>
      </c>
      <c r="R202" s="2">
        <v>67.828</v>
      </c>
      <c r="S202" s="2">
        <v>0.0</v>
      </c>
      <c r="T202" s="2">
        <v>0.0</v>
      </c>
      <c r="U202" s="2">
        <v>0.4335</v>
      </c>
      <c r="V202" s="2">
        <v>0.0</v>
      </c>
      <c r="W202" s="2">
        <v>0.108375</v>
      </c>
      <c r="X202" s="2">
        <v>0.5868456375838927</v>
      </c>
      <c r="Y202" s="2">
        <v>1.0</v>
      </c>
      <c r="Z202" s="2">
        <v>0.2758510976773783</v>
      </c>
      <c r="AA202" s="2">
        <v>0.8626967352612711</v>
      </c>
      <c r="AB202" s="2">
        <v>1.275851097677378</v>
      </c>
    </row>
    <row r="203" ht="15.0" hidden="1" customHeight="1">
      <c r="A203" s="2" t="s">
        <v>28</v>
      </c>
      <c r="B203" s="2" t="s">
        <v>530</v>
      </c>
      <c r="C203" s="2" t="s">
        <v>248</v>
      </c>
      <c r="D203" s="2" t="s">
        <v>904</v>
      </c>
      <c r="E203" s="2" t="s">
        <v>532</v>
      </c>
      <c r="F203" s="2" t="s">
        <v>118</v>
      </c>
      <c r="G203" s="2" t="s">
        <v>62</v>
      </c>
      <c r="H203" s="2" t="s">
        <v>905</v>
      </c>
      <c r="I203" s="2" t="s">
        <v>35</v>
      </c>
      <c r="J203" s="2" t="s">
        <v>36</v>
      </c>
      <c r="K203" s="2" t="s">
        <v>55</v>
      </c>
      <c r="L203" s="2" t="s">
        <v>416</v>
      </c>
      <c r="M203" s="2" t="s">
        <v>534</v>
      </c>
      <c r="N203" s="2" t="s">
        <v>906</v>
      </c>
      <c r="O203" s="2" t="s">
        <v>40</v>
      </c>
      <c r="P203" s="2">
        <v>0.2735</v>
      </c>
      <c r="Q203" s="2">
        <v>248.0</v>
      </c>
      <c r="R203" s="2">
        <v>67.828</v>
      </c>
      <c r="S203" s="2">
        <v>0.0</v>
      </c>
      <c r="T203" s="2">
        <v>0.0</v>
      </c>
      <c r="U203" s="2">
        <v>0.4335</v>
      </c>
      <c r="V203" s="2">
        <v>0.0</v>
      </c>
      <c r="W203" s="2">
        <v>0.108375</v>
      </c>
      <c r="X203" s="2">
        <v>0.5868456375838927</v>
      </c>
      <c r="Y203" s="2">
        <v>1.0</v>
      </c>
      <c r="Z203" s="2">
        <v>0.2758510976773783</v>
      </c>
      <c r="AA203" s="2">
        <v>0.8626967352612711</v>
      </c>
      <c r="AB203" s="2">
        <v>1.275851097677378</v>
      </c>
    </row>
    <row r="204" ht="15.0" hidden="1" customHeight="1">
      <c r="A204" s="2" t="s">
        <v>28</v>
      </c>
      <c r="B204" s="2" t="s">
        <v>907</v>
      </c>
      <c r="C204" s="2" t="s">
        <v>908</v>
      </c>
      <c r="D204" s="2" t="s">
        <v>909</v>
      </c>
      <c r="E204" s="2" t="s">
        <v>910</v>
      </c>
      <c r="F204" s="2" t="s">
        <v>911</v>
      </c>
      <c r="G204" s="2" t="s">
        <v>33</v>
      </c>
      <c r="H204" s="2" t="s">
        <v>912</v>
      </c>
      <c r="I204" s="2" t="s">
        <v>35</v>
      </c>
      <c r="J204" s="2" t="s">
        <v>36</v>
      </c>
      <c r="K204" s="2" t="s">
        <v>55</v>
      </c>
      <c r="L204" s="2" t="s">
        <v>56</v>
      </c>
      <c r="M204" s="2" t="s">
        <v>56</v>
      </c>
      <c r="N204" s="2" t="s">
        <v>913</v>
      </c>
      <c r="O204" s="2" t="s">
        <v>101</v>
      </c>
      <c r="P204" s="2">
        <v>0.2735</v>
      </c>
      <c r="Q204" s="2">
        <v>248.0</v>
      </c>
      <c r="R204" s="2">
        <v>67.828</v>
      </c>
      <c r="S204" s="2">
        <v>0.0</v>
      </c>
      <c r="T204" s="2">
        <v>0.0</v>
      </c>
      <c r="U204" s="2">
        <v>0.4335</v>
      </c>
      <c r="V204" s="2">
        <v>0.0</v>
      </c>
      <c r="W204" s="2">
        <v>0.108375</v>
      </c>
      <c r="X204" s="2">
        <v>0.5868456375838927</v>
      </c>
      <c r="Y204" s="2">
        <v>1.0</v>
      </c>
      <c r="Z204" s="2">
        <v>0.2758510976773783</v>
      </c>
      <c r="AA204" s="2">
        <v>0.8626967352612711</v>
      </c>
      <c r="AB204" s="2">
        <v>1.275851097677378</v>
      </c>
    </row>
    <row r="205" ht="15.0" hidden="1" customHeight="1">
      <c r="A205" s="2" t="s">
        <v>28</v>
      </c>
      <c r="B205" s="2" t="s">
        <v>914</v>
      </c>
      <c r="C205" s="2" t="s">
        <v>915</v>
      </c>
      <c r="D205" s="2" t="s">
        <v>916</v>
      </c>
      <c r="E205" s="2" t="s">
        <v>914</v>
      </c>
      <c r="F205" s="2" t="s">
        <v>225</v>
      </c>
      <c r="G205" s="2" t="s">
        <v>124</v>
      </c>
      <c r="H205" s="2" t="s">
        <v>917</v>
      </c>
      <c r="I205" s="2" t="s">
        <v>140</v>
      </c>
      <c r="J205" s="2" t="s">
        <v>36</v>
      </c>
      <c r="K205" s="2" t="s">
        <v>263</v>
      </c>
      <c r="L205" s="2" t="s">
        <v>264</v>
      </c>
      <c r="M205" s="2" t="s">
        <v>264</v>
      </c>
      <c r="N205" s="2" t="s">
        <v>918</v>
      </c>
      <c r="O205" s="2" t="s">
        <v>57</v>
      </c>
      <c r="P205" s="2">
        <v>0.2735</v>
      </c>
      <c r="Q205" s="2">
        <v>248.0</v>
      </c>
      <c r="R205" s="2">
        <v>67.828</v>
      </c>
      <c r="S205" s="2">
        <v>0.0</v>
      </c>
      <c r="T205" s="2">
        <v>0.0</v>
      </c>
      <c r="U205" s="2">
        <v>0.4335</v>
      </c>
      <c r="V205" s="2">
        <v>0.0</v>
      </c>
      <c r="W205" s="2">
        <v>0.108375</v>
      </c>
      <c r="X205" s="2">
        <v>0.5868456375838927</v>
      </c>
      <c r="Y205" s="2">
        <v>1.0</v>
      </c>
      <c r="Z205" s="2">
        <v>0.2758510976773783</v>
      </c>
      <c r="AA205" s="2">
        <v>0.8626967352612711</v>
      </c>
      <c r="AB205" s="2">
        <v>1.275851097677378</v>
      </c>
    </row>
    <row r="206" ht="15.0" hidden="1" customHeight="1">
      <c r="A206" s="2" t="s">
        <v>28</v>
      </c>
      <c r="B206" s="2" t="s">
        <v>914</v>
      </c>
      <c r="C206" s="2" t="s">
        <v>919</v>
      </c>
      <c r="D206" s="2" t="s">
        <v>916</v>
      </c>
      <c r="E206" s="2" t="s">
        <v>914</v>
      </c>
      <c r="F206" s="2" t="s">
        <v>225</v>
      </c>
      <c r="G206" s="2" t="s">
        <v>124</v>
      </c>
      <c r="H206" s="2" t="s">
        <v>917</v>
      </c>
      <c r="I206" s="2" t="s">
        <v>140</v>
      </c>
      <c r="J206" s="2" t="s">
        <v>36</v>
      </c>
      <c r="K206" s="2" t="s">
        <v>263</v>
      </c>
      <c r="L206" s="2" t="s">
        <v>264</v>
      </c>
      <c r="M206" s="2" t="s">
        <v>264</v>
      </c>
      <c r="N206" s="2" t="s">
        <v>918</v>
      </c>
      <c r="O206" s="2" t="s">
        <v>57</v>
      </c>
      <c r="P206" s="2">
        <v>0.2735</v>
      </c>
      <c r="Q206" s="2">
        <v>248.0</v>
      </c>
      <c r="R206" s="2">
        <v>67.828</v>
      </c>
      <c r="S206" s="2">
        <v>0.0</v>
      </c>
      <c r="T206" s="2">
        <v>0.0</v>
      </c>
      <c r="U206" s="2">
        <v>0.4335</v>
      </c>
      <c r="V206" s="2">
        <v>0.0</v>
      </c>
      <c r="W206" s="2">
        <v>0.108375</v>
      </c>
      <c r="X206" s="2">
        <v>0.5868456375838927</v>
      </c>
      <c r="Y206" s="2">
        <v>1.0</v>
      </c>
      <c r="Z206" s="2">
        <v>0.2758510976773783</v>
      </c>
      <c r="AA206" s="2">
        <v>0.8626967352612711</v>
      </c>
      <c r="AB206" s="2">
        <v>1.275851097677378</v>
      </c>
    </row>
    <row r="207" ht="15.0" hidden="1" customHeight="1">
      <c r="A207" s="2" t="s">
        <v>28</v>
      </c>
      <c r="B207" s="2" t="s">
        <v>920</v>
      </c>
      <c r="C207" s="2" t="s">
        <v>921</v>
      </c>
      <c r="D207" s="2" t="s">
        <v>922</v>
      </c>
      <c r="E207" s="2" t="s">
        <v>923</v>
      </c>
      <c r="F207" s="2" t="s">
        <v>181</v>
      </c>
      <c r="G207" s="2" t="s">
        <v>113</v>
      </c>
      <c r="H207" s="2" t="s">
        <v>924</v>
      </c>
      <c r="I207" s="2" t="s">
        <v>35</v>
      </c>
      <c r="J207" s="2" t="s">
        <v>36</v>
      </c>
      <c r="K207" s="2" t="s">
        <v>55</v>
      </c>
      <c r="L207" s="2" t="s">
        <v>56</v>
      </c>
      <c r="M207" s="2" t="s">
        <v>56</v>
      </c>
      <c r="N207" s="2" t="s">
        <v>925</v>
      </c>
      <c r="O207" s="2" t="s">
        <v>101</v>
      </c>
      <c r="P207" s="2">
        <v>0.2735</v>
      </c>
      <c r="Q207" s="2">
        <v>248.0</v>
      </c>
      <c r="R207" s="2">
        <v>67.828</v>
      </c>
      <c r="S207" s="2">
        <v>0.0</v>
      </c>
      <c r="T207" s="2">
        <v>0.0</v>
      </c>
      <c r="U207" s="2">
        <v>0.4335</v>
      </c>
      <c r="V207" s="2">
        <v>0.0</v>
      </c>
      <c r="W207" s="2">
        <v>0.108375</v>
      </c>
      <c r="X207" s="2">
        <v>0.5868456375838927</v>
      </c>
      <c r="Y207" s="2">
        <v>1.0</v>
      </c>
      <c r="Z207" s="2">
        <v>0.2758510976773783</v>
      </c>
      <c r="AA207" s="2">
        <v>0.8626967352612711</v>
      </c>
      <c r="AB207" s="2">
        <v>1.275851097677378</v>
      </c>
    </row>
    <row r="208" ht="15.0" hidden="1" customHeight="1">
      <c r="A208" s="2" t="s">
        <v>28</v>
      </c>
      <c r="B208" s="2" t="s">
        <v>727</v>
      </c>
      <c r="C208" s="2" t="s">
        <v>926</v>
      </c>
      <c r="D208" s="2" t="s">
        <v>927</v>
      </c>
      <c r="E208" s="2" t="s">
        <v>729</v>
      </c>
      <c r="F208" s="2" t="s">
        <v>32</v>
      </c>
      <c r="G208" s="2" t="s">
        <v>928</v>
      </c>
      <c r="H208" s="2" t="s">
        <v>929</v>
      </c>
      <c r="I208" s="2" t="s">
        <v>215</v>
      </c>
      <c r="J208" s="2" t="s">
        <v>92</v>
      </c>
      <c r="K208" s="2" t="s">
        <v>108</v>
      </c>
      <c r="L208" s="2" t="s">
        <v>610</v>
      </c>
      <c r="M208" s="2" t="s">
        <v>610</v>
      </c>
      <c r="N208" s="2" t="s">
        <v>930</v>
      </c>
      <c r="O208" s="2" t="s">
        <v>297</v>
      </c>
      <c r="P208" s="2">
        <v>0.243</v>
      </c>
      <c r="Q208" s="2">
        <v>239.0</v>
      </c>
      <c r="R208" s="2">
        <v>58.077</v>
      </c>
      <c r="S208" s="2">
        <v>0.3407</v>
      </c>
      <c r="T208" s="2">
        <v>0.0</v>
      </c>
      <c r="U208" s="2">
        <v>0.0</v>
      </c>
      <c r="V208" s="2">
        <v>0.3077</v>
      </c>
      <c r="W208" s="2">
        <v>0.1621</v>
      </c>
      <c r="X208" s="2">
        <v>0.5049664429530202</v>
      </c>
      <c r="Y208" s="2">
        <v>0.8476049074001718</v>
      </c>
      <c r="Z208" s="2">
        <v>0.4125994272987592</v>
      </c>
      <c r="AA208" s="2">
        <v>0.9175658702517794</v>
      </c>
      <c r="AB208" s="2">
        <v>1.260204334698931</v>
      </c>
    </row>
    <row r="209" ht="15.0" hidden="1" customHeight="1">
      <c r="A209" s="2" t="s">
        <v>28</v>
      </c>
      <c r="B209" s="2" t="s">
        <v>360</v>
      </c>
      <c r="C209" s="2" t="s">
        <v>375</v>
      </c>
      <c r="D209" s="2" t="s">
        <v>931</v>
      </c>
      <c r="E209" s="2" t="s">
        <v>360</v>
      </c>
      <c r="F209" s="2" t="s">
        <v>53</v>
      </c>
      <c r="G209" s="2" t="s">
        <v>89</v>
      </c>
      <c r="H209" s="2" t="s">
        <v>932</v>
      </c>
      <c r="I209" s="2" t="s">
        <v>35</v>
      </c>
      <c r="J209" s="2" t="s">
        <v>92</v>
      </c>
      <c r="K209" s="2" t="s">
        <v>93</v>
      </c>
      <c r="L209" s="2" t="s">
        <v>93</v>
      </c>
      <c r="M209" s="2" t="s">
        <v>94</v>
      </c>
      <c r="N209" s="2" t="s">
        <v>933</v>
      </c>
      <c r="O209" s="2" t="s">
        <v>40</v>
      </c>
      <c r="P209" s="2">
        <v>0.243</v>
      </c>
      <c r="Q209" s="2">
        <v>239.0</v>
      </c>
      <c r="R209" s="2">
        <v>58.077</v>
      </c>
      <c r="S209" s="2">
        <v>0.3407</v>
      </c>
      <c r="T209" s="2">
        <v>0.0</v>
      </c>
      <c r="U209" s="2">
        <v>0.0</v>
      </c>
      <c r="V209" s="2">
        <v>0.3077</v>
      </c>
      <c r="W209" s="2">
        <v>0.1621</v>
      </c>
      <c r="X209" s="2">
        <v>0.5049664429530202</v>
      </c>
      <c r="Y209" s="2">
        <v>0.8476049074001718</v>
      </c>
      <c r="Z209" s="2">
        <v>0.4125994272987592</v>
      </c>
      <c r="AA209" s="2">
        <v>0.9175658702517794</v>
      </c>
      <c r="AB209" s="2">
        <v>1.260204334698931</v>
      </c>
    </row>
    <row r="210" ht="15.0" hidden="1" customHeight="1">
      <c r="A210" s="2" t="s">
        <v>28</v>
      </c>
      <c r="B210" s="2" t="s">
        <v>934</v>
      </c>
      <c r="C210" s="2" t="s">
        <v>195</v>
      </c>
      <c r="D210" s="2" t="s">
        <v>935</v>
      </c>
      <c r="E210" s="2" t="s">
        <v>936</v>
      </c>
      <c r="F210" s="2" t="s">
        <v>412</v>
      </c>
      <c r="G210" s="2" t="s">
        <v>62</v>
      </c>
      <c r="H210" s="2" t="s">
        <v>937</v>
      </c>
      <c r="I210" s="2" t="s">
        <v>482</v>
      </c>
      <c r="J210" s="2" t="s">
        <v>284</v>
      </c>
      <c r="K210" s="2" t="s">
        <v>575</v>
      </c>
      <c r="L210" s="2" t="s">
        <v>938</v>
      </c>
      <c r="M210" s="2" t="s">
        <v>938</v>
      </c>
      <c r="N210" s="2" t="s">
        <v>935</v>
      </c>
      <c r="O210" s="2" t="s">
        <v>101</v>
      </c>
      <c r="P210" s="2">
        <v>0.4274</v>
      </c>
      <c r="Q210" s="2">
        <v>108.0</v>
      </c>
      <c r="R210" s="2">
        <v>46.1592</v>
      </c>
      <c r="S210" s="2">
        <v>0.0</v>
      </c>
      <c r="T210" s="2">
        <v>0.4896</v>
      </c>
      <c r="U210" s="2">
        <v>0.4335</v>
      </c>
      <c r="V210" s="2">
        <v>0.0</v>
      </c>
      <c r="W210" s="2">
        <v>0.230775</v>
      </c>
      <c r="X210" s="2">
        <v>1.0</v>
      </c>
      <c r="Y210" s="2">
        <v>0.6613456278815347</v>
      </c>
      <c r="Z210" s="2">
        <v>0.5874005727012409</v>
      </c>
      <c r="AA210" s="2">
        <v>1.587400572701241</v>
      </c>
      <c r="AB210" s="2">
        <v>1.248746200582776</v>
      </c>
    </row>
    <row r="211" ht="15.0" hidden="1" customHeight="1">
      <c r="A211" s="2" t="s">
        <v>28</v>
      </c>
      <c r="B211" s="2" t="s">
        <v>546</v>
      </c>
      <c r="C211" s="2" t="s">
        <v>705</v>
      </c>
      <c r="D211" s="2" t="s">
        <v>918</v>
      </c>
      <c r="E211" s="2" t="s">
        <v>548</v>
      </c>
      <c r="F211" s="2" t="s">
        <v>538</v>
      </c>
      <c r="G211" s="2" t="s">
        <v>89</v>
      </c>
      <c r="H211" s="2" t="s">
        <v>939</v>
      </c>
      <c r="I211" s="2" t="s">
        <v>35</v>
      </c>
      <c r="J211" s="2" t="s">
        <v>284</v>
      </c>
      <c r="K211" s="2" t="s">
        <v>285</v>
      </c>
      <c r="L211" s="2" t="s">
        <v>295</v>
      </c>
      <c r="M211" s="2" t="s">
        <v>296</v>
      </c>
      <c r="N211" s="2" t="s">
        <v>918</v>
      </c>
      <c r="O211" s="2" t="s">
        <v>57</v>
      </c>
      <c r="P211" s="2">
        <v>0.4274</v>
      </c>
      <c r="Q211" s="2">
        <v>108.0</v>
      </c>
      <c r="R211" s="2">
        <v>46.1592</v>
      </c>
      <c r="S211" s="2">
        <v>0.0</v>
      </c>
      <c r="T211" s="2">
        <v>0.4896</v>
      </c>
      <c r="U211" s="2">
        <v>0.4335</v>
      </c>
      <c r="V211" s="2">
        <v>0.0</v>
      </c>
      <c r="W211" s="2">
        <v>0.230775</v>
      </c>
      <c r="X211" s="2">
        <v>1.0</v>
      </c>
      <c r="Y211" s="2">
        <v>0.6613456278815347</v>
      </c>
      <c r="Z211" s="2">
        <v>0.5874005727012409</v>
      </c>
      <c r="AA211" s="2">
        <v>1.587400572701241</v>
      </c>
      <c r="AB211" s="2">
        <v>1.248746200582776</v>
      </c>
    </row>
    <row r="212" ht="15.0" hidden="1" customHeight="1">
      <c r="A212" s="2" t="s">
        <v>28</v>
      </c>
      <c r="B212" s="2" t="s">
        <v>789</v>
      </c>
      <c r="C212" s="2" t="s">
        <v>290</v>
      </c>
      <c r="D212" s="2" t="s">
        <v>940</v>
      </c>
      <c r="E212" s="2" t="s">
        <v>791</v>
      </c>
      <c r="F212" s="2" t="s">
        <v>69</v>
      </c>
      <c r="G212" s="2" t="s">
        <v>124</v>
      </c>
      <c r="H212" s="2" t="s">
        <v>941</v>
      </c>
      <c r="I212" s="2" t="s">
        <v>174</v>
      </c>
      <c r="J212" s="2" t="s">
        <v>36</v>
      </c>
      <c r="K212" s="2" t="s">
        <v>55</v>
      </c>
      <c r="L212" s="2" t="s">
        <v>192</v>
      </c>
      <c r="M212" s="2" t="s">
        <v>256</v>
      </c>
      <c r="N212" s="2" t="s">
        <v>942</v>
      </c>
      <c r="O212" s="2" t="s">
        <v>101</v>
      </c>
      <c r="P212" s="2">
        <v>0.2735</v>
      </c>
      <c r="Q212" s="2">
        <v>248.0</v>
      </c>
      <c r="R212" s="2">
        <v>67.828</v>
      </c>
      <c r="S212" s="2">
        <v>0.3407</v>
      </c>
      <c r="T212" s="2">
        <v>0.0</v>
      </c>
      <c r="U212" s="2">
        <v>0.0</v>
      </c>
      <c r="V212" s="2">
        <v>0.0</v>
      </c>
      <c r="W212" s="2">
        <v>0.085175</v>
      </c>
      <c r="X212" s="2">
        <v>0.5868456375838927</v>
      </c>
      <c r="Y212" s="2">
        <v>1.0</v>
      </c>
      <c r="Z212" s="2">
        <v>0.2167992363983456</v>
      </c>
      <c r="AA212" s="2">
        <v>0.8036448739822383</v>
      </c>
      <c r="AB212" s="2">
        <v>1.216799236398346</v>
      </c>
    </row>
    <row r="213" ht="15.0" hidden="1" customHeight="1">
      <c r="A213" s="2" t="s">
        <v>28</v>
      </c>
      <c r="B213" s="2" t="s">
        <v>789</v>
      </c>
      <c r="C213" s="2" t="s">
        <v>50</v>
      </c>
      <c r="D213" s="2" t="s">
        <v>940</v>
      </c>
      <c r="E213" s="2" t="s">
        <v>791</v>
      </c>
      <c r="F213" s="2" t="s">
        <v>792</v>
      </c>
      <c r="G213" s="2" t="s">
        <v>89</v>
      </c>
      <c r="H213" s="2" t="s">
        <v>941</v>
      </c>
      <c r="I213" s="2" t="s">
        <v>35</v>
      </c>
      <c r="J213" s="2" t="s">
        <v>36</v>
      </c>
      <c r="K213" s="2" t="s">
        <v>55</v>
      </c>
      <c r="L213" s="2" t="s">
        <v>192</v>
      </c>
      <c r="M213" s="2" t="s">
        <v>256</v>
      </c>
      <c r="N213" s="2" t="s">
        <v>942</v>
      </c>
      <c r="O213" s="2" t="s">
        <v>101</v>
      </c>
      <c r="P213" s="2">
        <v>0.2735</v>
      </c>
      <c r="Q213" s="2">
        <v>248.0</v>
      </c>
      <c r="R213" s="2">
        <v>67.828</v>
      </c>
      <c r="S213" s="2">
        <v>0.3407</v>
      </c>
      <c r="T213" s="2">
        <v>0.0</v>
      </c>
      <c r="U213" s="2">
        <v>0.0</v>
      </c>
      <c r="V213" s="2">
        <v>0.0</v>
      </c>
      <c r="W213" s="2">
        <v>0.085175</v>
      </c>
      <c r="X213" s="2">
        <v>0.5868456375838927</v>
      </c>
      <c r="Y213" s="2">
        <v>1.0</v>
      </c>
      <c r="Z213" s="2">
        <v>0.2167992363983456</v>
      </c>
      <c r="AA213" s="2">
        <v>0.8036448739822383</v>
      </c>
      <c r="AB213" s="2">
        <v>1.216799236398346</v>
      </c>
    </row>
    <row r="214" ht="15.0" hidden="1" customHeight="1">
      <c r="A214" s="2" t="s">
        <v>28</v>
      </c>
      <c r="B214" s="2" t="s">
        <v>789</v>
      </c>
      <c r="C214" s="2" t="s">
        <v>943</v>
      </c>
      <c r="D214" s="2" t="s">
        <v>944</v>
      </c>
      <c r="E214" s="2" t="s">
        <v>791</v>
      </c>
      <c r="F214" s="2" t="s">
        <v>792</v>
      </c>
      <c r="G214" s="2" t="s">
        <v>89</v>
      </c>
      <c r="H214" s="2" t="s">
        <v>945</v>
      </c>
      <c r="I214" s="2" t="s">
        <v>35</v>
      </c>
      <c r="J214" s="2" t="s">
        <v>36</v>
      </c>
      <c r="K214" s="2" t="s">
        <v>55</v>
      </c>
      <c r="L214" s="2" t="s">
        <v>192</v>
      </c>
      <c r="M214" s="2" t="s">
        <v>256</v>
      </c>
      <c r="N214" s="2" t="s">
        <v>946</v>
      </c>
      <c r="O214" s="2" t="s">
        <v>40</v>
      </c>
      <c r="P214" s="2">
        <v>0.2735</v>
      </c>
      <c r="Q214" s="2">
        <v>248.0</v>
      </c>
      <c r="R214" s="2">
        <v>67.828</v>
      </c>
      <c r="S214" s="2">
        <v>0.3407</v>
      </c>
      <c r="T214" s="2">
        <v>0.0</v>
      </c>
      <c r="U214" s="2">
        <v>0.0</v>
      </c>
      <c r="V214" s="2">
        <v>0.0</v>
      </c>
      <c r="W214" s="2">
        <v>0.085175</v>
      </c>
      <c r="X214" s="2">
        <v>0.5868456375838927</v>
      </c>
      <c r="Y214" s="2">
        <v>1.0</v>
      </c>
      <c r="Z214" s="2">
        <v>0.2167992363983456</v>
      </c>
      <c r="AA214" s="2">
        <v>0.8036448739822383</v>
      </c>
      <c r="AB214" s="2">
        <v>1.216799236398346</v>
      </c>
    </row>
    <row r="215" ht="15.0" hidden="1" customHeight="1">
      <c r="A215" s="2" t="s">
        <v>28</v>
      </c>
      <c r="B215" s="2" t="s">
        <v>947</v>
      </c>
      <c r="C215" s="2" t="s">
        <v>248</v>
      </c>
      <c r="D215" s="2" t="s">
        <v>948</v>
      </c>
      <c r="E215" s="2" t="s">
        <v>949</v>
      </c>
      <c r="F215" s="2" t="s">
        <v>950</v>
      </c>
      <c r="G215" s="2" t="s">
        <v>951</v>
      </c>
      <c r="H215" s="2" t="s">
        <v>952</v>
      </c>
      <c r="I215" s="2" t="s">
        <v>35</v>
      </c>
      <c r="J215" s="2" t="s">
        <v>36</v>
      </c>
      <c r="K215" s="2" t="s">
        <v>55</v>
      </c>
      <c r="L215" s="2" t="s">
        <v>469</v>
      </c>
      <c r="M215" s="2" t="s">
        <v>469</v>
      </c>
      <c r="N215" s="2" t="s">
        <v>953</v>
      </c>
      <c r="O215" s="2" t="s">
        <v>144</v>
      </c>
      <c r="P215" s="2">
        <v>0.2735</v>
      </c>
      <c r="Q215" s="2">
        <v>248.0</v>
      </c>
      <c r="R215" s="2">
        <v>67.828</v>
      </c>
      <c r="S215" s="2">
        <v>0.3407</v>
      </c>
      <c r="T215" s="2">
        <v>0.0</v>
      </c>
      <c r="U215" s="2">
        <v>0.0</v>
      </c>
      <c r="V215" s="2">
        <v>0.0</v>
      </c>
      <c r="W215" s="2">
        <v>0.085175</v>
      </c>
      <c r="X215" s="2">
        <v>0.5868456375838927</v>
      </c>
      <c r="Y215" s="2">
        <v>1.0</v>
      </c>
      <c r="Z215" s="2">
        <v>0.2167992363983456</v>
      </c>
      <c r="AA215" s="2">
        <v>0.8036448739822383</v>
      </c>
      <c r="AB215" s="2">
        <v>1.216799236398346</v>
      </c>
    </row>
    <row r="216" ht="15.0" hidden="1" customHeight="1">
      <c r="A216" s="2" t="s">
        <v>28</v>
      </c>
      <c r="B216" s="2" t="s">
        <v>151</v>
      </c>
      <c r="C216" s="2" t="s">
        <v>497</v>
      </c>
      <c r="D216" s="2" t="s">
        <v>954</v>
      </c>
      <c r="E216" s="2" t="s">
        <v>151</v>
      </c>
      <c r="F216" s="2" t="s">
        <v>955</v>
      </c>
      <c r="G216" s="2" t="s">
        <v>226</v>
      </c>
      <c r="H216" s="2" t="s">
        <v>956</v>
      </c>
      <c r="I216" s="2" t="s">
        <v>64</v>
      </c>
      <c r="J216" s="2" t="s">
        <v>36</v>
      </c>
      <c r="K216" s="2" t="s">
        <v>55</v>
      </c>
      <c r="L216" s="2" t="s">
        <v>56</v>
      </c>
      <c r="M216" s="2" t="s">
        <v>56</v>
      </c>
      <c r="N216" s="2" t="s">
        <v>632</v>
      </c>
      <c r="O216" s="2" t="s">
        <v>40</v>
      </c>
      <c r="P216" s="2">
        <v>0.2735</v>
      </c>
      <c r="Q216" s="2">
        <v>248.0</v>
      </c>
      <c r="R216" s="2">
        <v>67.828</v>
      </c>
      <c r="S216" s="2">
        <v>0.3407</v>
      </c>
      <c r="T216" s="2">
        <v>0.0</v>
      </c>
      <c r="U216" s="2">
        <v>0.0</v>
      </c>
      <c r="V216" s="2">
        <v>0.0</v>
      </c>
      <c r="W216" s="2">
        <v>0.085175</v>
      </c>
      <c r="X216" s="2">
        <v>0.5868456375838927</v>
      </c>
      <c r="Y216" s="2">
        <v>1.0</v>
      </c>
      <c r="Z216" s="2">
        <v>0.2167992363983456</v>
      </c>
      <c r="AA216" s="2">
        <v>0.8036448739822383</v>
      </c>
      <c r="AB216" s="2">
        <v>1.216799236398346</v>
      </c>
    </row>
    <row r="217" ht="15.0" hidden="1" customHeight="1">
      <c r="A217" s="2" t="s">
        <v>28</v>
      </c>
      <c r="B217" s="2" t="s">
        <v>151</v>
      </c>
      <c r="C217" s="2" t="s">
        <v>236</v>
      </c>
      <c r="D217" s="2" t="s">
        <v>957</v>
      </c>
      <c r="E217" s="2" t="s">
        <v>151</v>
      </c>
      <c r="F217" s="2" t="s">
        <v>958</v>
      </c>
      <c r="G217" s="2" t="s">
        <v>959</v>
      </c>
      <c r="H217" s="2" t="s">
        <v>960</v>
      </c>
      <c r="I217" s="2" t="s">
        <v>35</v>
      </c>
      <c r="J217" s="2" t="s">
        <v>36</v>
      </c>
      <c r="K217" s="2" t="s">
        <v>55</v>
      </c>
      <c r="L217" s="2" t="s">
        <v>56</v>
      </c>
      <c r="M217" s="2" t="s">
        <v>56</v>
      </c>
      <c r="N217" s="2" t="s">
        <v>153</v>
      </c>
      <c r="O217" s="2" t="s">
        <v>57</v>
      </c>
      <c r="P217" s="2">
        <v>0.2735</v>
      </c>
      <c r="Q217" s="2">
        <v>248.0</v>
      </c>
      <c r="R217" s="2">
        <v>67.828</v>
      </c>
      <c r="S217" s="2">
        <v>0.3407</v>
      </c>
      <c r="T217" s="2">
        <v>0.0</v>
      </c>
      <c r="U217" s="2">
        <v>0.0</v>
      </c>
      <c r="V217" s="2">
        <v>0.0</v>
      </c>
      <c r="W217" s="2">
        <v>0.085175</v>
      </c>
      <c r="X217" s="2">
        <v>0.5868456375838927</v>
      </c>
      <c r="Y217" s="2">
        <v>1.0</v>
      </c>
      <c r="Z217" s="2">
        <v>0.2167992363983456</v>
      </c>
      <c r="AA217" s="2">
        <v>0.8036448739822383</v>
      </c>
      <c r="AB217" s="2">
        <v>1.216799236398346</v>
      </c>
    </row>
    <row r="218" ht="15.0" hidden="1" customHeight="1">
      <c r="A218" s="2" t="s">
        <v>28</v>
      </c>
      <c r="B218" s="2" t="s">
        <v>151</v>
      </c>
      <c r="C218" s="2" t="s">
        <v>961</v>
      </c>
      <c r="D218" s="2" t="s">
        <v>954</v>
      </c>
      <c r="E218" s="2" t="s">
        <v>151</v>
      </c>
      <c r="F218" s="2" t="s">
        <v>955</v>
      </c>
      <c r="G218" s="2" t="s">
        <v>70</v>
      </c>
      <c r="H218" s="2" t="s">
        <v>962</v>
      </c>
      <c r="I218" s="2" t="s">
        <v>329</v>
      </c>
      <c r="J218" s="2" t="s">
        <v>36</v>
      </c>
      <c r="K218" s="2" t="s">
        <v>55</v>
      </c>
      <c r="L218" s="2" t="s">
        <v>56</v>
      </c>
      <c r="M218" s="2" t="s">
        <v>56</v>
      </c>
      <c r="N218" s="2" t="s">
        <v>632</v>
      </c>
      <c r="O218" s="2" t="s">
        <v>40</v>
      </c>
      <c r="P218" s="2">
        <v>0.2735</v>
      </c>
      <c r="Q218" s="2">
        <v>248.0</v>
      </c>
      <c r="R218" s="2">
        <v>67.828</v>
      </c>
      <c r="S218" s="2">
        <v>0.3407</v>
      </c>
      <c r="T218" s="2">
        <v>0.0</v>
      </c>
      <c r="U218" s="2">
        <v>0.0</v>
      </c>
      <c r="V218" s="2">
        <v>0.0</v>
      </c>
      <c r="W218" s="2">
        <v>0.085175</v>
      </c>
      <c r="X218" s="2">
        <v>0.5868456375838927</v>
      </c>
      <c r="Y218" s="2">
        <v>1.0</v>
      </c>
      <c r="Z218" s="2">
        <v>0.2167992363983456</v>
      </c>
      <c r="AA218" s="2">
        <v>0.8036448739822383</v>
      </c>
      <c r="AB218" s="2">
        <v>1.216799236398346</v>
      </c>
    </row>
    <row r="219" ht="15.0" hidden="1" customHeight="1">
      <c r="A219" s="2" t="s">
        <v>28</v>
      </c>
      <c r="B219" s="2" t="s">
        <v>151</v>
      </c>
      <c r="C219" s="2" t="s">
        <v>963</v>
      </c>
      <c r="D219" s="2" t="s">
        <v>954</v>
      </c>
      <c r="E219" s="2" t="s">
        <v>151</v>
      </c>
      <c r="F219" s="2" t="s">
        <v>964</v>
      </c>
      <c r="G219" s="2" t="s">
        <v>70</v>
      </c>
      <c r="H219" s="2" t="s">
        <v>965</v>
      </c>
      <c r="I219" s="2" t="s">
        <v>329</v>
      </c>
      <c r="J219" s="2" t="s">
        <v>36</v>
      </c>
      <c r="K219" s="2" t="s">
        <v>55</v>
      </c>
      <c r="L219" s="2" t="s">
        <v>56</v>
      </c>
      <c r="M219" s="2" t="s">
        <v>56</v>
      </c>
      <c r="N219" s="2" t="s">
        <v>632</v>
      </c>
      <c r="O219" s="2" t="s">
        <v>40</v>
      </c>
      <c r="P219" s="2">
        <v>0.2735</v>
      </c>
      <c r="Q219" s="2">
        <v>248.0</v>
      </c>
      <c r="R219" s="2">
        <v>67.828</v>
      </c>
      <c r="S219" s="2">
        <v>0.3407</v>
      </c>
      <c r="T219" s="2">
        <v>0.0</v>
      </c>
      <c r="U219" s="2">
        <v>0.0</v>
      </c>
      <c r="V219" s="2">
        <v>0.0</v>
      </c>
      <c r="W219" s="2">
        <v>0.085175</v>
      </c>
      <c r="X219" s="2">
        <v>0.5868456375838927</v>
      </c>
      <c r="Y219" s="2">
        <v>1.0</v>
      </c>
      <c r="Z219" s="2">
        <v>0.2167992363983456</v>
      </c>
      <c r="AA219" s="2">
        <v>0.8036448739822383</v>
      </c>
      <c r="AB219" s="2">
        <v>1.216799236398346</v>
      </c>
    </row>
    <row r="220" ht="15.0" hidden="1" customHeight="1">
      <c r="A220" s="2" t="s">
        <v>28</v>
      </c>
      <c r="B220" s="2" t="s">
        <v>914</v>
      </c>
      <c r="C220" s="2" t="s">
        <v>966</v>
      </c>
      <c r="D220" s="2" t="s">
        <v>967</v>
      </c>
      <c r="E220" s="2" t="s">
        <v>914</v>
      </c>
      <c r="F220" s="2" t="s">
        <v>225</v>
      </c>
      <c r="G220" s="2" t="s">
        <v>124</v>
      </c>
      <c r="H220" s="2" t="s">
        <v>968</v>
      </c>
      <c r="I220" s="2" t="s">
        <v>140</v>
      </c>
      <c r="J220" s="2" t="s">
        <v>36</v>
      </c>
      <c r="K220" s="2" t="s">
        <v>263</v>
      </c>
      <c r="L220" s="2" t="s">
        <v>264</v>
      </c>
      <c r="M220" s="2" t="s">
        <v>264</v>
      </c>
      <c r="N220" s="2" t="s">
        <v>643</v>
      </c>
      <c r="O220" s="2" t="s">
        <v>101</v>
      </c>
      <c r="P220" s="2">
        <v>0.2735</v>
      </c>
      <c r="Q220" s="2">
        <v>248.0</v>
      </c>
      <c r="R220" s="2">
        <v>67.828</v>
      </c>
      <c r="S220" s="2">
        <v>0.3407</v>
      </c>
      <c r="T220" s="2">
        <v>0.0</v>
      </c>
      <c r="U220" s="2">
        <v>0.0</v>
      </c>
      <c r="V220" s="2">
        <v>0.0</v>
      </c>
      <c r="W220" s="2">
        <v>0.085175</v>
      </c>
      <c r="X220" s="2">
        <v>0.5868456375838927</v>
      </c>
      <c r="Y220" s="2">
        <v>1.0</v>
      </c>
      <c r="Z220" s="2">
        <v>0.2167992363983456</v>
      </c>
      <c r="AA220" s="2">
        <v>0.8036448739822383</v>
      </c>
      <c r="AB220" s="2">
        <v>1.216799236398346</v>
      </c>
    </row>
    <row r="221" ht="15.0" hidden="1" customHeight="1">
      <c r="A221" s="2" t="s">
        <v>28</v>
      </c>
      <c r="B221" s="2" t="s">
        <v>914</v>
      </c>
      <c r="C221" s="2" t="s">
        <v>152</v>
      </c>
      <c r="D221" s="2" t="s">
        <v>967</v>
      </c>
      <c r="E221" s="2" t="s">
        <v>914</v>
      </c>
      <c r="F221" s="2" t="s">
        <v>225</v>
      </c>
      <c r="G221" s="2" t="s">
        <v>124</v>
      </c>
      <c r="H221" s="2" t="s">
        <v>968</v>
      </c>
      <c r="I221" s="2" t="s">
        <v>140</v>
      </c>
      <c r="J221" s="2" t="s">
        <v>36</v>
      </c>
      <c r="K221" s="2" t="s">
        <v>263</v>
      </c>
      <c r="L221" s="2" t="s">
        <v>264</v>
      </c>
      <c r="M221" s="2" t="s">
        <v>264</v>
      </c>
      <c r="N221" s="2" t="s">
        <v>643</v>
      </c>
      <c r="O221" s="2" t="s">
        <v>101</v>
      </c>
      <c r="P221" s="2">
        <v>0.2735</v>
      </c>
      <c r="Q221" s="2">
        <v>248.0</v>
      </c>
      <c r="R221" s="2">
        <v>67.828</v>
      </c>
      <c r="S221" s="2">
        <v>0.3407</v>
      </c>
      <c r="T221" s="2">
        <v>0.0</v>
      </c>
      <c r="U221" s="2">
        <v>0.0</v>
      </c>
      <c r="V221" s="2">
        <v>0.0</v>
      </c>
      <c r="W221" s="2">
        <v>0.085175</v>
      </c>
      <c r="X221" s="2">
        <v>0.5868456375838927</v>
      </c>
      <c r="Y221" s="2">
        <v>1.0</v>
      </c>
      <c r="Z221" s="2">
        <v>0.2167992363983456</v>
      </c>
      <c r="AA221" s="2">
        <v>0.8036448739822383</v>
      </c>
      <c r="AB221" s="2">
        <v>1.216799236398346</v>
      </c>
    </row>
    <row r="222" ht="15.0" hidden="1" customHeight="1">
      <c r="A222" s="2" t="s">
        <v>28</v>
      </c>
      <c r="B222" s="2" t="s">
        <v>664</v>
      </c>
      <c r="C222" s="2" t="s">
        <v>331</v>
      </c>
      <c r="D222" s="2" t="s">
        <v>969</v>
      </c>
      <c r="E222" s="2" t="s">
        <v>666</v>
      </c>
      <c r="F222" s="2" t="s">
        <v>32</v>
      </c>
      <c r="G222" s="2" t="s">
        <v>33</v>
      </c>
      <c r="H222" s="2" t="s">
        <v>970</v>
      </c>
      <c r="I222" s="2" t="s">
        <v>35</v>
      </c>
      <c r="J222" s="2" t="s">
        <v>669</v>
      </c>
      <c r="K222" s="2" t="s">
        <v>670</v>
      </c>
      <c r="L222" s="2" t="s">
        <v>671</v>
      </c>
      <c r="M222" s="2" t="s">
        <v>671</v>
      </c>
      <c r="N222" s="2" t="s">
        <v>969</v>
      </c>
      <c r="O222" s="2" t="s">
        <v>40</v>
      </c>
      <c r="P222" s="2">
        <v>0.1306</v>
      </c>
      <c r="Q222" s="2">
        <v>229.0</v>
      </c>
      <c r="R222" s="2">
        <v>29.9074</v>
      </c>
      <c r="S222" s="2">
        <v>0.3407</v>
      </c>
      <c r="T222" s="2">
        <v>0.4896</v>
      </c>
      <c r="U222" s="2">
        <v>0.4335</v>
      </c>
      <c r="V222" s="2">
        <v>0.0</v>
      </c>
      <c r="W222" s="2">
        <v>0.31595</v>
      </c>
      <c r="X222" s="2">
        <v>0.2032214765100671</v>
      </c>
      <c r="Y222" s="2">
        <v>0.4073517230600922</v>
      </c>
      <c r="Z222" s="2">
        <v>0.8041998090995864</v>
      </c>
      <c r="AA222" s="2">
        <v>1.007421285609654</v>
      </c>
      <c r="AB222" s="2">
        <v>1.211551532159679</v>
      </c>
    </row>
    <row r="223" ht="15.0" hidden="1" customHeight="1">
      <c r="A223" s="2" t="s">
        <v>28</v>
      </c>
      <c r="B223" s="2" t="s">
        <v>971</v>
      </c>
      <c r="C223" s="2" t="s">
        <v>972</v>
      </c>
      <c r="D223" s="2" t="s">
        <v>973</v>
      </c>
      <c r="E223" s="2" t="s">
        <v>971</v>
      </c>
      <c r="F223" s="2" t="s">
        <v>225</v>
      </c>
      <c r="G223" s="2" t="s">
        <v>233</v>
      </c>
      <c r="H223" s="2" t="s">
        <v>974</v>
      </c>
      <c r="I223" s="2" t="s">
        <v>35</v>
      </c>
      <c r="J223" s="2" t="s">
        <v>669</v>
      </c>
      <c r="K223" s="2" t="s">
        <v>670</v>
      </c>
      <c r="L223" s="2" t="s">
        <v>671</v>
      </c>
      <c r="M223" s="2" t="s">
        <v>671</v>
      </c>
      <c r="N223" s="2" t="s">
        <v>975</v>
      </c>
      <c r="O223" s="2" t="s">
        <v>57</v>
      </c>
      <c r="P223" s="2">
        <v>0.1306</v>
      </c>
      <c r="Q223" s="2">
        <v>229.0</v>
      </c>
      <c r="R223" s="2">
        <v>29.9074</v>
      </c>
      <c r="S223" s="2">
        <v>0.3407</v>
      </c>
      <c r="T223" s="2">
        <v>0.4896</v>
      </c>
      <c r="U223" s="2">
        <v>0.4335</v>
      </c>
      <c r="V223" s="2">
        <v>0.0</v>
      </c>
      <c r="W223" s="2">
        <v>0.31595</v>
      </c>
      <c r="X223" s="2">
        <v>0.2032214765100671</v>
      </c>
      <c r="Y223" s="2">
        <v>0.4073517230600922</v>
      </c>
      <c r="Z223" s="2">
        <v>0.8041998090995864</v>
      </c>
      <c r="AA223" s="2">
        <v>1.007421285609654</v>
      </c>
      <c r="AB223" s="2">
        <v>1.211551532159679</v>
      </c>
    </row>
    <row r="224" ht="15.0" hidden="1" customHeight="1">
      <c r="A224" s="2" t="s">
        <v>28</v>
      </c>
      <c r="B224" s="2" t="s">
        <v>971</v>
      </c>
      <c r="C224" s="2" t="s">
        <v>483</v>
      </c>
      <c r="D224" s="2" t="s">
        <v>976</v>
      </c>
      <c r="E224" s="2" t="s">
        <v>971</v>
      </c>
      <c r="F224" s="2" t="s">
        <v>225</v>
      </c>
      <c r="G224" s="2" t="s">
        <v>977</v>
      </c>
      <c r="H224" s="2" t="s">
        <v>978</v>
      </c>
      <c r="I224" s="2" t="s">
        <v>482</v>
      </c>
      <c r="J224" s="2" t="s">
        <v>669</v>
      </c>
      <c r="K224" s="2" t="s">
        <v>670</v>
      </c>
      <c r="L224" s="2" t="s">
        <v>671</v>
      </c>
      <c r="M224" s="2" t="s">
        <v>671</v>
      </c>
      <c r="N224" s="2" t="s">
        <v>979</v>
      </c>
      <c r="O224" s="2" t="s">
        <v>57</v>
      </c>
      <c r="P224" s="2">
        <v>0.1306</v>
      </c>
      <c r="Q224" s="2">
        <v>229.0</v>
      </c>
      <c r="R224" s="2">
        <v>29.9074</v>
      </c>
      <c r="S224" s="2">
        <v>0.3407</v>
      </c>
      <c r="T224" s="2">
        <v>0.4896</v>
      </c>
      <c r="U224" s="2">
        <v>0.4335</v>
      </c>
      <c r="V224" s="2">
        <v>0.0</v>
      </c>
      <c r="W224" s="2">
        <v>0.31595</v>
      </c>
      <c r="X224" s="2">
        <v>0.2032214765100671</v>
      </c>
      <c r="Y224" s="2">
        <v>0.4073517230600922</v>
      </c>
      <c r="Z224" s="2">
        <v>0.8041998090995864</v>
      </c>
      <c r="AA224" s="2">
        <v>1.007421285609654</v>
      </c>
      <c r="AB224" s="2">
        <v>1.211551532159679</v>
      </c>
    </row>
    <row r="225" ht="15.0" hidden="1" customHeight="1">
      <c r="A225" s="2" t="s">
        <v>28</v>
      </c>
      <c r="B225" s="2" t="s">
        <v>980</v>
      </c>
      <c r="C225" s="2" t="s">
        <v>981</v>
      </c>
      <c r="D225" s="2" t="s">
        <v>982</v>
      </c>
      <c r="E225" s="2" t="s">
        <v>983</v>
      </c>
      <c r="F225" s="2" t="s">
        <v>573</v>
      </c>
      <c r="G225" s="2" t="s">
        <v>277</v>
      </c>
      <c r="H225" s="2" t="s">
        <v>984</v>
      </c>
      <c r="I225" s="2" t="s">
        <v>35</v>
      </c>
      <c r="J225" s="2" t="s">
        <v>669</v>
      </c>
      <c r="K225" s="2" t="s">
        <v>682</v>
      </c>
      <c r="L225" s="2" t="s">
        <v>683</v>
      </c>
      <c r="M225" s="2" t="s">
        <v>985</v>
      </c>
      <c r="N225" s="2" t="s">
        <v>418</v>
      </c>
      <c r="O225" s="2" t="s">
        <v>57</v>
      </c>
      <c r="P225" s="2">
        <v>0.1306</v>
      </c>
      <c r="Q225" s="2">
        <v>229.0</v>
      </c>
      <c r="R225" s="2">
        <v>29.9074</v>
      </c>
      <c r="S225" s="2">
        <v>0.3407</v>
      </c>
      <c r="T225" s="2">
        <v>0.4896</v>
      </c>
      <c r="U225" s="2">
        <v>0.4335</v>
      </c>
      <c r="V225" s="2">
        <v>0.0</v>
      </c>
      <c r="W225" s="2">
        <v>0.31595</v>
      </c>
      <c r="X225" s="2">
        <v>0.2032214765100671</v>
      </c>
      <c r="Y225" s="2">
        <v>0.4073517230600922</v>
      </c>
      <c r="Z225" s="2">
        <v>0.8041998090995864</v>
      </c>
      <c r="AA225" s="2">
        <v>1.007421285609654</v>
      </c>
      <c r="AB225" s="2">
        <v>1.211551532159679</v>
      </c>
    </row>
    <row r="226" ht="15.0" customHeight="1">
      <c r="A226" s="2" t="s">
        <v>28</v>
      </c>
      <c r="B226" s="2" t="s">
        <v>986</v>
      </c>
      <c r="C226" s="2" t="s">
        <v>30</v>
      </c>
      <c r="D226" s="2" t="s">
        <v>987</v>
      </c>
      <c r="E226" s="2" t="s">
        <v>986</v>
      </c>
      <c r="F226" s="2" t="s">
        <v>44</v>
      </c>
      <c r="G226" s="2" t="s">
        <v>113</v>
      </c>
      <c r="H226" s="2" t="s">
        <v>988</v>
      </c>
      <c r="I226" s="2" t="s">
        <v>35</v>
      </c>
      <c r="J226" s="2" t="s">
        <v>989</v>
      </c>
      <c r="K226" s="2" t="s">
        <v>990</v>
      </c>
      <c r="L226" s="2" t="s">
        <v>991</v>
      </c>
      <c r="M226" s="2" t="s">
        <v>992</v>
      </c>
      <c r="N226" s="2" t="s">
        <v>993</v>
      </c>
      <c r="O226" s="2" t="s">
        <v>101</v>
      </c>
      <c r="P226" s="2">
        <v>0.2088</v>
      </c>
      <c r="Q226" s="2">
        <v>79.0</v>
      </c>
      <c r="R226" s="2">
        <v>16.4952</v>
      </c>
      <c r="S226" s="2">
        <v>0.3407</v>
      </c>
      <c r="T226" s="2">
        <v>0.4896</v>
      </c>
      <c r="U226" s="2">
        <v>0.4335</v>
      </c>
      <c r="V226" s="2">
        <v>0.3077</v>
      </c>
      <c r="W226" s="2">
        <v>0.392875</v>
      </c>
      <c r="X226" s="2">
        <v>0.4131543624161074</v>
      </c>
      <c r="Y226" s="2">
        <v>0.1977369696022506</v>
      </c>
      <c r="Z226" s="2">
        <v>1.0</v>
      </c>
      <c r="AA226" s="2">
        <v>1.413154362416107</v>
      </c>
      <c r="AB226" s="2">
        <v>1.197736969602251</v>
      </c>
    </row>
    <row r="227" ht="15.0" customHeight="1">
      <c r="A227" s="2" t="s">
        <v>28</v>
      </c>
      <c r="B227" s="2" t="s">
        <v>986</v>
      </c>
      <c r="C227" s="2" t="s">
        <v>236</v>
      </c>
      <c r="D227" s="2" t="s">
        <v>994</v>
      </c>
      <c r="E227" s="2" t="s">
        <v>986</v>
      </c>
      <c r="F227" s="2" t="s">
        <v>44</v>
      </c>
      <c r="G227" s="2" t="s">
        <v>995</v>
      </c>
      <c r="H227" s="2" t="s">
        <v>996</v>
      </c>
      <c r="I227" s="2" t="s">
        <v>329</v>
      </c>
      <c r="J227" s="2" t="s">
        <v>989</v>
      </c>
      <c r="K227" s="2" t="s">
        <v>990</v>
      </c>
      <c r="L227" s="2" t="s">
        <v>991</v>
      </c>
      <c r="M227" s="2" t="s">
        <v>992</v>
      </c>
      <c r="N227" s="2" t="s">
        <v>994</v>
      </c>
      <c r="O227" s="2" t="s">
        <v>623</v>
      </c>
      <c r="P227" s="2">
        <v>0.2088</v>
      </c>
      <c r="Q227" s="2">
        <v>79.0</v>
      </c>
      <c r="R227" s="2">
        <v>16.4952</v>
      </c>
      <c r="S227" s="2">
        <v>0.3407</v>
      </c>
      <c r="T227" s="2">
        <v>0.4896</v>
      </c>
      <c r="U227" s="2">
        <v>0.4335</v>
      </c>
      <c r="V227" s="2">
        <v>0.3077</v>
      </c>
      <c r="W227" s="2">
        <v>0.392875</v>
      </c>
      <c r="X227" s="2">
        <v>0.4131543624161074</v>
      </c>
      <c r="Y227" s="2">
        <v>0.1977369696022506</v>
      </c>
      <c r="Z227" s="2">
        <v>1.0</v>
      </c>
      <c r="AA227" s="2">
        <v>1.413154362416107</v>
      </c>
      <c r="AB227" s="2">
        <v>1.197736969602251</v>
      </c>
    </row>
    <row r="228" ht="15.0" customHeight="1">
      <c r="A228" s="2" t="s">
        <v>28</v>
      </c>
      <c r="B228" s="2" t="s">
        <v>997</v>
      </c>
      <c r="C228" s="2" t="s">
        <v>75</v>
      </c>
      <c r="D228" s="2" t="s">
        <v>635</v>
      </c>
      <c r="E228" s="2" t="s">
        <v>634</v>
      </c>
      <c r="F228" s="2" t="s">
        <v>32</v>
      </c>
      <c r="G228" s="2" t="s">
        <v>33</v>
      </c>
      <c r="H228" s="2" t="s">
        <v>636</v>
      </c>
      <c r="I228" s="2" t="s">
        <v>198</v>
      </c>
      <c r="J228" s="2" t="s">
        <v>989</v>
      </c>
      <c r="K228" s="2" t="s">
        <v>998</v>
      </c>
      <c r="L228" s="2" t="s">
        <v>999</v>
      </c>
      <c r="M228" s="2" t="s">
        <v>999</v>
      </c>
      <c r="N228" s="2" t="s">
        <v>640</v>
      </c>
      <c r="O228" s="2" t="s">
        <v>57</v>
      </c>
      <c r="P228" s="2">
        <v>0.2088</v>
      </c>
      <c r="Q228" s="2">
        <v>79.0</v>
      </c>
      <c r="R228" s="2">
        <v>16.4952</v>
      </c>
      <c r="S228" s="2">
        <v>0.3407</v>
      </c>
      <c r="T228" s="2">
        <v>0.4896</v>
      </c>
      <c r="U228" s="2">
        <v>0.4335</v>
      </c>
      <c r="V228" s="2">
        <v>0.3077</v>
      </c>
      <c r="W228" s="2">
        <v>0.392875</v>
      </c>
      <c r="X228" s="2">
        <v>0.4131543624161074</v>
      </c>
      <c r="Y228" s="2">
        <v>0.1977369696022506</v>
      </c>
      <c r="Z228" s="2">
        <v>1.0</v>
      </c>
      <c r="AA228" s="2">
        <v>1.413154362416107</v>
      </c>
      <c r="AB228" s="2">
        <v>1.197736969602251</v>
      </c>
    </row>
    <row r="229" ht="15.0" hidden="1" customHeight="1">
      <c r="A229" s="2" t="s">
        <v>28</v>
      </c>
      <c r="B229" s="2" t="s">
        <v>29</v>
      </c>
      <c r="C229" s="2" t="s">
        <v>436</v>
      </c>
      <c r="D229" s="2" t="s">
        <v>1000</v>
      </c>
      <c r="E229" s="2" t="s">
        <v>29</v>
      </c>
      <c r="F229" s="2" t="s">
        <v>44</v>
      </c>
      <c r="G229" s="2" t="s">
        <v>494</v>
      </c>
      <c r="H229" s="2" t="s">
        <v>1001</v>
      </c>
      <c r="I229" s="2" t="s">
        <v>35</v>
      </c>
      <c r="J229" s="2" t="s">
        <v>36</v>
      </c>
      <c r="K229" s="2" t="s">
        <v>37</v>
      </c>
      <c r="L229" s="2" t="s">
        <v>38</v>
      </c>
      <c r="M229" s="2" t="s">
        <v>39</v>
      </c>
      <c r="N229" s="2" t="s">
        <v>1000</v>
      </c>
      <c r="O229" s="2" t="s">
        <v>326</v>
      </c>
      <c r="P229" s="2">
        <v>0.2735</v>
      </c>
      <c r="Q229" s="2">
        <v>248.0</v>
      </c>
      <c r="R229" s="2">
        <v>67.828</v>
      </c>
      <c r="S229" s="2">
        <v>0.0</v>
      </c>
      <c r="T229" s="2">
        <v>0.0</v>
      </c>
      <c r="U229" s="2">
        <v>0.0</v>
      </c>
      <c r="V229" s="2">
        <v>0.3077</v>
      </c>
      <c r="W229" s="2">
        <v>0.076925</v>
      </c>
      <c r="X229" s="2">
        <v>0.5868456375838927</v>
      </c>
      <c r="Y229" s="2">
        <v>1.0</v>
      </c>
      <c r="Z229" s="2">
        <v>0.1958001909004136</v>
      </c>
      <c r="AA229" s="2">
        <v>0.7826458284843063</v>
      </c>
      <c r="AB229" s="2">
        <v>1.195800190900414</v>
      </c>
    </row>
    <row r="230" ht="15.0" hidden="1" customHeight="1">
      <c r="A230" s="2" t="s">
        <v>28</v>
      </c>
      <c r="B230" s="2" t="s">
        <v>168</v>
      </c>
      <c r="C230" s="2" t="s">
        <v>323</v>
      </c>
      <c r="D230" s="2" t="s">
        <v>1002</v>
      </c>
      <c r="E230" s="2" t="s">
        <v>168</v>
      </c>
      <c r="F230" s="2" t="s">
        <v>1003</v>
      </c>
      <c r="G230" s="2" t="s">
        <v>70</v>
      </c>
      <c r="H230" s="2" t="s">
        <v>1004</v>
      </c>
      <c r="I230" s="2" t="s">
        <v>329</v>
      </c>
      <c r="J230" s="2" t="s">
        <v>36</v>
      </c>
      <c r="K230" s="2" t="s">
        <v>55</v>
      </c>
      <c r="L230" s="2" t="s">
        <v>56</v>
      </c>
      <c r="M230" s="2" t="s">
        <v>56</v>
      </c>
      <c r="N230" s="2" t="s">
        <v>1005</v>
      </c>
      <c r="O230" s="2" t="s">
        <v>57</v>
      </c>
      <c r="P230" s="2">
        <v>0.2735</v>
      </c>
      <c r="Q230" s="2">
        <v>248.0</v>
      </c>
      <c r="R230" s="2">
        <v>67.828</v>
      </c>
      <c r="S230" s="2">
        <v>0.0</v>
      </c>
      <c r="T230" s="2">
        <v>0.0</v>
      </c>
      <c r="U230" s="2">
        <v>0.0</v>
      </c>
      <c r="V230" s="2">
        <v>0.3077</v>
      </c>
      <c r="W230" s="2">
        <v>0.076925</v>
      </c>
      <c r="X230" s="2">
        <v>0.5868456375838927</v>
      </c>
      <c r="Y230" s="2">
        <v>1.0</v>
      </c>
      <c r="Z230" s="2">
        <v>0.1958001909004136</v>
      </c>
      <c r="AA230" s="2">
        <v>0.7826458284843063</v>
      </c>
      <c r="AB230" s="2">
        <v>1.195800190900414</v>
      </c>
    </row>
    <row r="231" ht="15.0" hidden="1" customHeight="1">
      <c r="A231" s="2" t="s">
        <v>28</v>
      </c>
      <c r="B231" s="2" t="s">
        <v>221</v>
      </c>
      <c r="C231" s="2" t="s">
        <v>1006</v>
      </c>
      <c r="D231" s="2" t="s">
        <v>969</v>
      </c>
      <c r="E231" s="2" t="s">
        <v>224</v>
      </c>
      <c r="F231" s="2" t="s">
        <v>172</v>
      </c>
      <c r="G231" s="2" t="s">
        <v>70</v>
      </c>
      <c r="H231" s="2" t="s">
        <v>1007</v>
      </c>
      <c r="I231" s="2" t="s">
        <v>35</v>
      </c>
      <c r="J231" s="2" t="s">
        <v>36</v>
      </c>
      <c r="K231" s="2" t="s">
        <v>55</v>
      </c>
      <c r="L231" s="2" t="s">
        <v>56</v>
      </c>
      <c r="M231" s="2" t="s">
        <v>56</v>
      </c>
      <c r="N231" s="2" t="s">
        <v>969</v>
      </c>
      <c r="O231" s="2" t="s">
        <v>40</v>
      </c>
      <c r="P231" s="2">
        <v>0.2735</v>
      </c>
      <c r="Q231" s="2">
        <v>248.0</v>
      </c>
      <c r="R231" s="2">
        <v>67.828</v>
      </c>
      <c r="S231" s="2">
        <v>0.0</v>
      </c>
      <c r="T231" s="2">
        <v>0.0</v>
      </c>
      <c r="U231" s="2">
        <v>0.0</v>
      </c>
      <c r="V231" s="2">
        <v>0.3077</v>
      </c>
      <c r="W231" s="2">
        <v>0.076925</v>
      </c>
      <c r="X231" s="2">
        <v>0.5868456375838927</v>
      </c>
      <c r="Y231" s="2">
        <v>1.0</v>
      </c>
      <c r="Z231" s="2">
        <v>0.1958001909004136</v>
      </c>
      <c r="AA231" s="2">
        <v>0.7826458284843063</v>
      </c>
      <c r="AB231" s="2">
        <v>1.195800190900414</v>
      </c>
    </row>
    <row r="232" ht="15.0" hidden="1" customHeight="1">
      <c r="A232" s="2" t="s">
        <v>28</v>
      </c>
      <c r="B232" s="2" t="s">
        <v>221</v>
      </c>
      <c r="C232" s="2" t="s">
        <v>331</v>
      </c>
      <c r="D232" s="2" t="s">
        <v>969</v>
      </c>
      <c r="E232" s="2" t="s">
        <v>1008</v>
      </c>
      <c r="F232" s="2" t="s">
        <v>32</v>
      </c>
      <c r="G232" s="2" t="s">
        <v>33</v>
      </c>
      <c r="H232" s="2" t="s">
        <v>1009</v>
      </c>
      <c r="I232" s="2" t="s">
        <v>722</v>
      </c>
      <c r="J232" s="2" t="s">
        <v>36</v>
      </c>
      <c r="K232" s="2" t="s">
        <v>55</v>
      </c>
      <c r="L232" s="2" t="s">
        <v>56</v>
      </c>
      <c r="M232" s="2" t="s">
        <v>56</v>
      </c>
      <c r="N232" s="2" t="s">
        <v>1010</v>
      </c>
      <c r="O232" s="2" t="s">
        <v>40</v>
      </c>
      <c r="P232" s="2">
        <v>0.2735</v>
      </c>
      <c r="Q232" s="2">
        <v>248.0</v>
      </c>
      <c r="R232" s="2">
        <v>67.828</v>
      </c>
      <c r="S232" s="2">
        <v>0.0</v>
      </c>
      <c r="T232" s="2">
        <v>0.0</v>
      </c>
      <c r="U232" s="2">
        <v>0.0</v>
      </c>
      <c r="V232" s="2">
        <v>0.3077</v>
      </c>
      <c r="W232" s="2">
        <v>0.076925</v>
      </c>
      <c r="X232" s="2">
        <v>0.5868456375838927</v>
      </c>
      <c r="Y232" s="2">
        <v>1.0</v>
      </c>
      <c r="Z232" s="2">
        <v>0.1958001909004136</v>
      </c>
      <c r="AA232" s="2">
        <v>0.7826458284843063</v>
      </c>
      <c r="AB232" s="2">
        <v>1.195800190900414</v>
      </c>
    </row>
    <row r="233" ht="15.0" hidden="1" customHeight="1">
      <c r="A233" s="2" t="s">
        <v>28</v>
      </c>
      <c r="B233" s="2" t="s">
        <v>221</v>
      </c>
      <c r="C233" s="2" t="s">
        <v>298</v>
      </c>
      <c r="D233" s="2" t="s">
        <v>498</v>
      </c>
      <c r="E233" s="2" t="s">
        <v>224</v>
      </c>
      <c r="F233" s="2" t="s">
        <v>1011</v>
      </c>
      <c r="G233" s="2" t="s">
        <v>70</v>
      </c>
      <c r="H233" s="2" t="s">
        <v>1012</v>
      </c>
      <c r="I233" s="2" t="s">
        <v>64</v>
      </c>
      <c r="J233" s="2" t="s">
        <v>36</v>
      </c>
      <c r="K233" s="2" t="s">
        <v>55</v>
      </c>
      <c r="L233" s="2" t="s">
        <v>56</v>
      </c>
      <c r="M233" s="2" t="s">
        <v>56</v>
      </c>
      <c r="N233" s="2" t="s">
        <v>500</v>
      </c>
      <c r="O233" s="2" t="s">
        <v>40</v>
      </c>
      <c r="P233" s="2">
        <v>0.2735</v>
      </c>
      <c r="Q233" s="2">
        <v>248.0</v>
      </c>
      <c r="R233" s="2">
        <v>67.828</v>
      </c>
      <c r="S233" s="2">
        <v>0.0</v>
      </c>
      <c r="T233" s="2">
        <v>0.0</v>
      </c>
      <c r="U233" s="2">
        <v>0.0</v>
      </c>
      <c r="V233" s="2">
        <v>0.3077</v>
      </c>
      <c r="W233" s="2">
        <v>0.076925</v>
      </c>
      <c r="X233" s="2">
        <v>0.5868456375838927</v>
      </c>
      <c r="Y233" s="2">
        <v>1.0</v>
      </c>
      <c r="Z233" s="2">
        <v>0.1958001909004136</v>
      </c>
      <c r="AA233" s="2">
        <v>0.7826458284843063</v>
      </c>
      <c r="AB233" s="2">
        <v>1.195800190900414</v>
      </c>
    </row>
    <row r="234" ht="15.0" hidden="1" customHeight="1">
      <c r="A234" s="2" t="s">
        <v>28</v>
      </c>
      <c r="B234" s="2" t="s">
        <v>151</v>
      </c>
      <c r="C234" s="2" t="s">
        <v>1013</v>
      </c>
      <c r="D234" s="2" t="s">
        <v>1014</v>
      </c>
      <c r="E234" s="2" t="s">
        <v>151</v>
      </c>
      <c r="F234" s="2" t="s">
        <v>1011</v>
      </c>
      <c r="G234" s="2" t="s">
        <v>226</v>
      </c>
      <c r="H234" s="2" t="s">
        <v>1015</v>
      </c>
      <c r="I234" s="2" t="s">
        <v>64</v>
      </c>
      <c r="J234" s="2" t="s">
        <v>36</v>
      </c>
      <c r="K234" s="2" t="s">
        <v>55</v>
      </c>
      <c r="L234" s="2" t="s">
        <v>56</v>
      </c>
      <c r="M234" s="2" t="s">
        <v>56</v>
      </c>
      <c r="N234" s="2" t="s">
        <v>1016</v>
      </c>
      <c r="O234" s="2" t="s">
        <v>57</v>
      </c>
      <c r="P234" s="2">
        <v>0.2735</v>
      </c>
      <c r="Q234" s="2">
        <v>248.0</v>
      </c>
      <c r="R234" s="2">
        <v>67.828</v>
      </c>
      <c r="S234" s="2">
        <v>0.0</v>
      </c>
      <c r="T234" s="2">
        <v>0.0</v>
      </c>
      <c r="U234" s="2">
        <v>0.0</v>
      </c>
      <c r="V234" s="2">
        <v>0.3077</v>
      </c>
      <c r="W234" s="2">
        <v>0.076925</v>
      </c>
      <c r="X234" s="2">
        <v>0.5868456375838927</v>
      </c>
      <c r="Y234" s="2">
        <v>1.0</v>
      </c>
      <c r="Z234" s="2">
        <v>0.1958001909004136</v>
      </c>
      <c r="AA234" s="2">
        <v>0.7826458284843063</v>
      </c>
      <c r="AB234" s="2">
        <v>1.195800190900414</v>
      </c>
    </row>
    <row r="235" ht="15.0" hidden="1" customHeight="1">
      <c r="A235" s="2" t="s">
        <v>28</v>
      </c>
      <c r="B235" s="2" t="s">
        <v>151</v>
      </c>
      <c r="C235" s="2" t="s">
        <v>205</v>
      </c>
      <c r="D235" s="2" t="s">
        <v>954</v>
      </c>
      <c r="E235" s="2" t="s">
        <v>151</v>
      </c>
      <c r="F235" s="2" t="s">
        <v>630</v>
      </c>
      <c r="G235" s="2" t="s">
        <v>70</v>
      </c>
      <c r="H235" s="2" t="s">
        <v>1017</v>
      </c>
      <c r="I235" s="2" t="s">
        <v>329</v>
      </c>
      <c r="J235" s="2" t="s">
        <v>36</v>
      </c>
      <c r="K235" s="2" t="s">
        <v>55</v>
      </c>
      <c r="L235" s="2" t="s">
        <v>56</v>
      </c>
      <c r="M235" s="2" t="s">
        <v>56</v>
      </c>
      <c r="N235" s="2" t="s">
        <v>632</v>
      </c>
      <c r="O235" s="2" t="s">
        <v>40</v>
      </c>
      <c r="P235" s="2">
        <v>0.2735</v>
      </c>
      <c r="Q235" s="2">
        <v>248.0</v>
      </c>
      <c r="R235" s="2">
        <v>67.828</v>
      </c>
      <c r="S235" s="2">
        <v>0.0</v>
      </c>
      <c r="T235" s="2">
        <v>0.0</v>
      </c>
      <c r="U235" s="2">
        <v>0.0</v>
      </c>
      <c r="V235" s="2">
        <v>0.3077</v>
      </c>
      <c r="W235" s="2">
        <v>0.076925</v>
      </c>
      <c r="X235" s="2">
        <v>0.5868456375838927</v>
      </c>
      <c r="Y235" s="2">
        <v>1.0</v>
      </c>
      <c r="Z235" s="2">
        <v>0.1958001909004136</v>
      </c>
      <c r="AA235" s="2">
        <v>0.7826458284843063</v>
      </c>
      <c r="AB235" s="2">
        <v>1.195800190900414</v>
      </c>
    </row>
    <row r="236" ht="15.0" hidden="1" customHeight="1">
      <c r="A236" s="2" t="s">
        <v>28</v>
      </c>
      <c r="B236" s="2" t="s">
        <v>151</v>
      </c>
      <c r="C236" s="2" t="s">
        <v>323</v>
      </c>
      <c r="D236" s="2" t="s">
        <v>954</v>
      </c>
      <c r="E236" s="2" t="s">
        <v>151</v>
      </c>
      <c r="F236" s="2" t="s">
        <v>1011</v>
      </c>
      <c r="G236" s="2" t="s">
        <v>233</v>
      </c>
      <c r="H236" s="2" t="s">
        <v>1018</v>
      </c>
      <c r="I236" s="2" t="s">
        <v>482</v>
      </c>
      <c r="J236" s="2" t="s">
        <v>36</v>
      </c>
      <c r="K236" s="2" t="s">
        <v>55</v>
      </c>
      <c r="L236" s="2" t="s">
        <v>56</v>
      </c>
      <c r="M236" s="2" t="s">
        <v>56</v>
      </c>
      <c r="N236" s="2" t="s">
        <v>632</v>
      </c>
      <c r="O236" s="2" t="s">
        <v>40</v>
      </c>
      <c r="P236" s="2">
        <v>0.2735</v>
      </c>
      <c r="Q236" s="2">
        <v>248.0</v>
      </c>
      <c r="R236" s="2">
        <v>67.828</v>
      </c>
      <c r="S236" s="2">
        <v>0.0</v>
      </c>
      <c r="T236" s="2">
        <v>0.0</v>
      </c>
      <c r="U236" s="2">
        <v>0.0</v>
      </c>
      <c r="V236" s="2">
        <v>0.3077</v>
      </c>
      <c r="W236" s="2">
        <v>0.076925</v>
      </c>
      <c r="X236" s="2">
        <v>0.5868456375838927</v>
      </c>
      <c r="Y236" s="2">
        <v>1.0</v>
      </c>
      <c r="Z236" s="2">
        <v>0.1958001909004136</v>
      </c>
      <c r="AA236" s="2">
        <v>0.7826458284843063</v>
      </c>
      <c r="AB236" s="2">
        <v>1.195800190900414</v>
      </c>
    </row>
    <row r="237" ht="15.0" hidden="1" customHeight="1">
      <c r="A237" s="2" t="s">
        <v>28</v>
      </c>
      <c r="B237" s="2" t="s">
        <v>151</v>
      </c>
      <c r="C237" s="2" t="s">
        <v>1019</v>
      </c>
      <c r="D237" s="2" t="s">
        <v>1014</v>
      </c>
      <c r="E237" s="2" t="s">
        <v>151</v>
      </c>
      <c r="F237" s="2" t="s">
        <v>105</v>
      </c>
      <c r="G237" s="2" t="s">
        <v>226</v>
      </c>
      <c r="H237" s="2" t="s">
        <v>1015</v>
      </c>
      <c r="I237" s="2" t="s">
        <v>64</v>
      </c>
      <c r="J237" s="2" t="s">
        <v>36</v>
      </c>
      <c r="K237" s="2" t="s">
        <v>55</v>
      </c>
      <c r="L237" s="2" t="s">
        <v>56</v>
      </c>
      <c r="M237" s="2" t="s">
        <v>56</v>
      </c>
      <c r="N237" s="2" t="s">
        <v>1016</v>
      </c>
      <c r="O237" s="2" t="s">
        <v>57</v>
      </c>
      <c r="P237" s="2">
        <v>0.2735</v>
      </c>
      <c r="Q237" s="2">
        <v>248.0</v>
      </c>
      <c r="R237" s="2">
        <v>67.828</v>
      </c>
      <c r="S237" s="2">
        <v>0.0</v>
      </c>
      <c r="T237" s="2">
        <v>0.0</v>
      </c>
      <c r="U237" s="2">
        <v>0.0</v>
      </c>
      <c r="V237" s="2">
        <v>0.3077</v>
      </c>
      <c r="W237" s="2">
        <v>0.076925</v>
      </c>
      <c r="X237" s="2">
        <v>0.5868456375838927</v>
      </c>
      <c r="Y237" s="2">
        <v>1.0</v>
      </c>
      <c r="Z237" s="2">
        <v>0.1958001909004136</v>
      </c>
      <c r="AA237" s="2">
        <v>0.7826458284843063</v>
      </c>
      <c r="AB237" s="2">
        <v>1.195800190900414</v>
      </c>
    </row>
    <row r="238" ht="15.0" hidden="1" customHeight="1">
      <c r="A238" s="2" t="s">
        <v>28</v>
      </c>
      <c r="B238" s="2" t="s">
        <v>1020</v>
      </c>
      <c r="C238" s="2" t="s">
        <v>230</v>
      </c>
      <c r="D238" s="2" t="s">
        <v>1021</v>
      </c>
      <c r="E238" s="2" t="s">
        <v>1022</v>
      </c>
      <c r="F238" s="2" t="s">
        <v>118</v>
      </c>
      <c r="G238" s="2" t="s">
        <v>62</v>
      </c>
      <c r="H238" s="2" t="s">
        <v>1023</v>
      </c>
      <c r="I238" s="2" t="s">
        <v>174</v>
      </c>
      <c r="J238" s="2" t="s">
        <v>36</v>
      </c>
      <c r="K238" s="2" t="s">
        <v>55</v>
      </c>
      <c r="L238" s="2" t="s">
        <v>56</v>
      </c>
      <c r="M238" s="2" t="s">
        <v>56</v>
      </c>
      <c r="N238" s="2" t="s">
        <v>1024</v>
      </c>
      <c r="O238" s="2" t="s">
        <v>101</v>
      </c>
      <c r="P238" s="2">
        <v>0.2735</v>
      </c>
      <c r="Q238" s="2">
        <v>248.0</v>
      </c>
      <c r="R238" s="2">
        <v>67.828</v>
      </c>
      <c r="S238" s="2">
        <v>0.0</v>
      </c>
      <c r="T238" s="2">
        <v>0.0</v>
      </c>
      <c r="U238" s="2">
        <v>0.0</v>
      </c>
      <c r="V238" s="2">
        <v>0.3077</v>
      </c>
      <c r="W238" s="2">
        <v>0.076925</v>
      </c>
      <c r="X238" s="2">
        <v>0.5868456375838927</v>
      </c>
      <c r="Y238" s="2">
        <v>1.0</v>
      </c>
      <c r="Z238" s="2">
        <v>0.1958001909004136</v>
      </c>
      <c r="AA238" s="2">
        <v>0.7826458284843063</v>
      </c>
      <c r="AB238" s="2">
        <v>1.195800190900414</v>
      </c>
    </row>
    <row r="239" ht="15.0" hidden="1" customHeight="1">
      <c r="A239" s="2" t="s">
        <v>28</v>
      </c>
      <c r="B239" s="2" t="s">
        <v>188</v>
      </c>
      <c r="C239" s="2" t="s">
        <v>1025</v>
      </c>
      <c r="D239" s="2" t="s">
        <v>1026</v>
      </c>
      <c r="E239" s="2" t="s">
        <v>190</v>
      </c>
      <c r="F239" s="2" t="s">
        <v>1027</v>
      </c>
      <c r="G239" s="2" t="s">
        <v>70</v>
      </c>
      <c r="H239" s="2" t="s">
        <v>1028</v>
      </c>
      <c r="I239" s="2" t="s">
        <v>424</v>
      </c>
      <c r="J239" s="2" t="s">
        <v>36</v>
      </c>
      <c r="K239" s="2" t="s">
        <v>55</v>
      </c>
      <c r="L239" s="2" t="s">
        <v>192</v>
      </c>
      <c r="M239" s="2" t="s">
        <v>193</v>
      </c>
      <c r="N239" s="2" t="s">
        <v>1029</v>
      </c>
      <c r="O239" s="2" t="s">
        <v>265</v>
      </c>
      <c r="P239" s="2">
        <v>0.2735</v>
      </c>
      <c r="Q239" s="2">
        <v>248.0</v>
      </c>
      <c r="R239" s="2">
        <v>67.828</v>
      </c>
      <c r="S239" s="2">
        <v>0.0</v>
      </c>
      <c r="T239" s="2">
        <v>0.0</v>
      </c>
      <c r="U239" s="2">
        <v>0.0</v>
      </c>
      <c r="V239" s="2">
        <v>0.3077</v>
      </c>
      <c r="W239" s="2">
        <v>0.076925</v>
      </c>
      <c r="X239" s="2">
        <v>0.5868456375838927</v>
      </c>
      <c r="Y239" s="2">
        <v>1.0</v>
      </c>
      <c r="Z239" s="2">
        <v>0.1958001909004136</v>
      </c>
      <c r="AA239" s="2">
        <v>0.7826458284843063</v>
      </c>
      <c r="AB239" s="2">
        <v>1.195800190900414</v>
      </c>
    </row>
    <row r="240" ht="15.0" hidden="1" customHeight="1">
      <c r="A240" s="2" t="s">
        <v>28</v>
      </c>
      <c r="B240" s="2" t="s">
        <v>266</v>
      </c>
      <c r="C240" s="2" t="s">
        <v>50</v>
      </c>
      <c r="D240" s="2" t="s">
        <v>1030</v>
      </c>
      <c r="E240" s="2" t="s">
        <v>268</v>
      </c>
      <c r="F240" s="2" t="s">
        <v>865</v>
      </c>
      <c r="G240" s="2" t="s">
        <v>33</v>
      </c>
      <c r="H240" s="2" t="s">
        <v>1031</v>
      </c>
      <c r="I240" s="2" t="s">
        <v>378</v>
      </c>
      <c r="J240" s="2" t="s">
        <v>36</v>
      </c>
      <c r="K240" s="2" t="s">
        <v>55</v>
      </c>
      <c r="L240" s="2" t="s">
        <v>271</v>
      </c>
      <c r="M240" s="2" t="s">
        <v>271</v>
      </c>
      <c r="N240" s="2" t="s">
        <v>1030</v>
      </c>
      <c r="O240" s="2" t="s">
        <v>57</v>
      </c>
      <c r="P240" s="2">
        <v>0.2735</v>
      </c>
      <c r="Q240" s="2">
        <v>248.0</v>
      </c>
      <c r="R240" s="2">
        <v>67.828</v>
      </c>
      <c r="S240" s="2">
        <v>0.0</v>
      </c>
      <c r="T240" s="2">
        <v>0.0</v>
      </c>
      <c r="U240" s="2">
        <v>0.0</v>
      </c>
      <c r="V240" s="2">
        <v>0.3077</v>
      </c>
      <c r="W240" s="2">
        <v>0.076925</v>
      </c>
      <c r="X240" s="2">
        <v>0.5868456375838927</v>
      </c>
      <c r="Y240" s="2">
        <v>1.0</v>
      </c>
      <c r="Z240" s="2">
        <v>0.1958001909004136</v>
      </c>
      <c r="AA240" s="2">
        <v>0.7826458284843063</v>
      </c>
      <c r="AB240" s="2">
        <v>1.195800190900414</v>
      </c>
    </row>
    <row r="241" ht="15.0" hidden="1" customHeight="1">
      <c r="A241" s="2" t="s">
        <v>28</v>
      </c>
      <c r="B241" s="2" t="s">
        <v>1032</v>
      </c>
      <c r="C241" s="2" t="s">
        <v>375</v>
      </c>
      <c r="D241" s="2" t="s">
        <v>1033</v>
      </c>
      <c r="E241" s="2" t="s">
        <v>1034</v>
      </c>
      <c r="F241" s="2" t="s">
        <v>118</v>
      </c>
      <c r="G241" s="2" t="s">
        <v>164</v>
      </c>
      <c r="H241" s="2" t="s">
        <v>1035</v>
      </c>
      <c r="I241" s="2" t="s">
        <v>35</v>
      </c>
      <c r="J241" s="2" t="s">
        <v>637</v>
      </c>
      <c r="K241" s="2" t="s">
        <v>662</v>
      </c>
      <c r="L241" s="2" t="s">
        <v>1036</v>
      </c>
      <c r="M241" s="2" t="s">
        <v>1037</v>
      </c>
      <c r="N241" s="2" t="s">
        <v>767</v>
      </c>
      <c r="O241" s="2" t="s">
        <v>48</v>
      </c>
      <c r="P241" s="2">
        <v>0.1294</v>
      </c>
      <c r="Q241" s="2">
        <v>232.0</v>
      </c>
      <c r="R241" s="2">
        <v>30.0208</v>
      </c>
      <c r="S241" s="2">
        <v>0.0</v>
      </c>
      <c r="T241" s="2">
        <v>0.4896</v>
      </c>
      <c r="U241" s="2">
        <v>0.4335</v>
      </c>
      <c r="V241" s="2">
        <v>0.3077</v>
      </c>
      <c r="W241" s="2">
        <v>0.3077</v>
      </c>
      <c r="X241" s="2">
        <v>0.2</v>
      </c>
      <c r="Y241" s="2">
        <v>0.4091240134406501</v>
      </c>
      <c r="Z241" s="2">
        <v>0.7832007636016545</v>
      </c>
      <c r="AA241" s="2">
        <v>0.9832007636016544</v>
      </c>
      <c r="AB241" s="2">
        <v>1.192324777042305</v>
      </c>
    </row>
    <row r="242" ht="15.0" hidden="1" customHeight="1">
      <c r="A242" s="2" t="s">
        <v>28</v>
      </c>
      <c r="B242" s="2" t="s">
        <v>1038</v>
      </c>
      <c r="C242" s="2" t="s">
        <v>331</v>
      </c>
      <c r="D242" s="2" t="s">
        <v>1039</v>
      </c>
      <c r="E242" s="2" t="s">
        <v>1038</v>
      </c>
      <c r="F242" s="2" t="s">
        <v>118</v>
      </c>
      <c r="G242" s="2" t="s">
        <v>70</v>
      </c>
      <c r="H242" s="2" t="s">
        <v>1040</v>
      </c>
      <c r="I242" s="2" t="s">
        <v>35</v>
      </c>
      <c r="J242" s="2" t="s">
        <v>637</v>
      </c>
      <c r="K242" s="2" t="s">
        <v>648</v>
      </c>
      <c r="L242" s="2" t="s">
        <v>649</v>
      </c>
      <c r="M242" s="2" t="s">
        <v>649</v>
      </c>
      <c r="N242" s="2" t="s">
        <v>1041</v>
      </c>
      <c r="O242" s="2" t="s">
        <v>48</v>
      </c>
      <c r="P242" s="2">
        <v>0.1294</v>
      </c>
      <c r="Q242" s="2">
        <v>232.0</v>
      </c>
      <c r="R242" s="2">
        <v>30.0208</v>
      </c>
      <c r="S242" s="2">
        <v>0.0</v>
      </c>
      <c r="T242" s="2">
        <v>0.4896</v>
      </c>
      <c r="U242" s="2">
        <v>0.4335</v>
      </c>
      <c r="V242" s="2">
        <v>0.3077</v>
      </c>
      <c r="W242" s="2">
        <v>0.3077</v>
      </c>
      <c r="X242" s="2">
        <v>0.2</v>
      </c>
      <c r="Y242" s="2">
        <v>0.4091240134406501</v>
      </c>
      <c r="Z242" s="2">
        <v>0.7832007636016545</v>
      </c>
      <c r="AA242" s="2">
        <v>0.9832007636016544</v>
      </c>
      <c r="AB242" s="2">
        <v>1.192324777042305</v>
      </c>
    </row>
    <row r="243" ht="15.0" hidden="1" customHeight="1">
      <c r="A243" s="2" t="s">
        <v>28</v>
      </c>
      <c r="B243" s="2" t="s">
        <v>1042</v>
      </c>
      <c r="C243" s="2" t="s">
        <v>785</v>
      </c>
      <c r="D243" s="2" t="s">
        <v>515</v>
      </c>
      <c r="E243" s="2" t="s">
        <v>1043</v>
      </c>
      <c r="F243" s="2" t="s">
        <v>32</v>
      </c>
      <c r="G243" s="2" t="s">
        <v>33</v>
      </c>
      <c r="H243" s="2" t="s">
        <v>1044</v>
      </c>
      <c r="I243" s="2" t="s">
        <v>215</v>
      </c>
      <c r="J243" s="2" t="s">
        <v>637</v>
      </c>
      <c r="K243" s="2" t="s">
        <v>662</v>
      </c>
      <c r="L243" s="2" t="s">
        <v>1036</v>
      </c>
      <c r="M243" s="2" t="s">
        <v>1037</v>
      </c>
      <c r="N243" s="2" t="s">
        <v>515</v>
      </c>
      <c r="O243" s="2" t="s">
        <v>57</v>
      </c>
      <c r="P243" s="2">
        <v>0.1294</v>
      </c>
      <c r="Q243" s="2">
        <v>232.0</v>
      </c>
      <c r="R243" s="2">
        <v>30.0208</v>
      </c>
      <c r="S243" s="2">
        <v>0.0</v>
      </c>
      <c r="T243" s="2">
        <v>0.4896</v>
      </c>
      <c r="U243" s="2">
        <v>0.4335</v>
      </c>
      <c r="V243" s="2">
        <v>0.3077</v>
      </c>
      <c r="W243" s="2">
        <v>0.3077</v>
      </c>
      <c r="X243" s="2">
        <v>0.2</v>
      </c>
      <c r="Y243" s="2">
        <v>0.4091240134406501</v>
      </c>
      <c r="Z243" s="2">
        <v>0.7832007636016545</v>
      </c>
      <c r="AA243" s="2">
        <v>0.9832007636016544</v>
      </c>
      <c r="AB243" s="2">
        <v>1.192324777042305</v>
      </c>
    </row>
    <row r="244" ht="15.0" hidden="1" customHeight="1">
      <c r="A244" s="2" t="s">
        <v>28</v>
      </c>
      <c r="B244" s="2" t="s">
        <v>1045</v>
      </c>
      <c r="C244" s="2" t="s">
        <v>1046</v>
      </c>
      <c r="D244" s="2" t="s">
        <v>515</v>
      </c>
      <c r="E244" s="2" t="s">
        <v>1043</v>
      </c>
      <c r="F244" s="2" t="s">
        <v>32</v>
      </c>
      <c r="G244" s="2" t="s">
        <v>33</v>
      </c>
      <c r="H244" s="2" t="s">
        <v>1044</v>
      </c>
      <c r="I244" s="2" t="s">
        <v>215</v>
      </c>
      <c r="J244" s="2" t="s">
        <v>637</v>
      </c>
      <c r="K244" s="2" t="s">
        <v>662</v>
      </c>
      <c r="L244" s="2" t="s">
        <v>1036</v>
      </c>
      <c r="M244" s="2" t="s">
        <v>1037</v>
      </c>
      <c r="N244" s="2" t="s">
        <v>515</v>
      </c>
      <c r="O244" s="2" t="s">
        <v>57</v>
      </c>
      <c r="P244" s="2">
        <v>0.1294</v>
      </c>
      <c r="Q244" s="2">
        <v>232.0</v>
      </c>
      <c r="R244" s="2">
        <v>30.0208</v>
      </c>
      <c r="S244" s="2">
        <v>0.0</v>
      </c>
      <c r="T244" s="2">
        <v>0.4896</v>
      </c>
      <c r="U244" s="2">
        <v>0.4335</v>
      </c>
      <c r="V244" s="2">
        <v>0.3077</v>
      </c>
      <c r="W244" s="2">
        <v>0.3077</v>
      </c>
      <c r="X244" s="2">
        <v>0.2</v>
      </c>
      <c r="Y244" s="2">
        <v>0.4091240134406501</v>
      </c>
      <c r="Z244" s="2">
        <v>0.7832007636016545</v>
      </c>
      <c r="AA244" s="2">
        <v>0.9832007636016544</v>
      </c>
      <c r="AB244" s="2">
        <v>1.192324777042305</v>
      </c>
    </row>
    <row r="245" ht="15.0" hidden="1" customHeight="1">
      <c r="A245" s="2" t="s">
        <v>28</v>
      </c>
      <c r="B245" s="2" t="s">
        <v>1047</v>
      </c>
      <c r="C245" s="2" t="s">
        <v>1048</v>
      </c>
      <c r="D245" s="2" t="s">
        <v>1049</v>
      </c>
      <c r="E245" s="2" t="s">
        <v>1047</v>
      </c>
      <c r="F245" s="2" t="s">
        <v>225</v>
      </c>
      <c r="G245" s="2" t="s">
        <v>383</v>
      </c>
      <c r="H245" s="2" t="s">
        <v>1050</v>
      </c>
      <c r="I245" s="2" t="s">
        <v>35</v>
      </c>
      <c r="J245" s="2" t="s">
        <v>669</v>
      </c>
      <c r="K245" s="2" t="s">
        <v>682</v>
      </c>
      <c r="L245" s="2" t="s">
        <v>683</v>
      </c>
      <c r="M245" s="2" t="s">
        <v>985</v>
      </c>
      <c r="N245" s="2" t="s">
        <v>1051</v>
      </c>
      <c r="O245" s="2" t="s">
        <v>40</v>
      </c>
      <c r="P245" s="2">
        <v>0.1306</v>
      </c>
      <c r="Q245" s="2">
        <v>229.0</v>
      </c>
      <c r="R245" s="2">
        <v>29.9074</v>
      </c>
      <c r="S245" s="2">
        <v>0.0</v>
      </c>
      <c r="T245" s="2">
        <v>0.4896</v>
      </c>
      <c r="U245" s="2">
        <v>0.4335</v>
      </c>
      <c r="V245" s="2">
        <v>0.3077</v>
      </c>
      <c r="W245" s="2">
        <v>0.3077</v>
      </c>
      <c r="X245" s="2">
        <v>0.2032214765100671</v>
      </c>
      <c r="Y245" s="2">
        <v>0.4073517230600922</v>
      </c>
      <c r="Z245" s="2">
        <v>0.7832007636016545</v>
      </c>
      <c r="AA245" s="2">
        <v>0.9864222401117215</v>
      </c>
      <c r="AB245" s="2">
        <v>1.190552486661747</v>
      </c>
    </row>
    <row r="246" ht="15.0" hidden="1" customHeight="1">
      <c r="A246" s="2" t="s">
        <v>28</v>
      </c>
      <c r="B246" s="2" t="s">
        <v>1047</v>
      </c>
      <c r="C246" s="2" t="s">
        <v>331</v>
      </c>
      <c r="D246" s="2" t="s">
        <v>1030</v>
      </c>
      <c r="E246" s="2" t="s">
        <v>1047</v>
      </c>
      <c r="F246" s="2" t="s">
        <v>412</v>
      </c>
      <c r="G246" s="2" t="s">
        <v>62</v>
      </c>
      <c r="H246" s="2" t="s">
        <v>1052</v>
      </c>
      <c r="I246" s="2" t="s">
        <v>183</v>
      </c>
      <c r="J246" s="2" t="s">
        <v>669</v>
      </c>
      <c r="K246" s="2" t="s">
        <v>682</v>
      </c>
      <c r="L246" s="2" t="s">
        <v>683</v>
      </c>
      <c r="M246" s="2" t="s">
        <v>985</v>
      </c>
      <c r="N246" s="2" t="s">
        <v>1030</v>
      </c>
      <c r="O246" s="2" t="s">
        <v>57</v>
      </c>
      <c r="P246" s="2">
        <v>0.1306</v>
      </c>
      <c r="Q246" s="2">
        <v>229.0</v>
      </c>
      <c r="R246" s="2">
        <v>29.9074</v>
      </c>
      <c r="S246" s="2">
        <v>0.0</v>
      </c>
      <c r="T246" s="2">
        <v>0.4896</v>
      </c>
      <c r="U246" s="2">
        <v>0.4335</v>
      </c>
      <c r="V246" s="2">
        <v>0.3077</v>
      </c>
      <c r="W246" s="2">
        <v>0.3077</v>
      </c>
      <c r="X246" s="2">
        <v>0.2032214765100671</v>
      </c>
      <c r="Y246" s="2">
        <v>0.4073517230600922</v>
      </c>
      <c r="Z246" s="2">
        <v>0.7832007636016545</v>
      </c>
      <c r="AA246" s="2">
        <v>0.9864222401117215</v>
      </c>
      <c r="AB246" s="2">
        <v>1.190552486661747</v>
      </c>
    </row>
    <row r="247" ht="15.0" hidden="1" customHeight="1">
      <c r="A247" s="2" t="s">
        <v>28</v>
      </c>
      <c r="B247" s="2" t="s">
        <v>1047</v>
      </c>
      <c r="C247" s="2" t="s">
        <v>899</v>
      </c>
      <c r="D247" s="2" t="s">
        <v>1053</v>
      </c>
      <c r="E247" s="2" t="s">
        <v>1047</v>
      </c>
      <c r="F247" s="2" t="s">
        <v>1054</v>
      </c>
      <c r="G247" s="2" t="s">
        <v>164</v>
      </c>
      <c r="H247" s="2" t="s">
        <v>1055</v>
      </c>
      <c r="I247" s="2" t="s">
        <v>35</v>
      </c>
      <c r="J247" s="2" t="s">
        <v>669</v>
      </c>
      <c r="K247" s="2" t="s">
        <v>682</v>
      </c>
      <c r="L247" s="2" t="s">
        <v>683</v>
      </c>
      <c r="M247" s="2" t="s">
        <v>985</v>
      </c>
      <c r="N247" s="2" t="s">
        <v>1056</v>
      </c>
      <c r="O247" s="2" t="s">
        <v>57</v>
      </c>
      <c r="P247" s="2">
        <v>0.1306</v>
      </c>
      <c r="Q247" s="2">
        <v>229.0</v>
      </c>
      <c r="R247" s="2">
        <v>29.9074</v>
      </c>
      <c r="S247" s="2">
        <v>0.0</v>
      </c>
      <c r="T247" s="2">
        <v>0.4896</v>
      </c>
      <c r="U247" s="2">
        <v>0.4335</v>
      </c>
      <c r="V247" s="2">
        <v>0.3077</v>
      </c>
      <c r="W247" s="2">
        <v>0.3077</v>
      </c>
      <c r="X247" s="2">
        <v>0.2032214765100671</v>
      </c>
      <c r="Y247" s="2">
        <v>0.4073517230600922</v>
      </c>
      <c r="Z247" s="2">
        <v>0.7832007636016545</v>
      </c>
      <c r="AA247" s="2">
        <v>0.9864222401117215</v>
      </c>
      <c r="AB247" s="2">
        <v>1.190552486661747</v>
      </c>
    </row>
    <row r="248" ht="15.0" hidden="1" customHeight="1">
      <c r="A248" s="2" t="s">
        <v>28</v>
      </c>
      <c r="B248" s="2" t="s">
        <v>1047</v>
      </c>
      <c r="C248" s="2" t="s">
        <v>1057</v>
      </c>
      <c r="D248" s="2" t="s">
        <v>1058</v>
      </c>
      <c r="E248" s="2" t="s">
        <v>1059</v>
      </c>
      <c r="F248" s="2" t="s">
        <v>225</v>
      </c>
      <c r="G248" s="2" t="s">
        <v>164</v>
      </c>
      <c r="H248" s="2" t="s">
        <v>1060</v>
      </c>
      <c r="I248" s="2" t="s">
        <v>570</v>
      </c>
      <c r="J248" s="2" t="s">
        <v>669</v>
      </c>
      <c r="K248" s="2" t="s">
        <v>682</v>
      </c>
      <c r="L248" s="2" t="s">
        <v>683</v>
      </c>
      <c r="M248" s="2" t="s">
        <v>985</v>
      </c>
      <c r="N248" s="2" t="s">
        <v>1061</v>
      </c>
      <c r="O248" s="2" t="s">
        <v>48</v>
      </c>
      <c r="P248" s="2">
        <v>0.1306</v>
      </c>
      <c r="Q248" s="2">
        <v>229.0</v>
      </c>
      <c r="R248" s="2">
        <v>29.9074</v>
      </c>
      <c r="S248" s="2">
        <v>0.0</v>
      </c>
      <c r="T248" s="2">
        <v>0.4896</v>
      </c>
      <c r="U248" s="2">
        <v>0.4335</v>
      </c>
      <c r="V248" s="2">
        <v>0.3077</v>
      </c>
      <c r="W248" s="2">
        <v>0.3077</v>
      </c>
      <c r="X248" s="2">
        <v>0.2032214765100671</v>
      </c>
      <c r="Y248" s="2">
        <v>0.4073517230600922</v>
      </c>
      <c r="Z248" s="2">
        <v>0.7832007636016545</v>
      </c>
      <c r="AA248" s="2">
        <v>0.9864222401117215</v>
      </c>
      <c r="AB248" s="2">
        <v>1.190552486661747</v>
      </c>
    </row>
    <row r="249" ht="15.0" hidden="1" customHeight="1">
      <c r="A249" s="2" t="s">
        <v>28</v>
      </c>
      <c r="B249" s="2" t="s">
        <v>1047</v>
      </c>
      <c r="C249" s="2" t="s">
        <v>361</v>
      </c>
      <c r="D249" s="2" t="s">
        <v>1058</v>
      </c>
      <c r="E249" s="2" t="s">
        <v>1059</v>
      </c>
      <c r="F249" s="2" t="s">
        <v>225</v>
      </c>
      <c r="G249" s="2" t="s">
        <v>164</v>
      </c>
      <c r="H249" s="2" t="s">
        <v>1060</v>
      </c>
      <c r="I249" s="2" t="s">
        <v>570</v>
      </c>
      <c r="J249" s="2" t="s">
        <v>669</v>
      </c>
      <c r="K249" s="2" t="s">
        <v>682</v>
      </c>
      <c r="L249" s="2" t="s">
        <v>683</v>
      </c>
      <c r="M249" s="2" t="s">
        <v>985</v>
      </c>
      <c r="N249" s="2" t="s">
        <v>1061</v>
      </c>
      <c r="O249" s="2" t="s">
        <v>48</v>
      </c>
      <c r="P249" s="2">
        <v>0.1306</v>
      </c>
      <c r="Q249" s="2">
        <v>229.0</v>
      </c>
      <c r="R249" s="2">
        <v>29.9074</v>
      </c>
      <c r="S249" s="2">
        <v>0.0</v>
      </c>
      <c r="T249" s="2">
        <v>0.4896</v>
      </c>
      <c r="U249" s="2">
        <v>0.4335</v>
      </c>
      <c r="V249" s="2">
        <v>0.3077</v>
      </c>
      <c r="W249" s="2">
        <v>0.3077</v>
      </c>
      <c r="X249" s="2">
        <v>0.2032214765100671</v>
      </c>
      <c r="Y249" s="2">
        <v>0.4073517230600922</v>
      </c>
      <c r="Z249" s="2">
        <v>0.7832007636016545</v>
      </c>
      <c r="AA249" s="2">
        <v>0.9864222401117215</v>
      </c>
      <c r="AB249" s="2">
        <v>1.190552486661747</v>
      </c>
    </row>
    <row r="250" ht="15.0" hidden="1" customHeight="1">
      <c r="A250" s="2" t="s">
        <v>28</v>
      </c>
      <c r="B250" s="2" t="s">
        <v>1062</v>
      </c>
      <c r="C250" s="2" t="s">
        <v>1063</v>
      </c>
      <c r="D250" s="2" t="s">
        <v>59</v>
      </c>
      <c r="E250" s="2" t="s">
        <v>1064</v>
      </c>
      <c r="F250" s="2" t="s">
        <v>1065</v>
      </c>
      <c r="G250" s="2" t="s">
        <v>62</v>
      </c>
      <c r="H250" s="2" t="s">
        <v>1066</v>
      </c>
      <c r="I250" s="2" t="s">
        <v>424</v>
      </c>
      <c r="J250" s="2" t="s">
        <v>669</v>
      </c>
      <c r="K250" s="2" t="s">
        <v>1067</v>
      </c>
      <c r="L250" s="2" t="s">
        <v>1068</v>
      </c>
      <c r="M250" s="2" t="s">
        <v>1069</v>
      </c>
      <c r="N250" s="2" t="s">
        <v>59</v>
      </c>
      <c r="O250" s="2" t="s">
        <v>48</v>
      </c>
      <c r="P250" s="2">
        <v>0.1306</v>
      </c>
      <c r="Q250" s="2">
        <v>229.0</v>
      </c>
      <c r="R250" s="2">
        <v>29.9074</v>
      </c>
      <c r="S250" s="2">
        <v>0.0</v>
      </c>
      <c r="T250" s="2">
        <v>0.4896</v>
      </c>
      <c r="U250" s="2">
        <v>0.4335</v>
      </c>
      <c r="V250" s="2">
        <v>0.3077</v>
      </c>
      <c r="W250" s="2">
        <v>0.3077</v>
      </c>
      <c r="X250" s="2">
        <v>0.2032214765100671</v>
      </c>
      <c r="Y250" s="2">
        <v>0.4073517230600922</v>
      </c>
      <c r="Z250" s="2">
        <v>0.7832007636016545</v>
      </c>
      <c r="AA250" s="2">
        <v>0.9864222401117215</v>
      </c>
      <c r="AB250" s="2">
        <v>1.190552486661747</v>
      </c>
    </row>
    <row r="251" ht="15.0" hidden="1" customHeight="1">
      <c r="A251" s="2" t="s">
        <v>28</v>
      </c>
      <c r="B251" s="2" t="s">
        <v>1070</v>
      </c>
      <c r="C251" s="2" t="s">
        <v>1071</v>
      </c>
      <c r="D251" s="2" t="s">
        <v>1072</v>
      </c>
      <c r="E251" s="2" t="s">
        <v>1070</v>
      </c>
      <c r="F251" s="2" t="s">
        <v>44</v>
      </c>
      <c r="G251" s="2" t="s">
        <v>124</v>
      </c>
      <c r="H251" s="2" t="s">
        <v>1073</v>
      </c>
      <c r="I251" s="2" t="s">
        <v>132</v>
      </c>
      <c r="J251" s="2" t="s">
        <v>669</v>
      </c>
      <c r="K251" s="2" t="s">
        <v>1067</v>
      </c>
      <c r="L251" s="2" t="s">
        <v>1068</v>
      </c>
      <c r="M251" s="2" t="s">
        <v>1074</v>
      </c>
      <c r="N251" s="2" t="s">
        <v>1075</v>
      </c>
      <c r="O251" s="2" t="s">
        <v>57</v>
      </c>
      <c r="P251" s="2">
        <v>0.1306</v>
      </c>
      <c r="Q251" s="2">
        <v>229.0</v>
      </c>
      <c r="R251" s="2">
        <v>29.9074</v>
      </c>
      <c r="S251" s="2">
        <v>0.0</v>
      </c>
      <c r="T251" s="2">
        <v>0.4896</v>
      </c>
      <c r="U251" s="2">
        <v>0.4335</v>
      </c>
      <c r="V251" s="2">
        <v>0.3077</v>
      </c>
      <c r="W251" s="2">
        <v>0.3077</v>
      </c>
      <c r="X251" s="2">
        <v>0.2032214765100671</v>
      </c>
      <c r="Y251" s="2">
        <v>0.4073517230600922</v>
      </c>
      <c r="Z251" s="2">
        <v>0.7832007636016545</v>
      </c>
      <c r="AA251" s="2">
        <v>0.9864222401117215</v>
      </c>
      <c r="AB251" s="2">
        <v>1.190552486661747</v>
      </c>
    </row>
    <row r="252" ht="15.0" hidden="1" customHeight="1">
      <c r="A252" s="2" t="s">
        <v>28</v>
      </c>
      <c r="B252" s="2" t="s">
        <v>1070</v>
      </c>
      <c r="C252" s="2" t="s">
        <v>1076</v>
      </c>
      <c r="D252" s="2" t="s">
        <v>1072</v>
      </c>
      <c r="E252" s="2" t="s">
        <v>1070</v>
      </c>
      <c r="F252" s="2" t="s">
        <v>44</v>
      </c>
      <c r="G252" s="2" t="s">
        <v>124</v>
      </c>
      <c r="H252" s="2" t="s">
        <v>1073</v>
      </c>
      <c r="I252" s="2" t="s">
        <v>132</v>
      </c>
      <c r="J252" s="2" t="s">
        <v>669</v>
      </c>
      <c r="K252" s="2" t="s">
        <v>1067</v>
      </c>
      <c r="L252" s="2" t="s">
        <v>1068</v>
      </c>
      <c r="M252" s="2" t="s">
        <v>1074</v>
      </c>
      <c r="N252" s="2" t="s">
        <v>1075</v>
      </c>
      <c r="O252" s="2" t="s">
        <v>57</v>
      </c>
      <c r="P252" s="2">
        <v>0.1306</v>
      </c>
      <c r="Q252" s="2">
        <v>229.0</v>
      </c>
      <c r="R252" s="2">
        <v>29.9074</v>
      </c>
      <c r="S252" s="2">
        <v>0.0</v>
      </c>
      <c r="T252" s="2">
        <v>0.4896</v>
      </c>
      <c r="U252" s="2">
        <v>0.4335</v>
      </c>
      <c r="V252" s="2">
        <v>0.3077</v>
      </c>
      <c r="W252" s="2">
        <v>0.3077</v>
      </c>
      <c r="X252" s="2">
        <v>0.2032214765100671</v>
      </c>
      <c r="Y252" s="2">
        <v>0.4073517230600922</v>
      </c>
      <c r="Z252" s="2">
        <v>0.7832007636016545</v>
      </c>
      <c r="AA252" s="2">
        <v>0.9864222401117215</v>
      </c>
      <c r="AB252" s="2">
        <v>1.190552486661747</v>
      </c>
    </row>
    <row r="253" ht="15.0" hidden="1" customHeight="1">
      <c r="A253" s="2" t="s">
        <v>28</v>
      </c>
      <c r="B253" s="2" t="s">
        <v>1070</v>
      </c>
      <c r="C253" s="2" t="s">
        <v>341</v>
      </c>
      <c r="D253" s="2" t="s">
        <v>1077</v>
      </c>
      <c r="E253" s="2" t="s">
        <v>1070</v>
      </c>
      <c r="F253" s="2" t="s">
        <v>44</v>
      </c>
      <c r="G253" s="2" t="s">
        <v>124</v>
      </c>
      <c r="H253" s="2" t="s">
        <v>1078</v>
      </c>
      <c r="I253" s="2" t="s">
        <v>183</v>
      </c>
      <c r="J253" s="2" t="s">
        <v>669</v>
      </c>
      <c r="K253" s="2" t="s">
        <v>1067</v>
      </c>
      <c r="L253" s="2" t="s">
        <v>1068</v>
      </c>
      <c r="M253" s="2" t="s">
        <v>1074</v>
      </c>
      <c r="N253" s="2" t="s">
        <v>1079</v>
      </c>
      <c r="O253" s="2" t="s">
        <v>57</v>
      </c>
      <c r="P253" s="2">
        <v>0.1306</v>
      </c>
      <c r="Q253" s="2">
        <v>229.0</v>
      </c>
      <c r="R253" s="2">
        <v>29.9074</v>
      </c>
      <c r="S253" s="2">
        <v>0.0</v>
      </c>
      <c r="T253" s="2">
        <v>0.4896</v>
      </c>
      <c r="U253" s="2">
        <v>0.4335</v>
      </c>
      <c r="V253" s="2">
        <v>0.3077</v>
      </c>
      <c r="W253" s="2">
        <v>0.3077</v>
      </c>
      <c r="X253" s="2">
        <v>0.2032214765100671</v>
      </c>
      <c r="Y253" s="2">
        <v>0.4073517230600922</v>
      </c>
      <c r="Z253" s="2">
        <v>0.7832007636016545</v>
      </c>
      <c r="AA253" s="2">
        <v>0.9864222401117215</v>
      </c>
      <c r="AB253" s="2">
        <v>1.190552486661747</v>
      </c>
    </row>
    <row r="254" ht="15.0" hidden="1" customHeight="1">
      <c r="A254" s="2" t="s">
        <v>28</v>
      </c>
      <c r="B254" s="2" t="s">
        <v>302</v>
      </c>
      <c r="C254" s="2" t="s">
        <v>1080</v>
      </c>
      <c r="D254" s="2" t="s">
        <v>1081</v>
      </c>
      <c r="E254" s="2" t="s">
        <v>398</v>
      </c>
      <c r="F254" s="2" t="s">
        <v>32</v>
      </c>
      <c r="G254" s="2" t="s">
        <v>89</v>
      </c>
      <c r="H254" s="2" t="s">
        <v>1082</v>
      </c>
      <c r="I254" s="2" t="s">
        <v>35</v>
      </c>
      <c r="J254" s="2" t="s">
        <v>92</v>
      </c>
      <c r="K254" s="2" t="s">
        <v>93</v>
      </c>
      <c r="L254" s="2" t="s">
        <v>93</v>
      </c>
      <c r="M254" s="2" t="s">
        <v>94</v>
      </c>
      <c r="N254" s="2" t="s">
        <v>391</v>
      </c>
      <c r="O254" s="2" t="s">
        <v>40</v>
      </c>
      <c r="P254" s="2">
        <v>0.243</v>
      </c>
      <c r="Q254" s="2">
        <v>239.0</v>
      </c>
      <c r="R254" s="2">
        <v>58.077</v>
      </c>
      <c r="S254" s="2">
        <v>0.0</v>
      </c>
      <c r="T254" s="2">
        <v>0.4896</v>
      </c>
      <c r="U254" s="2">
        <v>0.0</v>
      </c>
      <c r="V254" s="2">
        <v>0.0</v>
      </c>
      <c r="W254" s="2">
        <v>0.1224</v>
      </c>
      <c r="X254" s="2">
        <v>0.5049664429530202</v>
      </c>
      <c r="Y254" s="2">
        <v>0.8476049074001718</v>
      </c>
      <c r="Z254" s="2">
        <v>0.3115494750238626</v>
      </c>
      <c r="AA254" s="2">
        <v>0.8165159179768828</v>
      </c>
      <c r="AB254" s="2">
        <v>1.159154382424034</v>
      </c>
    </row>
    <row r="255" ht="15.0" hidden="1" customHeight="1">
      <c r="A255" s="2" t="s">
        <v>28</v>
      </c>
      <c r="B255" s="2" t="s">
        <v>102</v>
      </c>
      <c r="C255" s="2" t="s">
        <v>230</v>
      </c>
      <c r="D255" s="2" t="s">
        <v>1083</v>
      </c>
      <c r="E255" s="2" t="s">
        <v>102</v>
      </c>
      <c r="F255" s="2" t="s">
        <v>118</v>
      </c>
      <c r="G255" s="2" t="s">
        <v>62</v>
      </c>
      <c r="H255" s="2" t="s">
        <v>1084</v>
      </c>
      <c r="I255" s="2" t="s">
        <v>107</v>
      </c>
      <c r="J255" s="2" t="s">
        <v>92</v>
      </c>
      <c r="K255" s="2" t="s">
        <v>108</v>
      </c>
      <c r="L255" s="2" t="s">
        <v>108</v>
      </c>
      <c r="M255" s="2" t="s">
        <v>109</v>
      </c>
      <c r="N255" s="2" t="s">
        <v>1085</v>
      </c>
      <c r="O255" s="2" t="s">
        <v>57</v>
      </c>
      <c r="P255" s="2">
        <v>0.243</v>
      </c>
      <c r="Q255" s="2">
        <v>239.0</v>
      </c>
      <c r="R255" s="2">
        <v>58.077</v>
      </c>
      <c r="S255" s="2">
        <v>0.0</v>
      </c>
      <c r="T255" s="2">
        <v>0.4896</v>
      </c>
      <c r="U255" s="2">
        <v>0.0</v>
      </c>
      <c r="V255" s="2">
        <v>0.0</v>
      </c>
      <c r="W255" s="2">
        <v>0.1224</v>
      </c>
      <c r="X255" s="2">
        <v>0.5049664429530202</v>
      </c>
      <c r="Y255" s="2">
        <v>0.8476049074001718</v>
      </c>
      <c r="Z255" s="2">
        <v>0.3115494750238626</v>
      </c>
      <c r="AA255" s="2">
        <v>0.8165159179768828</v>
      </c>
      <c r="AB255" s="2">
        <v>1.159154382424034</v>
      </c>
    </row>
    <row r="256" ht="15.0" hidden="1" customHeight="1">
      <c r="A256" s="2" t="s">
        <v>28</v>
      </c>
      <c r="B256" s="2" t="s">
        <v>310</v>
      </c>
      <c r="C256" s="2" t="s">
        <v>152</v>
      </c>
      <c r="D256" s="2" t="s">
        <v>1086</v>
      </c>
      <c r="E256" s="2" t="s">
        <v>313</v>
      </c>
      <c r="F256" s="2" t="s">
        <v>32</v>
      </c>
      <c r="G256" s="2" t="s">
        <v>33</v>
      </c>
      <c r="H256" s="2" t="s">
        <v>1087</v>
      </c>
      <c r="I256" s="2" t="s">
        <v>215</v>
      </c>
      <c r="J256" s="2" t="s">
        <v>92</v>
      </c>
      <c r="K256" s="2" t="s">
        <v>93</v>
      </c>
      <c r="L256" s="2" t="s">
        <v>93</v>
      </c>
      <c r="M256" s="2" t="s">
        <v>94</v>
      </c>
      <c r="N256" s="2" t="s">
        <v>1086</v>
      </c>
      <c r="O256" s="2" t="s">
        <v>1088</v>
      </c>
      <c r="P256" s="2">
        <v>0.243</v>
      </c>
      <c r="Q256" s="2">
        <v>239.0</v>
      </c>
      <c r="R256" s="2">
        <v>58.077</v>
      </c>
      <c r="S256" s="2">
        <v>0.0</v>
      </c>
      <c r="T256" s="2">
        <v>0.4896</v>
      </c>
      <c r="U256" s="2">
        <v>0.0</v>
      </c>
      <c r="V256" s="2">
        <v>0.0</v>
      </c>
      <c r="W256" s="2">
        <v>0.1224</v>
      </c>
      <c r="X256" s="2">
        <v>0.5049664429530202</v>
      </c>
      <c r="Y256" s="2">
        <v>0.8476049074001718</v>
      </c>
      <c r="Z256" s="2">
        <v>0.3115494750238626</v>
      </c>
      <c r="AA256" s="2">
        <v>0.8165159179768828</v>
      </c>
      <c r="AB256" s="2">
        <v>1.159154382424034</v>
      </c>
    </row>
    <row r="257" ht="15.0" hidden="1" customHeight="1">
      <c r="A257" s="2" t="s">
        <v>28</v>
      </c>
      <c r="B257" s="2" t="s">
        <v>360</v>
      </c>
      <c r="C257" s="2" t="s">
        <v>110</v>
      </c>
      <c r="D257" s="2" t="s">
        <v>1089</v>
      </c>
      <c r="E257" s="2" t="s">
        <v>360</v>
      </c>
      <c r="F257" s="2" t="s">
        <v>44</v>
      </c>
      <c r="G257" s="2" t="s">
        <v>124</v>
      </c>
      <c r="H257" s="2" t="s">
        <v>1090</v>
      </c>
      <c r="I257" s="2" t="s">
        <v>482</v>
      </c>
      <c r="J257" s="2" t="s">
        <v>92</v>
      </c>
      <c r="K257" s="2" t="s">
        <v>93</v>
      </c>
      <c r="L257" s="2" t="s">
        <v>93</v>
      </c>
      <c r="M257" s="2" t="s">
        <v>94</v>
      </c>
      <c r="N257" s="2" t="s">
        <v>367</v>
      </c>
      <c r="O257" s="2" t="s">
        <v>57</v>
      </c>
      <c r="P257" s="2">
        <v>0.243</v>
      </c>
      <c r="Q257" s="2">
        <v>239.0</v>
      </c>
      <c r="R257" s="2">
        <v>58.077</v>
      </c>
      <c r="S257" s="2">
        <v>0.0</v>
      </c>
      <c r="T257" s="2">
        <v>0.4896</v>
      </c>
      <c r="U257" s="2">
        <v>0.0</v>
      </c>
      <c r="V257" s="2">
        <v>0.0</v>
      </c>
      <c r="W257" s="2">
        <v>0.1224</v>
      </c>
      <c r="X257" s="2">
        <v>0.5049664429530202</v>
      </c>
      <c r="Y257" s="2">
        <v>0.8476049074001718</v>
      </c>
      <c r="Z257" s="2">
        <v>0.3115494750238626</v>
      </c>
      <c r="AA257" s="2">
        <v>0.8165159179768828</v>
      </c>
      <c r="AB257" s="2">
        <v>1.159154382424034</v>
      </c>
    </row>
    <row r="258" ht="15.0" hidden="1" customHeight="1">
      <c r="A258" s="2" t="s">
        <v>28</v>
      </c>
      <c r="B258" s="2" t="s">
        <v>724</v>
      </c>
      <c r="C258" s="2" t="s">
        <v>176</v>
      </c>
      <c r="D258" s="2" t="s">
        <v>1091</v>
      </c>
      <c r="E258" s="2" t="s">
        <v>232</v>
      </c>
      <c r="F258" s="2" t="s">
        <v>382</v>
      </c>
      <c r="G258" s="2" t="s">
        <v>383</v>
      </c>
      <c r="H258" s="2" t="s">
        <v>1092</v>
      </c>
      <c r="I258" s="2" t="s">
        <v>35</v>
      </c>
      <c r="J258" s="2" t="s">
        <v>92</v>
      </c>
      <c r="K258" s="2" t="s">
        <v>108</v>
      </c>
      <c r="L258" s="2" t="s">
        <v>621</v>
      </c>
      <c r="M258" s="2" t="s">
        <v>726</v>
      </c>
      <c r="N258" s="2" t="s">
        <v>1093</v>
      </c>
      <c r="O258" s="2" t="s">
        <v>48</v>
      </c>
      <c r="P258" s="2">
        <v>0.243</v>
      </c>
      <c r="Q258" s="2">
        <v>239.0</v>
      </c>
      <c r="R258" s="2">
        <v>58.077</v>
      </c>
      <c r="S258" s="2">
        <v>0.0</v>
      </c>
      <c r="T258" s="2">
        <v>0.4896</v>
      </c>
      <c r="U258" s="2">
        <v>0.0</v>
      </c>
      <c r="V258" s="2">
        <v>0.0</v>
      </c>
      <c r="W258" s="2">
        <v>0.1224</v>
      </c>
      <c r="X258" s="2">
        <v>0.5049664429530202</v>
      </c>
      <c r="Y258" s="2">
        <v>0.8476049074001718</v>
      </c>
      <c r="Z258" s="2">
        <v>0.3115494750238626</v>
      </c>
      <c r="AA258" s="2">
        <v>0.8165159179768828</v>
      </c>
      <c r="AB258" s="2">
        <v>1.159154382424034</v>
      </c>
    </row>
    <row r="259" ht="15.0" hidden="1" customHeight="1">
      <c r="A259" s="2" t="s">
        <v>28</v>
      </c>
      <c r="B259" s="2" t="s">
        <v>1094</v>
      </c>
      <c r="C259" s="2" t="s">
        <v>514</v>
      </c>
      <c r="D259" s="2" t="s">
        <v>1095</v>
      </c>
      <c r="E259" s="2" t="s">
        <v>1094</v>
      </c>
      <c r="F259" s="2" t="s">
        <v>32</v>
      </c>
      <c r="G259" s="2" t="s">
        <v>33</v>
      </c>
      <c r="H259" s="2" t="s">
        <v>1096</v>
      </c>
      <c r="I259" s="2" t="s">
        <v>370</v>
      </c>
      <c r="J259" s="2" t="s">
        <v>284</v>
      </c>
      <c r="K259" s="2" t="s">
        <v>285</v>
      </c>
      <c r="L259" s="2" t="s">
        <v>286</v>
      </c>
      <c r="M259" s="2" t="s">
        <v>287</v>
      </c>
      <c r="N259" s="2" t="s">
        <v>1097</v>
      </c>
      <c r="O259" s="2" t="s">
        <v>40</v>
      </c>
      <c r="P259" s="2">
        <v>0.4274</v>
      </c>
      <c r="Q259" s="2">
        <v>108.0</v>
      </c>
      <c r="R259" s="2">
        <v>46.1592</v>
      </c>
      <c r="S259" s="2">
        <v>0.3407</v>
      </c>
      <c r="T259" s="2">
        <v>0.0</v>
      </c>
      <c r="U259" s="2">
        <v>0.4335</v>
      </c>
      <c r="V259" s="2">
        <v>0.0</v>
      </c>
      <c r="W259" s="2">
        <v>0.19355</v>
      </c>
      <c r="X259" s="2">
        <v>1.0</v>
      </c>
      <c r="Y259" s="2">
        <v>0.6613456278815347</v>
      </c>
      <c r="Z259" s="2">
        <v>0.4926503340757239</v>
      </c>
      <c r="AA259" s="2">
        <v>1.492650334075724</v>
      </c>
      <c r="AB259" s="2">
        <v>1.153995961957259</v>
      </c>
    </row>
    <row r="260" ht="15.0" hidden="1" customHeight="1">
      <c r="A260" s="2" t="s">
        <v>28</v>
      </c>
      <c r="B260" s="2" t="s">
        <v>1098</v>
      </c>
      <c r="C260" s="2" t="s">
        <v>75</v>
      </c>
      <c r="D260" s="2" t="s">
        <v>1099</v>
      </c>
      <c r="E260" s="2" t="s">
        <v>1098</v>
      </c>
      <c r="F260" s="2" t="s">
        <v>32</v>
      </c>
      <c r="G260" s="2" t="s">
        <v>33</v>
      </c>
      <c r="H260" s="2" t="s">
        <v>1100</v>
      </c>
      <c r="I260" s="2" t="s">
        <v>204</v>
      </c>
      <c r="J260" s="2" t="s">
        <v>284</v>
      </c>
      <c r="K260" s="2" t="s">
        <v>285</v>
      </c>
      <c r="L260" s="2" t="s">
        <v>286</v>
      </c>
      <c r="M260" s="2" t="s">
        <v>287</v>
      </c>
      <c r="N260" s="2" t="s">
        <v>1101</v>
      </c>
      <c r="O260" s="2" t="s">
        <v>144</v>
      </c>
      <c r="P260" s="2">
        <v>0.4274</v>
      </c>
      <c r="Q260" s="2">
        <v>108.0</v>
      </c>
      <c r="R260" s="2">
        <v>46.1592</v>
      </c>
      <c r="S260" s="2">
        <v>0.3407</v>
      </c>
      <c r="T260" s="2">
        <v>0.0</v>
      </c>
      <c r="U260" s="2">
        <v>0.4335</v>
      </c>
      <c r="V260" s="2">
        <v>0.0</v>
      </c>
      <c r="W260" s="2">
        <v>0.19355</v>
      </c>
      <c r="X260" s="2">
        <v>1.0</v>
      </c>
      <c r="Y260" s="2">
        <v>0.6613456278815347</v>
      </c>
      <c r="Z260" s="2">
        <v>0.4926503340757239</v>
      </c>
      <c r="AA260" s="2">
        <v>1.492650334075724</v>
      </c>
      <c r="AB260" s="2">
        <v>1.153995961957259</v>
      </c>
    </row>
    <row r="261" ht="15.0" hidden="1" customHeight="1">
      <c r="A261" s="2" t="s">
        <v>28</v>
      </c>
      <c r="B261" s="2" t="s">
        <v>1098</v>
      </c>
      <c r="C261" s="2" t="s">
        <v>222</v>
      </c>
      <c r="D261" s="2" t="s">
        <v>1102</v>
      </c>
      <c r="E261" s="2" t="s">
        <v>1098</v>
      </c>
      <c r="F261" s="2" t="s">
        <v>32</v>
      </c>
      <c r="G261" s="2" t="s">
        <v>33</v>
      </c>
      <c r="H261" s="2" t="s">
        <v>1103</v>
      </c>
      <c r="I261" s="2" t="s">
        <v>91</v>
      </c>
      <c r="J261" s="2" t="s">
        <v>284</v>
      </c>
      <c r="K261" s="2" t="s">
        <v>285</v>
      </c>
      <c r="L261" s="2" t="s">
        <v>286</v>
      </c>
      <c r="M261" s="2" t="s">
        <v>287</v>
      </c>
      <c r="N261" s="2" t="s">
        <v>1102</v>
      </c>
      <c r="O261" s="2" t="s">
        <v>144</v>
      </c>
      <c r="P261" s="2">
        <v>0.4274</v>
      </c>
      <c r="Q261" s="2">
        <v>108.0</v>
      </c>
      <c r="R261" s="2">
        <v>46.1592</v>
      </c>
      <c r="S261" s="2">
        <v>0.3407</v>
      </c>
      <c r="T261" s="2">
        <v>0.0</v>
      </c>
      <c r="U261" s="2">
        <v>0.4335</v>
      </c>
      <c r="V261" s="2">
        <v>0.0</v>
      </c>
      <c r="W261" s="2">
        <v>0.19355</v>
      </c>
      <c r="X261" s="2">
        <v>1.0</v>
      </c>
      <c r="Y261" s="2">
        <v>0.6613456278815347</v>
      </c>
      <c r="Z261" s="2">
        <v>0.4926503340757239</v>
      </c>
      <c r="AA261" s="2">
        <v>1.492650334075724</v>
      </c>
      <c r="AB261" s="2">
        <v>1.153995961957259</v>
      </c>
    </row>
    <row r="262" ht="15.0" hidden="1" customHeight="1">
      <c r="A262" s="2" t="s">
        <v>28</v>
      </c>
      <c r="B262" s="2" t="s">
        <v>1104</v>
      </c>
      <c r="C262" s="2" t="s">
        <v>483</v>
      </c>
      <c r="D262" s="2" t="s">
        <v>496</v>
      </c>
      <c r="E262" s="2" t="s">
        <v>1105</v>
      </c>
      <c r="F262" s="2" t="s">
        <v>32</v>
      </c>
      <c r="G262" s="2" t="s">
        <v>33</v>
      </c>
      <c r="H262" s="2" t="s">
        <v>1106</v>
      </c>
      <c r="I262" s="2" t="s">
        <v>35</v>
      </c>
      <c r="J262" s="2" t="s">
        <v>284</v>
      </c>
      <c r="K262" s="2" t="s">
        <v>285</v>
      </c>
      <c r="L262" s="2" t="s">
        <v>286</v>
      </c>
      <c r="M262" s="2" t="s">
        <v>287</v>
      </c>
      <c r="N262" s="2" t="s">
        <v>496</v>
      </c>
      <c r="O262" s="2" t="s">
        <v>57</v>
      </c>
      <c r="P262" s="2">
        <v>0.4274</v>
      </c>
      <c r="Q262" s="2">
        <v>108.0</v>
      </c>
      <c r="R262" s="2">
        <v>46.1592</v>
      </c>
      <c r="S262" s="2">
        <v>0.3407</v>
      </c>
      <c r="T262" s="2">
        <v>0.0</v>
      </c>
      <c r="U262" s="2">
        <v>0.4335</v>
      </c>
      <c r="V262" s="2">
        <v>0.0</v>
      </c>
      <c r="W262" s="2">
        <v>0.19355</v>
      </c>
      <c r="X262" s="2">
        <v>1.0</v>
      </c>
      <c r="Y262" s="2">
        <v>0.6613456278815347</v>
      </c>
      <c r="Z262" s="2">
        <v>0.4926503340757239</v>
      </c>
      <c r="AA262" s="2">
        <v>1.492650334075724</v>
      </c>
      <c r="AB262" s="2">
        <v>1.153995961957259</v>
      </c>
    </row>
    <row r="263" ht="15.0" hidden="1" customHeight="1">
      <c r="A263" s="2" t="s">
        <v>28</v>
      </c>
      <c r="B263" s="2" t="s">
        <v>1107</v>
      </c>
      <c r="C263" s="2" t="s">
        <v>1108</v>
      </c>
      <c r="D263" s="2" t="s">
        <v>1109</v>
      </c>
      <c r="E263" s="2" t="s">
        <v>1110</v>
      </c>
      <c r="F263" s="2" t="s">
        <v>32</v>
      </c>
      <c r="G263" s="2" t="s">
        <v>1111</v>
      </c>
      <c r="H263" s="2" t="s">
        <v>1112</v>
      </c>
      <c r="I263" s="2" t="s">
        <v>35</v>
      </c>
      <c r="J263" s="2" t="s">
        <v>284</v>
      </c>
      <c r="K263" s="2" t="s">
        <v>285</v>
      </c>
      <c r="L263" s="2" t="s">
        <v>286</v>
      </c>
      <c r="M263" s="2" t="s">
        <v>287</v>
      </c>
      <c r="N263" s="2" t="s">
        <v>1113</v>
      </c>
      <c r="O263" s="2" t="s">
        <v>101</v>
      </c>
      <c r="P263" s="2">
        <v>0.4274</v>
      </c>
      <c r="Q263" s="2">
        <v>108.0</v>
      </c>
      <c r="R263" s="2">
        <v>46.1592</v>
      </c>
      <c r="S263" s="2">
        <v>0.3407</v>
      </c>
      <c r="T263" s="2">
        <v>0.0</v>
      </c>
      <c r="U263" s="2">
        <v>0.4335</v>
      </c>
      <c r="V263" s="2">
        <v>0.0</v>
      </c>
      <c r="W263" s="2">
        <v>0.19355</v>
      </c>
      <c r="X263" s="2">
        <v>1.0</v>
      </c>
      <c r="Y263" s="2">
        <v>0.6613456278815347</v>
      </c>
      <c r="Z263" s="2">
        <v>0.4926503340757239</v>
      </c>
      <c r="AA263" s="2">
        <v>1.492650334075724</v>
      </c>
      <c r="AB263" s="2">
        <v>1.153995961957259</v>
      </c>
    </row>
    <row r="264" ht="15.0" hidden="1" customHeight="1">
      <c r="A264" s="2" t="s">
        <v>28</v>
      </c>
      <c r="B264" s="2" t="s">
        <v>1114</v>
      </c>
      <c r="C264" s="2" t="s">
        <v>428</v>
      </c>
      <c r="D264" s="2" t="s">
        <v>1115</v>
      </c>
      <c r="E264" s="2" t="s">
        <v>1116</v>
      </c>
      <c r="F264" s="2" t="s">
        <v>105</v>
      </c>
      <c r="G264" s="2" t="s">
        <v>951</v>
      </c>
      <c r="H264" s="2" t="s">
        <v>1117</v>
      </c>
      <c r="I264" s="2" t="s">
        <v>35</v>
      </c>
      <c r="J264" s="2" t="s">
        <v>284</v>
      </c>
      <c r="K264" s="2" t="s">
        <v>575</v>
      </c>
      <c r="L264" s="2" t="s">
        <v>583</v>
      </c>
      <c r="M264" s="2" t="s">
        <v>1118</v>
      </c>
      <c r="N264" s="2" t="s">
        <v>1115</v>
      </c>
      <c r="O264" s="2" t="s">
        <v>48</v>
      </c>
      <c r="P264" s="2">
        <v>0.4274</v>
      </c>
      <c r="Q264" s="2">
        <v>108.0</v>
      </c>
      <c r="R264" s="2">
        <v>46.1592</v>
      </c>
      <c r="S264" s="2">
        <v>0.3407</v>
      </c>
      <c r="T264" s="2">
        <v>0.0</v>
      </c>
      <c r="U264" s="2">
        <v>0.4335</v>
      </c>
      <c r="V264" s="2">
        <v>0.0</v>
      </c>
      <c r="W264" s="2">
        <v>0.19355</v>
      </c>
      <c r="X264" s="2">
        <v>1.0</v>
      </c>
      <c r="Y264" s="2">
        <v>0.6613456278815347</v>
      </c>
      <c r="Z264" s="2">
        <v>0.4926503340757239</v>
      </c>
      <c r="AA264" s="2">
        <v>1.492650334075724</v>
      </c>
      <c r="AB264" s="2">
        <v>1.153995961957259</v>
      </c>
    </row>
    <row r="265" ht="15.0" hidden="1" customHeight="1">
      <c r="A265" s="2" t="s">
        <v>28</v>
      </c>
      <c r="B265" s="2" t="s">
        <v>578</v>
      </c>
      <c r="C265" s="2" t="s">
        <v>298</v>
      </c>
      <c r="D265" s="2" t="s">
        <v>1119</v>
      </c>
      <c r="E265" s="2" t="s">
        <v>578</v>
      </c>
      <c r="F265" s="2" t="s">
        <v>118</v>
      </c>
      <c r="G265" s="2" t="s">
        <v>581</v>
      </c>
      <c r="H265" s="2" t="s">
        <v>1120</v>
      </c>
      <c r="I265" s="2" t="s">
        <v>431</v>
      </c>
      <c r="J265" s="2" t="s">
        <v>284</v>
      </c>
      <c r="K265" s="2" t="s">
        <v>575</v>
      </c>
      <c r="L265" s="2" t="s">
        <v>583</v>
      </c>
      <c r="M265" s="2" t="s">
        <v>584</v>
      </c>
      <c r="N265" s="2" t="s">
        <v>1121</v>
      </c>
      <c r="O265" s="2" t="s">
        <v>40</v>
      </c>
      <c r="P265" s="2">
        <v>0.4274</v>
      </c>
      <c r="Q265" s="2">
        <v>108.0</v>
      </c>
      <c r="R265" s="2">
        <v>46.1592</v>
      </c>
      <c r="S265" s="2">
        <v>0.3407</v>
      </c>
      <c r="T265" s="2">
        <v>0.0</v>
      </c>
      <c r="U265" s="2">
        <v>0.4335</v>
      </c>
      <c r="V265" s="2">
        <v>0.0</v>
      </c>
      <c r="W265" s="2">
        <v>0.19355</v>
      </c>
      <c r="X265" s="2">
        <v>1.0</v>
      </c>
      <c r="Y265" s="2">
        <v>0.6613456278815347</v>
      </c>
      <c r="Z265" s="2">
        <v>0.4926503340757239</v>
      </c>
      <c r="AA265" s="2">
        <v>1.492650334075724</v>
      </c>
      <c r="AB265" s="2">
        <v>1.153995961957259</v>
      </c>
    </row>
    <row r="266" ht="15.0" hidden="1" customHeight="1">
      <c r="A266" s="2" t="s">
        <v>28</v>
      </c>
      <c r="B266" s="2" t="s">
        <v>1098</v>
      </c>
      <c r="C266" s="2" t="s">
        <v>795</v>
      </c>
      <c r="D266" s="2" t="s">
        <v>1122</v>
      </c>
      <c r="E266" s="2" t="s">
        <v>1123</v>
      </c>
      <c r="F266" s="2" t="s">
        <v>32</v>
      </c>
      <c r="G266" s="2" t="s">
        <v>33</v>
      </c>
      <c r="H266" s="2" t="s">
        <v>1124</v>
      </c>
      <c r="I266" s="2" t="s">
        <v>35</v>
      </c>
      <c r="J266" s="2" t="s">
        <v>284</v>
      </c>
      <c r="K266" s="2" t="s">
        <v>285</v>
      </c>
      <c r="L266" s="2" t="s">
        <v>286</v>
      </c>
      <c r="M266" s="2" t="s">
        <v>287</v>
      </c>
      <c r="N266" s="2" t="s">
        <v>1122</v>
      </c>
      <c r="O266" s="2" t="s">
        <v>57</v>
      </c>
      <c r="P266" s="2">
        <v>0.4274</v>
      </c>
      <c r="Q266" s="2">
        <v>108.0</v>
      </c>
      <c r="R266" s="2">
        <v>46.1592</v>
      </c>
      <c r="S266" s="2">
        <v>0.0</v>
      </c>
      <c r="T266" s="2">
        <v>0.0</v>
      </c>
      <c r="U266" s="2">
        <v>0.4335</v>
      </c>
      <c r="V266" s="2">
        <v>0.3077</v>
      </c>
      <c r="W266" s="2">
        <v>0.1853</v>
      </c>
      <c r="X266" s="2">
        <v>1.0</v>
      </c>
      <c r="Y266" s="2">
        <v>0.6613456278815347</v>
      </c>
      <c r="Z266" s="2">
        <v>0.4716512885777919</v>
      </c>
      <c r="AA266" s="2">
        <v>1.471651288577792</v>
      </c>
      <c r="AB266" s="2">
        <v>1.132996916459327</v>
      </c>
    </row>
    <row r="267" ht="15.0" hidden="1" customHeight="1">
      <c r="A267" s="2" t="s">
        <v>28</v>
      </c>
      <c r="B267" s="2" t="s">
        <v>555</v>
      </c>
      <c r="C267" s="2" t="s">
        <v>50</v>
      </c>
      <c r="D267" s="2" t="s">
        <v>1125</v>
      </c>
      <c r="E267" s="2" t="s">
        <v>1126</v>
      </c>
      <c r="F267" s="2" t="s">
        <v>32</v>
      </c>
      <c r="G267" s="2" t="s">
        <v>89</v>
      </c>
      <c r="H267" s="2" t="s">
        <v>1127</v>
      </c>
      <c r="I267" s="2" t="s">
        <v>35</v>
      </c>
      <c r="J267" s="2" t="s">
        <v>284</v>
      </c>
      <c r="K267" s="2" t="s">
        <v>285</v>
      </c>
      <c r="L267" s="2" t="s">
        <v>286</v>
      </c>
      <c r="M267" s="2" t="s">
        <v>287</v>
      </c>
      <c r="N267" s="2" t="s">
        <v>1128</v>
      </c>
      <c r="O267" s="2" t="s">
        <v>101</v>
      </c>
      <c r="P267" s="2">
        <v>0.4274</v>
      </c>
      <c r="Q267" s="2">
        <v>108.0</v>
      </c>
      <c r="R267" s="2">
        <v>46.1592</v>
      </c>
      <c r="S267" s="2">
        <v>0.0</v>
      </c>
      <c r="T267" s="2">
        <v>0.0</v>
      </c>
      <c r="U267" s="2">
        <v>0.4335</v>
      </c>
      <c r="V267" s="2">
        <v>0.3077</v>
      </c>
      <c r="W267" s="2">
        <v>0.1853</v>
      </c>
      <c r="X267" s="2">
        <v>1.0</v>
      </c>
      <c r="Y267" s="2">
        <v>0.6613456278815347</v>
      </c>
      <c r="Z267" s="2">
        <v>0.4716512885777919</v>
      </c>
      <c r="AA267" s="2">
        <v>1.471651288577792</v>
      </c>
      <c r="AB267" s="2">
        <v>1.132996916459327</v>
      </c>
    </row>
    <row r="268" ht="15.0" hidden="1" customHeight="1">
      <c r="A268" s="2" t="s">
        <v>28</v>
      </c>
      <c r="B268" s="2" t="s">
        <v>560</v>
      </c>
      <c r="C268" s="2" t="s">
        <v>371</v>
      </c>
      <c r="D268" s="2" t="s">
        <v>1129</v>
      </c>
      <c r="E268" s="2" t="s">
        <v>568</v>
      </c>
      <c r="F268" s="2" t="s">
        <v>32</v>
      </c>
      <c r="G268" s="2" t="s">
        <v>89</v>
      </c>
      <c r="H268" s="2" t="s">
        <v>1130</v>
      </c>
      <c r="I268" s="2" t="s">
        <v>570</v>
      </c>
      <c r="J268" s="2" t="s">
        <v>284</v>
      </c>
      <c r="K268" s="2" t="s">
        <v>285</v>
      </c>
      <c r="L268" s="2" t="s">
        <v>295</v>
      </c>
      <c r="M268" s="2" t="s">
        <v>296</v>
      </c>
      <c r="N268" s="2" t="s">
        <v>400</v>
      </c>
      <c r="O268" s="2" t="s">
        <v>326</v>
      </c>
      <c r="P268" s="2">
        <v>0.4274</v>
      </c>
      <c r="Q268" s="2">
        <v>108.0</v>
      </c>
      <c r="R268" s="2">
        <v>46.1592</v>
      </c>
      <c r="S268" s="2">
        <v>0.0</v>
      </c>
      <c r="T268" s="2">
        <v>0.0</v>
      </c>
      <c r="U268" s="2">
        <v>0.4335</v>
      </c>
      <c r="V268" s="2">
        <v>0.3077</v>
      </c>
      <c r="W268" s="2">
        <v>0.1853</v>
      </c>
      <c r="X268" s="2">
        <v>1.0</v>
      </c>
      <c r="Y268" s="2">
        <v>0.6613456278815347</v>
      </c>
      <c r="Z268" s="2">
        <v>0.4716512885777919</v>
      </c>
      <c r="AA268" s="2">
        <v>1.471651288577792</v>
      </c>
      <c r="AB268" s="2">
        <v>1.132996916459327</v>
      </c>
    </row>
    <row r="269" ht="15.0" hidden="1" customHeight="1">
      <c r="A269" s="2" t="s">
        <v>28</v>
      </c>
      <c r="B269" s="2" t="s">
        <v>560</v>
      </c>
      <c r="C269" s="2" t="s">
        <v>195</v>
      </c>
      <c r="D269" s="2" t="s">
        <v>1131</v>
      </c>
      <c r="E269" s="2" t="s">
        <v>562</v>
      </c>
      <c r="F269" s="2" t="s">
        <v>118</v>
      </c>
      <c r="G269" s="2" t="s">
        <v>62</v>
      </c>
      <c r="H269" s="2" t="s">
        <v>1132</v>
      </c>
      <c r="I269" s="2" t="s">
        <v>132</v>
      </c>
      <c r="J269" s="2" t="s">
        <v>284</v>
      </c>
      <c r="K269" s="2" t="s">
        <v>285</v>
      </c>
      <c r="L269" s="2" t="s">
        <v>295</v>
      </c>
      <c r="M269" s="2" t="s">
        <v>296</v>
      </c>
      <c r="N269" s="2" t="s">
        <v>1131</v>
      </c>
      <c r="O269" s="2" t="s">
        <v>57</v>
      </c>
      <c r="P269" s="2">
        <v>0.4274</v>
      </c>
      <c r="Q269" s="2">
        <v>108.0</v>
      </c>
      <c r="R269" s="2">
        <v>46.1592</v>
      </c>
      <c r="S269" s="2">
        <v>0.0</v>
      </c>
      <c r="T269" s="2">
        <v>0.0</v>
      </c>
      <c r="U269" s="2">
        <v>0.4335</v>
      </c>
      <c r="V269" s="2">
        <v>0.3077</v>
      </c>
      <c r="W269" s="2">
        <v>0.1853</v>
      </c>
      <c r="X269" s="2">
        <v>1.0</v>
      </c>
      <c r="Y269" s="2">
        <v>0.6613456278815347</v>
      </c>
      <c r="Z269" s="2">
        <v>0.4716512885777919</v>
      </c>
      <c r="AA269" s="2">
        <v>1.471651288577792</v>
      </c>
      <c r="AB269" s="2">
        <v>1.132996916459327</v>
      </c>
    </row>
    <row r="270" ht="15.0" hidden="1" customHeight="1">
      <c r="A270" s="2" t="s">
        <v>28</v>
      </c>
      <c r="B270" s="2" t="s">
        <v>560</v>
      </c>
      <c r="C270" s="2" t="s">
        <v>236</v>
      </c>
      <c r="D270" s="2" t="s">
        <v>1131</v>
      </c>
      <c r="E270" s="2" t="s">
        <v>562</v>
      </c>
      <c r="F270" s="2" t="s">
        <v>53</v>
      </c>
      <c r="G270" s="2" t="s">
        <v>383</v>
      </c>
      <c r="H270" s="2" t="s">
        <v>1133</v>
      </c>
      <c r="I270" s="2" t="s">
        <v>35</v>
      </c>
      <c r="J270" s="2" t="s">
        <v>284</v>
      </c>
      <c r="K270" s="2" t="s">
        <v>285</v>
      </c>
      <c r="L270" s="2" t="s">
        <v>295</v>
      </c>
      <c r="M270" s="2" t="s">
        <v>296</v>
      </c>
      <c r="N270" s="2" t="s">
        <v>1131</v>
      </c>
      <c r="O270" s="2" t="s">
        <v>57</v>
      </c>
      <c r="P270" s="2">
        <v>0.4274</v>
      </c>
      <c r="Q270" s="2">
        <v>108.0</v>
      </c>
      <c r="R270" s="2">
        <v>46.1592</v>
      </c>
      <c r="S270" s="2">
        <v>0.0</v>
      </c>
      <c r="T270" s="2">
        <v>0.0</v>
      </c>
      <c r="U270" s="2">
        <v>0.4335</v>
      </c>
      <c r="V270" s="2">
        <v>0.3077</v>
      </c>
      <c r="W270" s="2">
        <v>0.1853</v>
      </c>
      <c r="X270" s="2">
        <v>1.0</v>
      </c>
      <c r="Y270" s="2">
        <v>0.6613456278815347</v>
      </c>
      <c r="Z270" s="2">
        <v>0.4716512885777919</v>
      </c>
      <c r="AA270" s="2">
        <v>1.471651288577792</v>
      </c>
      <c r="AB270" s="2">
        <v>1.132996916459327</v>
      </c>
    </row>
    <row r="271" ht="15.0" hidden="1" customHeight="1">
      <c r="A271" s="2" t="s">
        <v>28</v>
      </c>
      <c r="B271" s="2" t="s">
        <v>560</v>
      </c>
      <c r="C271" s="2" t="s">
        <v>1134</v>
      </c>
      <c r="D271" s="2" t="s">
        <v>1129</v>
      </c>
      <c r="E271" s="2" t="s">
        <v>568</v>
      </c>
      <c r="F271" s="2" t="s">
        <v>118</v>
      </c>
      <c r="G271" s="2" t="s">
        <v>124</v>
      </c>
      <c r="H271" s="2" t="s">
        <v>1130</v>
      </c>
      <c r="I271" s="2" t="s">
        <v>570</v>
      </c>
      <c r="J271" s="2" t="s">
        <v>284</v>
      </c>
      <c r="K271" s="2" t="s">
        <v>285</v>
      </c>
      <c r="L271" s="2" t="s">
        <v>295</v>
      </c>
      <c r="M271" s="2" t="s">
        <v>296</v>
      </c>
      <c r="N271" s="2" t="s">
        <v>400</v>
      </c>
      <c r="O271" s="2" t="s">
        <v>326</v>
      </c>
      <c r="P271" s="2">
        <v>0.4274</v>
      </c>
      <c r="Q271" s="2">
        <v>108.0</v>
      </c>
      <c r="R271" s="2">
        <v>46.1592</v>
      </c>
      <c r="S271" s="2">
        <v>0.0</v>
      </c>
      <c r="T271" s="2">
        <v>0.0</v>
      </c>
      <c r="U271" s="2">
        <v>0.4335</v>
      </c>
      <c r="V271" s="2">
        <v>0.3077</v>
      </c>
      <c r="W271" s="2">
        <v>0.1853</v>
      </c>
      <c r="X271" s="2">
        <v>1.0</v>
      </c>
      <c r="Y271" s="2">
        <v>0.6613456278815347</v>
      </c>
      <c r="Z271" s="2">
        <v>0.4716512885777919</v>
      </c>
      <c r="AA271" s="2">
        <v>1.471651288577792</v>
      </c>
      <c r="AB271" s="2">
        <v>1.132996916459327</v>
      </c>
    </row>
    <row r="272" ht="15.0" hidden="1" customHeight="1">
      <c r="A272" s="2" t="s">
        <v>28</v>
      </c>
      <c r="B272" s="2" t="s">
        <v>571</v>
      </c>
      <c r="C272" s="2" t="s">
        <v>230</v>
      </c>
      <c r="D272" s="2" t="s">
        <v>1135</v>
      </c>
      <c r="E272" s="2" t="s">
        <v>1136</v>
      </c>
      <c r="F272" s="2" t="s">
        <v>172</v>
      </c>
      <c r="G272" s="2" t="s">
        <v>62</v>
      </c>
      <c r="H272" s="2" t="s">
        <v>1137</v>
      </c>
      <c r="I272" s="2" t="s">
        <v>329</v>
      </c>
      <c r="J272" s="2" t="s">
        <v>284</v>
      </c>
      <c r="K272" s="2" t="s">
        <v>575</v>
      </c>
      <c r="L272" s="2" t="s">
        <v>576</v>
      </c>
      <c r="M272" s="2" t="s">
        <v>576</v>
      </c>
      <c r="N272" s="2" t="s">
        <v>1138</v>
      </c>
      <c r="O272" s="2" t="s">
        <v>57</v>
      </c>
      <c r="P272" s="2">
        <v>0.4274</v>
      </c>
      <c r="Q272" s="2">
        <v>108.0</v>
      </c>
      <c r="R272" s="2">
        <v>46.1592</v>
      </c>
      <c r="S272" s="2">
        <v>0.0</v>
      </c>
      <c r="T272" s="2">
        <v>0.0</v>
      </c>
      <c r="U272" s="2">
        <v>0.4335</v>
      </c>
      <c r="V272" s="2">
        <v>0.3077</v>
      </c>
      <c r="W272" s="2">
        <v>0.1853</v>
      </c>
      <c r="X272" s="2">
        <v>1.0</v>
      </c>
      <c r="Y272" s="2">
        <v>0.6613456278815347</v>
      </c>
      <c r="Z272" s="2">
        <v>0.4716512885777919</v>
      </c>
      <c r="AA272" s="2">
        <v>1.471651288577792</v>
      </c>
      <c r="AB272" s="2">
        <v>1.132996916459327</v>
      </c>
    </row>
    <row r="273" ht="15.0" hidden="1" customHeight="1">
      <c r="A273" s="2" t="s">
        <v>28</v>
      </c>
      <c r="B273" s="2" t="s">
        <v>571</v>
      </c>
      <c r="C273" s="2" t="s">
        <v>298</v>
      </c>
      <c r="D273" s="2" t="s">
        <v>969</v>
      </c>
      <c r="E273" s="2" t="s">
        <v>1136</v>
      </c>
      <c r="F273" s="2" t="s">
        <v>1139</v>
      </c>
      <c r="G273" s="2" t="s">
        <v>33</v>
      </c>
      <c r="H273" s="2" t="s">
        <v>1140</v>
      </c>
      <c r="I273" s="2" t="s">
        <v>215</v>
      </c>
      <c r="J273" s="2" t="s">
        <v>284</v>
      </c>
      <c r="K273" s="2" t="s">
        <v>575</v>
      </c>
      <c r="L273" s="2" t="s">
        <v>576</v>
      </c>
      <c r="M273" s="2" t="s">
        <v>576</v>
      </c>
      <c r="N273" s="2" t="s">
        <v>969</v>
      </c>
      <c r="O273" s="2" t="s">
        <v>40</v>
      </c>
      <c r="P273" s="2">
        <v>0.4274</v>
      </c>
      <c r="Q273" s="2">
        <v>108.0</v>
      </c>
      <c r="R273" s="2">
        <v>46.1592</v>
      </c>
      <c r="S273" s="2">
        <v>0.0</v>
      </c>
      <c r="T273" s="2">
        <v>0.0</v>
      </c>
      <c r="U273" s="2">
        <v>0.4335</v>
      </c>
      <c r="V273" s="2">
        <v>0.3077</v>
      </c>
      <c r="W273" s="2">
        <v>0.1853</v>
      </c>
      <c r="X273" s="2">
        <v>1.0</v>
      </c>
      <c r="Y273" s="2">
        <v>0.6613456278815347</v>
      </c>
      <c r="Z273" s="2">
        <v>0.4716512885777919</v>
      </c>
      <c r="AA273" s="2">
        <v>1.471651288577792</v>
      </c>
      <c r="AB273" s="2">
        <v>1.132996916459327</v>
      </c>
    </row>
    <row r="274" ht="15.0" hidden="1" customHeight="1">
      <c r="A274" s="2" t="s">
        <v>28</v>
      </c>
      <c r="B274" s="2" t="s">
        <v>1141</v>
      </c>
      <c r="C274" s="2" t="s">
        <v>103</v>
      </c>
      <c r="D274" s="2" t="s">
        <v>1142</v>
      </c>
      <c r="E274" s="2" t="s">
        <v>1143</v>
      </c>
      <c r="F274" s="2" t="s">
        <v>32</v>
      </c>
      <c r="G274" s="2" t="s">
        <v>62</v>
      </c>
      <c r="H274" s="2" t="s">
        <v>1144</v>
      </c>
      <c r="I274" s="2" t="s">
        <v>722</v>
      </c>
      <c r="J274" s="2" t="s">
        <v>284</v>
      </c>
      <c r="K274" s="2" t="s">
        <v>285</v>
      </c>
      <c r="L274" s="2" t="s">
        <v>286</v>
      </c>
      <c r="M274" s="2" t="s">
        <v>1145</v>
      </c>
      <c r="N274" s="2" t="s">
        <v>767</v>
      </c>
      <c r="O274" s="2" t="s">
        <v>48</v>
      </c>
      <c r="P274" s="2">
        <v>0.4274</v>
      </c>
      <c r="Q274" s="2">
        <v>108.0</v>
      </c>
      <c r="R274" s="2">
        <v>46.1592</v>
      </c>
      <c r="S274" s="2">
        <v>0.0</v>
      </c>
      <c r="T274" s="2">
        <v>0.0</v>
      </c>
      <c r="U274" s="2">
        <v>0.4335</v>
      </c>
      <c r="V274" s="2">
        <v>0.3077</v>
      </c>
      <c r="W274" s="2">
        <v>0.1853</v>
      </c>
      <c r="X274" s="2">
        <v>1.0</v>
      </c>
      <c r="Y274" s="2">
        <v>0.6613456278815347</v>
      </c>
      <c r="Z274" s="2">
        <v>0.4716512885777919</v>
      </c>
      <c r="AA274" s="2">
        <v>1.471651288577792</v>
      </c>
      <c r="AB274" s="2">
        <v>1.132996916459327</v>
      </c>
    </row>
    <row r="275" ht="15.0" hidden="1" customHeight="1">
      <c r="A275" s="2" t="s">
        <v>28</v>
      </c>
      <c r="B275" s="2" t="s">
        <v>1047</v>
      </c>
      <c r="C275" s="2" t="s">
        <v>1146</v>
      </c>
      <c r="D275" s="2" t="s">
        <v>1147</v>
      </c>
      <c r="E275" s="2" t="s">
        <v>1047</v>
      </c>
      <c r="F275" s="2" t="s">
        <v>225</v>
      </c>
      <c r="G275" s="2" t="s">
        <v>383</v>
      </c>
      <c r="H275" s="2" t="s">
        <v>1148</v>
      </c>
      <c r="I275" s="2" t="s">
        <v>35</v>
      </c>
      <c r="J275" s="2" t="s">
        <v>669</v>
      </c>
      <c r="K275" s="2" t="s">
        <v>682</v>
      </c>
      <c r="L275" s="2" t="s">
        <v>683</v>
      </c>
      <c r="M275" s="2" t="s">
        <v>985</v>
      </c>
      <c r="N275" s="2" t="s">
        <v>1149</v>
      </c>
      <c r="O275" s="2" t="s">
        <v>655</v>
      </c>
      <c r="P275" s="2">
        <v>0.1306</v>
      </c>
      <c r="Q275" s="2">
        <v>229.0</v>
      </c>
      <c r="R275" s="2">
        <v>29.9074</v>
      </c>
      <c r="S275" s="2">
        <v>0.3407</v>
      </c>
      <c r="T275" s="2">
        <v>0.4896</v>
      </c>
      <c r="U275" s="2">
        <v>0.0</v>
      </c>
      <c r="V275" s="2">
        <v>0.3077</v>
      </c>
      <c r="W275" s="2">
        <v>0.2845</v>
      </c>
      <c r="X275" s="2">
        <v>0.2032214765100671</v>
      </c>
      <c r="Y275" s="2">
        <v>0.4073517230600922</v>
      </c>
      <c r="Z275" s="2">
        <v>0.7241489023226217</v>
      </c>
      <c r="AA275" s="2">
        <v>0.9273703788326888</v>
      </c>
      <c r="AB275" s="2">
        <v>1.131500625382714</v>
      </c>
    </row>
    <row r="276" ht="15.0" hidden="1" customHeight="1">
      <c r="A276" s="2" t="s">
        <v>28</v>
      </c>
      <c r="B276" s="2" t="s">
        <v>1150</v>
      </c>
      <c r="C276" s="2" t="s">
        <v>103</v>
      </c>
      <c r="D276" s="2" t="s">
        <v>1151</v>
      </c>
      <c r="E276" s="2" t="s">
        <v>1008</v>
      </c>
      <c r="F276" s="2" t="s">
        <v>32</v>
      </c>
      <c r="G276" s="2" t="s">
        <v>33</v>
      </c>
      <c r="H276" s="2" t="s">
        <v>1152</v>
      </c>
      <c r="I276" s="2" t="s">
        <v>107</v>
      </c>
      <c r="J276" s="2" t="s">
        <v>92</v>
      </c>
      <c r="K276" s="2" t="s">
        <v>141</v>
      </c>
      <c r="L276" s="2" t="s">
        <v>141</v>
      </c>
      <c r="M276" s="2" t="s">
        <v>1153</v>
      </c>
      <c r="N276" s="2" t="s">
        <v>1151</v>
      </c>
      <c r="O276" s="2" t="s">
        <v>57</v>
      </c>
      <c r="P276" s="2">
        <v>0.243</v>
      </c>
      <c r="Q276" s="2">
        <v>239.0</v>
      </c>
      <c r="R276" s="2">
        <v>58.077</v>
      </c>
      <c r="S276" s="2">
        <v>0.0</v>
      </c>
      <c r="T276" s="2">
        <v>0.0</v>
      </c>
      <c r="U276" s="2">
        <v>0.4335</v>
      </c>
      <c r="V276" s="2">
        <v>0.0</v>
      </c>
      <c r="W276" s="2">
        <v>0.108375</v>
      </c>
      <c r="X276" s="2">
        <v>0.5049664429530202</v>
      </c>
      <c r="Y276" s="2">
        <v>0.8476049074001718</v>
      </c>
      <c r="Z276" s="2">
        <v>0.2758510976773783</v>
      </c>
      <c r="AA276" s="2">
        <v>0.7808175406303985</v>
      </c>
      <c r="AB276" s="2">
        <v>1.12345600507755</v>
      </c>
    </row>
    <row r="277" ht="15.0" hidden="1" customHeight="1">
      <c r="A277" s="2" t="s">
        <v>28</v>
      </c>
      <c r="B277" s="2" t="s">
        <v>1150</v>
      </c>
      <c r="C277" s="2" t="s">
        <v>298</v>
      </c>
      <c r="D277" s="2" t="s">
        <v>1154</v>
      </c>
      <c r="E277" s="2" t="s">
        <v>1155</v>
      </c>
      <c r="F277" s="2" t="s">
        <v>32</v>
      </c>
      <c r="G277" s="2" t="s">
        <v>89</v>
      </c>
      <c r="H277" s="2" t="s">
        <v>1156</v>
      </c>
      <c r="I277" s="2" t="s">
        <v>35</v>
      </c>
      <c r="J277" s="2" t="s">
        <v>92</v>
      </c>
      <c r="K277" s="2" t="s">
        <v>141</v>
      </c>
      <c r="L277" s="2" t="s">
        <v>141</v>
      </c>
      <c r="M277" s="2" t="s">
        <v>1153</v>
      </c>
      <c r="N277" s="2" t="s">
        <v>632</v>
      </c>
      <c r="O277" s="2" t="s">
        <v>57</v>
      </c>
      <c r="P277" s="2">
        <v>0.243</v>
      </c>
      <c r="Q277" s="2">
        <v>239.0</v>
      </c>
      <c r="R277" s="2">
        <v>58.077</v>
      </c>
      <c r="S277" s="2">
        <v>0.0</v>
      </c>
      <c r="T277" s="2">
        <v>0.0</v>
      </c>
      <c r="U277" s="2">
        <v>0.4335</v>
      </c>
      <c r="V277" s="2">
        <v>0.0</v>
      </c>
      <c r="W277" s="2">
        <v>0.108375</v>
      </c>
      <c r="X277" s="2">
        <v>0.5049664429530202</v>
      </c>
      <c r="Y277" s="2">
        <v>0.8476049074001718</v>
      </c>
      <c r="Z277" s="2">
        <v>0.2758510976773783</v>
      </c>
      <c r="AA277" s="2">
        <v>0.7808175406303985</v>
      </c>
      <c r="AB277" s="2">
        <v>1.12345600507755</v>
      </c>
    </row>
    <row r="278" ht="15.0" hidden="1" customHeight="1">
      <c r="A278" s="2" t="s">
        <v>28</v>
      </c>
      <c r="B278" s="2" t="s">
        <v>727</v>
      </c>
      <c r="C278" s="2" t="s">
        <v>1157</v>
      </c>
      <c r="D278" s="2" t="s">
        <v>1158</v>
      </c>
      <c r="E278" s="2" t="s">
        <v>729</v>
      </c>
      <c r="F278" s="2" t="s">
        <v>32</v>
      </c>
      <c r="G278" s="2" t="s">
        <v>33</v>
      </c>
      <c r="H278" s="2" t="s">
        <v>1159</v>
      </c>
      <c r="I278" s="2" t="s">
        <v>204</v>
      </c>
      <c r="J278" s="2" t="s">
        <v>92</v>
      </c>
      <c r="K278" s="2" t="s">
        <v>108</v>
      </c>
      <c r="L278" s="2" t="s">
        <v>610</v>
      </c>
      <c r="M278" s="2" t="s">
        <v>610</v>
      </c>
      <c r="N278" s="2" t="s">
        <v>1160</v>
      </c>
      <c r="O278" s="2" t="s">
        <v>655</v>
      </c>
      <c r="P278" s="2">
        <v>0.243</v>
      </c>
      <c r="Q278" s="2">
        <v>239.0</v>
      </c>
      <c r="R278" s="2">
        <v>58.077</v>
      </c>
      <c r="S278" s="2">
        <v>0.0</v>
      </c>
      <c r="T278" s="2">
        <v>0.0</v>
      </c>
      <c r="U278" s="2">
        <v>0.4335</v>
      </c>
      <c r="V278" s="2">
        <v>0.0</v>
      </c>
      <c r="W278" s="2">
        <v>0.108375</v>
      </c>
      <c r="X278" s="2">
        <v>0.5049664429530202</v>
      </c>
      <c r="Y278" s="2">
        <v>0.8476049074001718</v>
      </c>
      <c r="Z278" s="2">
        <v>0.2758510976773783</v>
      </c>
      <c r="AA278" s="2">
        <v>0.7808175406303985</v>
      </c>
      <c r="AB278" s="2">
        <v>1.12345600507755</v>
      </c>
    </row>
    <row r="279" ht="15.0" hidden="1" customHeight="1">
      <c r="A279" s="2" t="s">
        <v>28</v>
      </c>
      <c r="B279" s="2" t="s">
        <v>727</v>
      </c>
      <c r="C279" s="2" t="s">
        <v>1161</v>
      </c>
      <c r="D279" s="2" t="s">
        <v>1162</v>
      </c>
      <c r="E279" s="2" t="s">
        <v>729</v>
      </c>
      <c r="F279" s="2" t="s">
        <v>32</v>
      </c>
      <c r="G279" s="2" t="s">
        <v>33</v>
      </c>
      <c r="H279" s="2" t="s">
        <v>1163</v>
      </c>
      <c r="I279" s="2" t="s">
        <v>204</v>
      </c>
      <c r="J279" s="2" t="s">
        <v>92</v>
      </c>
      <c r="K279" s="2" t="s">
        <v>108</v>
      </c>
      <c r="L279" s="2" t="s">
        <v>610</v>
      </c>
      <c r="M279" s="2" t="s">
        <v>610</v>
      </c>
      <c r="N279" s="2" t="s">
        <v>391</v>
      </c>
      <c r="O279" s="2" t="s">
        <v>326</v>
      </c>
      <c r="P279" s="2">
        <v>0.243</v>
      </c>
      <c r="Q279" s="2">
        <v>239.0</v>
      </c>
      <c r="R279" s="2">
        <v>58.077</v>
      </c>
      <c r="S279" s="2">
        <v>0.0</v>
      </c>
      <c r="T279" s="2">
        <v>0.0</v>
      </c>
      <c r="U279" s="2">
        <v>0.4335</v>
      </c>
      <c r="V279" s="2">
        <v>0.0</v>
      </c>
      <c r="W279" s="2">
        <v>0.108375</v>
      </c>
      <c r="X279" s="2">
        <v>0.5049664429530202</v>
      </c>
      <c r="Y279" s="2">
        <v>0.8476049074001718</v>
      </c>
      <c r="Z279" s="2">
        <v>0.2758510976773783</v>
      </c>
      <c r="AA279" s="2">
        <v>0.7808175406303985</v>
      </c>
      <c r="AB279" s="2">
        <v>1.12345600507755</v>
      </c>
    </row>
    <row r="280" ht="15.0" hidden="1" customHeight="1">
      <c r="A280" s="2" t="s">
        <v>28</v>
      </c>
      <c r="B280" s="2" t="s">
        <v>1164</v>
      </c>
      <c r="C280" s="2" t="s">
        <v>541</v>
      </c>
      <c r="D280" s="2" t="s">
        <v>1165</v>
      </c>
      <c r="E280" s="2" t="s">
        <v>1164</v>
      </c>
      <c r="F280" s="2" t="s">
        <v>32</v>
      </c>
      <c r="G280" s="2" t="s">
        <v>33</v>
      </c>
      <c r="H280" s="2" t="s">
        <v>1166</v>
      </c>
      <c r="I280" s="2" t="s">
        <v>204</v>
      </c>
      <c r="J280" s="2" t="s">
        <v>92</v>
      </c>
      <c r="K280" s="2" t="s">
        <v>93</v>
      </c>
      <c r="L280" s="2" t="s">
        <v>93</v>
      </c>
      <c r="M280" s="2" t="s">
        <v>94</v>
      </c>
      <c r="N280" s="2" t="s">
        <v>1167</v>
      </c>
      <c r="O280" s="2" t="s">
        <v>57</v>
      </c>
      <c r="P280" s="2">
        <v>0.243</v>
      </c>
      <c r="Q280" s="2">
        <v>239.0</v>
      </c>
      <c r="R280" s="2">
        <v>58.077</v>
      </c>
      <c r="S280" s="2">
        <v>0.0</v>
      </c>
      <c r="T280" s="2">
        <v>0.0</v>
      </c>
      <c r="U280" s="2">
        <v>0.4335</v>
      </c>
      <c r="V280" s="2">
        <v>0.0</v>
      </c>
      <c r="W280" s="2">
        <v>0.108375</v>
      </c>
      <c r="X280" s="2">
        <v>0.5049664429530202</v>
      </c>
      <c r="Y280" s="2">
        <v>0.8476049074001718</v>
      </c>
      <c r="Z280" s="2">
        <v>0.2758510976773783</v>
      </c>
      <c r="AA280" s="2">
        <v>0.7808175406303985</v>
      </c>
      <c r="AB280" s="2">
        <v>1.12345600507755</v>
      </c>
    </row>
    <row r="281" ht="15.0" hidden="1" customHeight="1">
      <c r="A281" s="2" t="s">
        <v>28</v>
      </c>
      <c r="B281" s="2" t="s">
        <v>732</v>
      </c>
      <c r="C281" s="2" t="s">
        <v>319</v>
      </c>
      <c r="D281" s="2" t="s">
        <v>918</v>
      </c>
      <c r="E281" s="2" t="s">
        <v>1168</v>
      </c>
      <c r="F281" s="2" t="s">
        <v>44</v>
      </c>
      <c r="G281" s="2" t="s">
        <v>494</v>
      </c>
      <c r="H281" s="2" t="s">
        <v>1169</v>
      </c>
      <c r="I281" s="2" t="s">
        <v>35</v>
      </c>
      <c r="J281" s="2" t="s">
        <v>92</v>
      </c>
      <c r="K281" s="2" t="s">
        <v>141</v>
      </c>
      <c r="L281" s="2" t="s">
        <v>141</v>
      </c>
      <c r="M281" s="2" t="s">
        <v>736</v>
      </c>
      <c r="N281" s="2" t="s">
        <v>918</v>
      </c>
      <c r="O281" s="2" t="s">
        <v>57</v>
      </c>
      <c r="P281" s="2">
        <v>0.243</v>
      </c>
      <c r="Q281" s="2">
        <v>239.0</v>
      </c>
      <c r="R281" s="2">
        <v>58.077</v>
      </c>
      <c r="S281" s="2">
        <v>0.0</v>
      </c>
      <c r="T281" s="2">
        <v>0.0</v>
      </c>
      <c r="U281" s="2">
        <v>0.4335</v>
      </c>
      <c r="V281" s="2">
        <v>0.0</v>
      </c>
      <c r="W281" s="2">
        <v>0.108375</v>
      </c>
      <c r="X281" s="2">
        <v>0.5049664429530202</v>
      </c>
      <c r="Y281" s="2">
        <v>0.8476049074001718</v>
      </c>
      <c r="Z281" s="2">
        <v>0.2758510976773783</v>
      </c>
      <c r="AA281" s="2">
        <v>0.7808175406303985</v>
      </c>
      <c r="AB281" s="2">
        <v>1.12345600507755</v>
      </c>
    </row>
    <row r="282" ht="15.0" hidden="1" customHeight="1">
      <c r="A282" s="2" t="s">
        <v>28</v>
      </c>
      <c r="B282" s="2" t="s">
        <v>85</v>
      </c>
      <c r="C282" s="2" t="s">
        <v>103</v>
      </c>
      <c r="D282" s="2" t="s">
        <v>1165</v>
      </c>
      <c r="E282" s="2" t="s">
        <v>1164</v>
      </c>
      <c r="F282" s="2" t="s">
        <v>32</v>
      </c>
      <c r="G282" s="2" t="s">
        <v>33</v>
      </c>
      <c r="H282" s="2" t="s">
        <v>1166</v>
      </c>
      <c r="I282" s="2" t="s">
        <v>204</v>
      </c>
      <c r="J282" s="2" t="s">
        <v>92</v>
      </c>
      <c r="K282" s="2" t="s">
        <v>93</v>
      </c>
      <c r="L282" s="2" t="s">
        <v>93</v>
      </c>
      <c r="M282" s="2" t="s">
        <v>94</v>
      </c>
      <c r="N282" s="2" t="s">
        <v>1167</v>
      </c>
      <c r="O282" s="2" t="s">
        <v>57</v>
      </c>
      <c r="P282" s="2">
        <v>0.243</v>
      </c>
      <c r="Q282" s="2">
        <v>239.0</v>
      </c>
      <c r="R282" s="2">
        <v>58.077</v>
      </c>
      <c r="S282" s="2">
        <v>0.0</v>
      </c>
      <c r="T282" s="2">
        <v>0.0</v>
      </c>
      <c r="U282" s="2">
        <v>0.4335</v>
      </c>
      <c r="V282" s="2">
        <v>0.0</v>
      </c>
      <c r="W282" s="2">
        <v>0.108375</v>
      </c>
      <c r="X282" s="2">
        <v>0.5049664429530202</v>
      </c>
      <c r="Y282" s="2">
        <v>0.8476049074001718</v>
      </c>
      <c r="Z282" s="2">
        <v>0.2758510976773783</v>
      </c>
      <c r="AA282" s="2">
        <v>0.7808175406303985</v>
      </c>
      <c r="AB282" s="2">
        <v>1.12345600507755</v>
      </c>
    </row>
    <row r="283" ht="15.0" hidden="1" customHeight="1">
      <c r="A283" s="2" t="s">
        <v>28</v>
      </c>
      <c r="B283" s="2" t="s">
        <v>85</v>
      </c>
      <c r="C283" s="2" t="s">
        <v>176</v>
      </c>
      <c r="D283" s="2" t="s">
        <v>1170</v>
      </c>
      <c r="E283" s="2" t="s">
        <v>395</v>
      </c>
      <c r="F283" s="2" t="s">
        <v>32</v>
      </c>
      <c r="G283" s="2" t="s">
        <v>33</v>
      </c>
      <c r="H283" s="2" t="s">
        <v>1171</v>
      </c>
      <c r="I283" s="2" t="s">
        <v>240</v>
      </c>
      <c r="J283" s="2" t="s">
        <v>92</v>
      </c>
      <c r="K283" s="2" t="s">
        <v>93</v>
      </c>
      <c r="L283" s="2" t="s">
        <v>93</v>
      </c>
      <c r="M283" s="2" t="s">
        <v>94</v>
      </c>
      <c r="N283" s="2" t="s">
        <v>1170</v>
      </c>
      <c r="O283" s="2" t="s">
        <v>57</v>
      </c>
      <c r="P283" s="2">
        <v>0.243</v>
      </c>
      <c r="Q283" s="2">
        <v>239.0</v>
      </c>
      <c r="R283" s="2">
        <v>58.077</v>
      </c>
      <c r="S283" s="2">
        <v>0.0</v>
      </c>
      <c r="T283" s="2">
        <v>0.0</v>
      </c>
      <c r="U283" s="2">
        <v>0.4335</v>
      </c>
      <c r="V283" s="2">
        <v>0.0</v>
      </c>
      <c r="W283" s="2">
        <v>0.108375</v>
      </c>
      <c r="X283" s="2">
        <v>0.5049664429530202</v>
      </c>
      <c r="Y283" s="2">
        <v>0.8476049074001718</v>
      </c>
      <c r="Z283" s="2">
        <v>0.2758510976773783</v>
      </c>
      <c r="AA283" s="2">
        <v>0.7808175406303985</v>
      </c>
      <c r="AB283" s="2">
        <v>1.12345600507755</v>
      </c>
    </row>
    <row r="284" ht="15.0" hidden="1" customHeight="1">
      <c r="A284" s="2" t="s">
        <v>28</v>
      </c>
      <c r="B284" s="2" t="s">
        <v>1172</v>
      </c>
      <c r="C284" s="2" t="s">
        <v>75</v>
      </c>
      <c r="D284" s="2" t="s">
        <v>1173</v>
      </c>
      <c r="E284" s="2" t="s">
        <v>1174</v>
      </c>
      <c r="F284" s="2" t="s">
        <v>538</v>
      </c>
      <c r="G284" s="2" t="s">
        <v>33</v>
      </c>
      <c r="H284" s="2" t="s">
        <v>1175</v>
      </c>
      <c r="I284" s="2" t="s">
        <v>183</v>
      </c>
      <c r="J284" s="2" t="s">
        <v>92</v>
      </c>
      <c r="K284" s="2" t="s">
        <v>108</v>
      </c>
      <c r="L284" s="2" t="s">
        <v>621</v>
      </c>
      <c r="M284" s="2" t="s">
        <v>622</v>
      </c>
      <c r="N284" s="2" t="s">
        <v>1173</v>
      </c>
      <c r="O284" s="2" t="s">
        <v>40</v>
      </c>
      <c r="P284" s="2">
        <v>0.243</v>
      </c>
      <c r="Q284" s="2">
        <v>239.0</v>
      </c>
      <c r="R284" s="2">
        <v>58.077</v>
      </c>
      <c r="S284" s="2">
        <v>0.0</v>
      </c>
      <c r="T284" s="2">
        <v>0.0</v>
      </c>
      <c r="U284" s="2">
        <v>0.4335</v>
      </c>
      <c r="V284" s="2">
        <v>0.0</v>
      </c>
      <c r="W284" s="2">
        <v>0.108375</v>
      </c>
      <c r="X284" s="2">
        <v>0.5049664429530202</v>
      </c>
      <c r="Y284" s="2">
        <v>0.8476049074001718</v>
      </c>
      <c r="Z284" s="2">
        <v>0.2758510976773783</v>
      </c>
      <c r="AA284" s="2">
        <v>0.7808175406303985</v>
      </c>
      <c r="AB284" s="2">
        <v>1.12345600507755</v>
      </c>
    </row>
    <row r="285" ht="15.0" hidden="1" customHeight="1">
      <c r="A285" s="2" t="s">
        <v>28</v>
      </c>
      <c r="B285" s="2" t="s">
        <v>1172</v>
      </c>
      <c r="C285" s="2" t="s">
        <v>230</v>
      </c>
      <c r="D285" s="2" t="s">
        <v>1176</v>
      </c>
      <c r="E285" s="2" t="s">
        <v>1177</v>
      </c>
      <c r="F285" s="2" t="s">
        <v>53</v>
      </c>
      <c r="G285" s="2" t="s">
        <v>124</v>
      </c>
      <c r="H285" s="2" t="s">
        <v>1178</v>
      </c>
      <c r="I285" s="2" t="s">
        <v>270</v>
      </c>
      <c r="J285" s="2" t="s">
        <v>92</v>
      </c>
      <c r="K285" s="2" t="s">
        <v>108</v>
      </c>
      <c r="L285" s="2" t="s">
        <v>621</v>
      </c>
      <c r="M285" s="2" t="s">
        <v>622</v>
      </c>
      <c r="N285" s="2" t="s">
        <v>1176</v>
      </c>
      <c r="O285" s="2" t="s">
        <v>101</v>
      </c>
      <c r="P285" s="2">
        <v>0.243</v>
      </c>
      <c r="Q285" s="2">
        <v>239.0</v>
      </c>
      <c r="R285" s="2">
        <v>58.077</v>
      </c>
      <c r="S285" s="2">
        <v>0.0</v>
      </c>
      <c r="T285" s="2">
        <v>0.0</v>
      </c>
      <c r="U285" s="2">
        <v>0.4335</v>
      </c>
      <c r="V285" s="2">
        <v>0.0</v>
      </c>
      <c r="W285" s="2">
        <v>0.108375</v>
      </c>
      <c r="X285" s="2">
        <v>0.5049664429530202</v>
      </c>
      <c r="Y285" s="2">
        <v>0.8476049074001718</v>
      </c>
      <c r="Z285" s="2">
        <v>0.2758510976773783</v>
      </c>
      <c r="AA285" s="2">
        <v>0.7808175406303985</v>
      </c>
      <c r="AB285" s="2">
        <v>1.12345600507755</v>
      </c>
    </row>
    <row r="286" ht="15.0" hidden="1" customHeight="1">
      <c r="A286" s="2" t="s">
        <v>28</v>
      </c>
      <c r="B286" s="2" t="s">
        <v>302</v>
      </c>
      <c r="C286" s="2" t="s">
        <v>1179</v>
      </c>
      <c r="D286" s="2" t="s">
        <v>1180</v>
      </c>
      <c r="E286" s="2" t="s">
        <v>313</v>
      </c>
      <c r="F286" s="2" t="s">
        <v>32</v>
      </c>
      <c r="G286" s="2" t="s">
        <v>89</v>
      </c>
      <c r="H286" s="2" t="s">
        <v>1181</v>
      </c>
      <c r="I286" s="2" t="s">
        <v>35</v>
      </c>
      <c r="J286" s="2" t="s">
        <v>92</v>
      </c>
      <c r="K286" s="2" t="s">
        <v>93</v>
      </c>
      <c r="L286" s="2" t="s">
        <v>93</v>
      </c>
      <c r="M286" s="2" t="s">
        <v>94</v>
      </c>
      <c r="N286" s="2" t="s">
        <v>1182</v>
      </c>
      <c r="O286" s="2" t="s">
        <v>101</v>
      </c>
      <c r="P286" s="2">
        <v>0.243</v>
      </c>
      <c r="Q286" s="2">
        <v>239.0</v>
      </c>
      <c r="R286" s="2">
        <v>58.077</v>
      </c>
      <c r="S286" s="2">
        <v>0.0</v>
      </c>
      <c r="T286" s="2">
        <v>0.0</v>
      </c>
      <c r="U286" s="2">
        <v>0.4335</v>
      </c>
      <c r="V286" s="2">
        <v>0.0</v>
      </c>
      <c r="W286" s="2">
        <v>0.108375</v>
      </c>
      <c r="X286" s="2">
        <v>0.5049664429530202</v>
      </c>
      <c r="Y286" s="2">
        <v>0.8476049074001718</v>
      </c>
      <c r="Z286" s="2">
        <v>0.2758510976773783</v>
      </c>
      <c r="AA286" s="2">
        <v>0.7808175406303985</v>
      </c>
      <c r="AB286" s="2">
        <v>1.12345600507755</v>
      </c>
    </row>
    <row r="287" ht="15.0" hidden="1" customHeight="1">
      <c r="A287" s="2" t="s">
        <v>28</v>
      </c>
      <c r="B287" s="2" t="s">
        <v>302</v>
      </c>
      <c r="C287" s="2" t="s">
        <v>1183</v>
      </c>
      <c r="D287" s="2" t="s">
        <v>1184</v>
      </c>
      <c r="E287" s="2" t="s">
        <v>1185</v>
      </c>
      <c r="F287" s="2" t="s">
        <v>32</v>
      </c>
      <c r="G287" s="2" t="s">
        <v>89</v>
      </c>
      <c r="H287" s="2" t="s">
        <v>1186</v>
      </c>
      <c r="I287" s="2" t="s">
        <v>35</v>
      </c>
      <c r="J287" s="2" t="s">
        <v>92</v>
      </c>
      <c r="K287" s="2" t="s">
        <v>93</v>
      </c>
      <c r="L287" s="2" t="s">
        <v>93</v>
      </c>
      <c r="M287" s="2" t="s">
        <v>94</v>
      </c>
      <c r="N287" s="2" t="s">
        <v>1187</v>
      </c>
      <c r="O287" s="2" t="s">
        <v>101</v>
      </c>
      <c r="P287" s="2">
        <v>0.243</v>
      </c>
      <c r="Q287" s="2">
        <v>239.0</v>
      </c>
      <c r="R287" s="2">
        <v>58.077</v>
      </c>
      <c r="S287" s="2">
        <v>0.0</v>
      </c>
      <c r="T287" s="2">
        <v>0.0</v>
      </c>
      <c r="U287" s="2">
        <v>0.4335</v>
      </c>
      <c r="V287" s="2">
        <v>0.0</v>
      </c>
      <c r="W287" s="2">
        <v>0.108375</v>
      </c>
      <c r="X287" s="2">
        <v>0.5049664429530202</v>
      </c>
      <c r="Y287" s="2">
        <v>0.8476049074001718</v>
      </c>
      <c r="Z287" s="2">
        <v>0.2758510976773783</v>
      </c>
      <c r="AA287" s="2">
        <v>0.7808175406303985</v>
      </c>
      <c r="AB287" s="2">
        <v>1.12345600507755</v>
      </c>
    </row>
    <row r="288" ht="15.0" hidden="1" customHeight="1">
      <c r="A288" s="2" t="s">
        <v>28</v>
      </c>
      <c r="B288" s="2" t="s">
        <v>302</v>
      </c>
      <c r="C288" s="2" t="s">
        <v>483</v>
      </c>
      <c r="D288" s="2" t="s">
        <v>1170</v>
      </c>
      <c r="E288" s="2" t="s">
        <v>395</v>
      </c>
      <c r="F288" s="2" t="s">
        <v>32</v>
      </c>
      <c r="G288" s="2" t="s">
        <v>33</v>
      </c>
      <c r="H288" s="2" t="s">
        <v>1171</v>
      </c>
      <c r="I288" s="2" t="s">
        <v>240</v>
      </c>
      <c r="J288" s="2" t="s">
        <v>92</v>
      </c>
      <c r="K288" s="2" t="s">
        <v>93</v>
      </c>
      <c r="L288" s="2" t="s">
        <v>93</v>
      </c>
      <c r="M288" s="2" t="s">
        <v>94</v>
      </c>
      <c r="N288" s="2" t="s">
        <v>1170</v>
      </c>
      <c r="O288" s="2" t="s">
        <v>57</v>
      </c>
      <c r="P288" s="2">
        <v>0.243</v>
      </c>
      <c r="Q288" s="2">
        <v>239.0</v>
      </c>
      <c r="R288" s="2">
        <v>58.077</v>
      </c>
      <c r="S288" s="2">
        <v>0.0</v>
      </c>
      <c r="T288" s="2">
        <v>0.0</v>
      </c>
      <c r="U288" s="2">
        <v>0.4335</v>
      </c>
      <c r="V288" s="2">
        <v>0.0</v>
      </c>
      <c r="W288" s="2">
        <v>0.108375</v>
      </c>
      <c r="X288" s="2">
        <v>0.5049664429530202</v>
      </c>
      <c r="Y288" s="2">
        <v>0.8476049074001718</v>
      </c>
      <c r="Z288" s="2">
        <v>0.2758510976773783</v>
      </c>
      <c r="AA288" s="2">
        <v>0.7808175406303985</v>
      </c>
      <c r="AB288" s="2">
        <v>1.12345600507755</v>
      </c>
    </row>
    <row r="289" ht="15.0" hidden="1" customHeight="1">
      <c r="A289" s="2" t="s">
        <v>28</v>
      </c>
      <c r="B289" s="2" t="s">
        <v>302</v>
      </c>
      <c r="C289" s="2" t="s">
        <v>775</v>
      </c>
      <c r="D289" s="2" t="s">
        <v>1188</v>
      </c>
      <c r="E289" s="2" t="s">
        <v>1189</v>
      </c>
      <c r="F289" s="2" t="s">
        <v>32</v>
      </c>
      <c r="G289" s="2" t="s">
        <v>89</v>
      </c>
      <c r="H289" s="2" t="s">
        <v>1190</v>
      </c>
      <c r="I289" s="2" t="s">
        <v>166</v>
      </c>
      <c r="J289" s="2" t="s">
        <v>92</v>
      </c>
      <c r="K289" s="2" t="s">
        <v>93</v>
      </c>
      <c r="L289" s="2" t="s">
        <v>93</v>
      </c>
      <c r="M289" s="2" t="s">
        <v>94</v>
      </c>
      <c r="N289" s="2" t="s">
        <v>1188</v>
      </c>
      <c r="O289" s="2" t="s">
        <v>101</v>
      </c>
      <c r="P289" s="2">
        <v>0.243</v>
      </c>
      <c r="Q289" s="2">
        <v>239.0</v>
      </c>
      <c r="R289" s="2">
        <v>58.077</v>
      </c>
      <c r="S289" s="2">
        <v>0.0</v>
      </c>
      <c r="T289" s="2">
        <v>0.0</v>
      </c>
      <c r="U289" s="2">
        <v>0.4335</v>
      </c>
      <c r="V289" s="2">
        <v>0.0</v>
      </c>
      <c r="W289" s="2">
        <v>0.108375</v>
      </c>
      <c r="X289" s="2">
        <v>0.5049664429530202</v>
      </c>
      <c r="Y289" s="2">
        <v>0.8476049074001718</v>
      </c>
      <c r="Z289" s="2">
        <v>0.2758510976773783</v>
      </c>
      <c r="AA289" s="2">
        <v>0.7808175406303985</v>
      </c>
      <c r="AB289" s="2">
        <v>1.12345600507755</v>
      </c>
    </row>
    <row r="290" ht="15.0" hidden="1" customHeight="1">
      <c r="A290" s="2" t="s">
        <v>28</v>
      </c>
      <c r="B290" s="2" t="s">
        <v>1191</v>
      </c>
      <c r="C290" s="2" t="s">
        <v>1192</v>
      </c>
      <c r="D290" s="2" t="s">
        <v>1193</v>
      </c>
      <c r="E290" s="2" t="s">
        <v>1194</v>
      </c>
      <c r="F290" s="2" t="s">
        <v>32</v>
      </c>
      <c r="G290" s="2" t="s">
        <v>33</v>
      </c>
      <c r="H290" s="2" t="s">
        <v>1195</v>
      </c>
      <c r="I290" s="2" t="s">
        <v>35</v>
      </c>
      <c r="J290" s="2" t="s">
        <v>92</v>
      </c>
      <c r="K290" s="2" t="s">
        <v>93</v>
      </c>
      <c r="L290" s="2" t="s">
        <v>93</v>
      </c>
      <c r="M290" s="2" t="s">
        <v>94</v>
      </c>
      <c r="N290" s="2" t="s">
        <v>1193</v>
      </c>
      <c r="O290" s="2" t="s">
        <v>101</v>
      </c>
      <c r="P290" s="2">
        <v>0.243</v>
      </c>
      <c r="Q290" s="2">
        <v>239.0</v>
      </c>
      <c r="R290" s="2">
        <v>58.077</v>
      </c>
      <c r="S290" s="2">
        <v>0.0</v>
      </c>
      <c r="T290" s="2">
        <v>0.0</v>
      </c>
      <c r="U290" s="2">
        <v>0.4335</v>
      </c>
      <c r="V290" s="2">
        <v>0.0</v>
      </c>
      <c r="W290" s="2">
        <v>0.108375</v>
      </c>
      <c r="X290" s="2">
        <v>0.5049664429530202</v>
      </c>
      <c r="Y290" s="2">
        <v>0.8476049074001718</v>
      </c>
      <c r="Z290" s="2">
        <v>0.2758510976773783</v>
      </c>
      <c r="AA290" s="2">
        <v>0.7808175406303985</v>
      </c>
      <c r="AB290" s="2">
        <v>1.12345600507755</v>
      </c>
    </row>
    <row r="291" ht="15.0" hidden="1" customHeight="1">
      <c r="A291" s="2" t="s">
        <v>28</v>
      </c>
      <c r="B291" s="2" t="s">
        <v>102</v>
      </c>
      <c r="C291" s="2" t="s">
        <v>428</v>
      </c>
      <c r="D291" s="2" t="s">
        <v>1196</v>
      </c>
      <c r="E291" s="2" t="s">
        <v>102</v>
      </c>
      <c r="F291" s="2" t="s">
        <v>32</v>
      </c>
      <c r="G291" s="2" t="s">
        <v>33</v>
      </c>
      <c r="H291" s="2" t="s">
        <v>1197</v>
      </c>
      <c r="I291" s="2" t="s">
        <v>424</v>
      </c>
      <c r="J291" s="2" t="s">
        <v>92</v>
      </c>
      <c r="K291" s="2" t="s">
        <v>108</v>
      </c>
      <c r="L291" s="2" t="s">
        <v>108</v>
      </c>
      <c r="M291" s="2" t="s">
        <v>109</v>
      </c>
      <c r="N291" s="2" t="s">
        <v>1196</v>
      </c>
      <c r="O291" s="2" t="s">
        <v>57</v>
      </c>
      <c r="P291" s="2">
        <v>0.243</v>
      </c>
      <c r="Q291" s="2">
        <v>239.0</v>
      </c>
      <c r="R291" s="2">
        <v>58.077</v>
      </c>
      <c r="S291" s="2">
        <v>0.0</v>
      </c>
      <c r="T291" s="2">
        <v>0.0</v>
      </c>
      <c r="U291" s="2">
        <v>0.4335</v>
      </c>
      <c r="V291" s="2">
        <v>0.0</v>
      </c>
      <c r="W291" s="2">
        <v>0.108375</v>
      </c>
      <c r="X291" s="2">
        <v>0.5049664429530202</v>
      </c>
      <c r="Y291" s="2">
        <v>0.8476049074001718</v>
      </c>
      <c r="Z291" s="2">
        <v>0.2758510976773783</v>
      </c>
      <c r="AA291" s="2">
        <v>0.7808175406303985</v>
      </c>
      <c r="AB291" s="2">
        <v>1.12345600507755</v>
      </c>
    </row>
    <row r="292" ht="15.0" hidden="1" customHeight="1">
      <c r="A292" s="2" t="s">
        <v>28</v>
      </c>
      <c r="B292" s="2" t="s">
        <v>102</v>
      </c>
      <c r="C292" s="2" t="s">
        <v>323</v>
      </c>
      <c r="D292" s="2" t="s">
        <v>1198</v>
      </c>
      <c r="E292" s="2" t="s">
        <v>1199</v>
      </c>
      <c r="F292" s="2" t="s">
        <v>118</v>
      </c>
      <c r="G292" s="2" t="s">
        <v>62</v>
      </c>
      <c r="H292" s="2" t="s">
        <v>1200</v>
      </c>
      <c r="I292" s="2" t="s">
        <v>209</v>
      </c>
      <c r="J292" s="2" t="s">
        <v>92</v>
      </c>
      <c r="K292" s="2" t="s">
        <v>108</v>
      </c>
      <c r="L292" s="2" t="s">
        <v>108</v>
      </c>
      <c r="M292" s="2" t="s">
        <v>109</v>
      </c>
      <c r="N292" s="2" t="s">
        <v>1198</v>
      </c>
      <c r="O292" s="2" t="s">
        <v>57</v>
      </c>
      <c r="P292" s="2">
        <v>0.243</v>
      </c>
      <c r="Q292" s="2">
        <v>239.0</v>
      </c>
      <c r="R292" s="2">
        <v>58.077</v>
      </c>
      <c r="S292" s="2">
        <v>0.0</v>
      </c>
      <c r="T292" s="2">
        <v>0.0</v>
      </c>
      <c r="U292" s="2">
        <v>0.4335</v>
      </c>
      <c r="V292" s="2">
        <v>0.0</v>
      </c>
      <c r="W292" s="2">
        <v>0.108375</v>
      </c>
      <c r="X292" s="2">
        <v>0.5049664429530202</v>
      </c>
      <c r="Y292" s="2">
        <v>0.8476049074001718</v>
      </c>
      <c r="Z292" s="2">
        <v>0.2758510976773783</v>
      </c>
      <c r="AA292" s="2">
        <v>0.7808175406303985</v>
      </c>
      <c r="AB292" s="2">
        <v>1.12345600507755</v>
      </c>
    </row>
    <row r="293" ht="15.0" hidden="1" customHeight="1">
      <c r="A293" s="2" t="s">
        <v>28</v>
      </c>
      <c r="B293" s="2" t="s">
        <v>102</v>
      </c>
      <c r="C293" s="2" t="s">
        <v>741</v>
      </c>
      <c r="D293" s="2" t="s">
        <v>1201</v>
      </c>
      <c r="E293" s="2" t="s">
        <v>102</v>
      </c>
      <c r="F293" s="2" t="s">
        <v>252</v>
      </c>
      <c r="G293" s="2" t="s">
        <v>253</v>
      </c>
      <c r="H293" s="2" t="s">
        <v>1202</v>
      </c>
      <c r="I293" s="2" t="s">
        <v>1203</v>
      </c>
      <c r="J293" s="2" t="s">
        <v>92</v>
      </c>
      <c r="K293" s="2" t="s">
        <v>108</v>
      </c>
      <c r="L293" s="2" t="s">
        <v>108</v>
      </c>
      <c r="M293" s="2" t="s">
        <v>109</v>
      </c>
      <c r="N293" s="2" t="s">
        <v>1204</v>
      </c>
      <c r="O293" s="2" t="s">
        <v>40</v>
      </c>
      <c r="P293" s="2">
        <v>0.243</v>
      </c>
      <c r="Q293" s="2">
        <v>239.0</v>
      </c>
      <c r="R293" s="2">
        <v>58.077</v>
      </c>
      <c r="S293" s="2">
        <v>0.0</v>
      </c>
      <c r="T293" s="2">
        <v>0.0</v>
      </c>
      <c r="U293" s="2">
        <v>0.4335</v>
      </c>
      <c r="V293" s="2">
        <v>0.0</v>
      </c>
      <c r="W293" s="2">
        <v>0.108375</v>
      </c>
      <c r="X293" s="2">
        <v>0.5049664429530202</v>
      </c>
      <c r="Y293" s="2">
        <v>0.8476049074001718</v>
      </c>
      <c r="Z293" s="2">
        <v>0.2758510976773783</v>
      </c>
      <c r="AA293" s="2">
        <v>0.7808175406303985</v>
      </c>
      <c r="AB293" s="2">
        <v>1.12345600507755</v>
      </c>
    </row>
    <row r="294" ht="15.0" hidden="1" customHeight="1">
      <c r="A294" s="2" t="s">
        <v>28</v>
      </c>
      <c r="B294" s="2" t="s">
        <v>102</v>
      </c>
      <c r="C294" s="2" t="s">
        <v>248</v>
      </c>
      <c r="D294" s="2" t="s">
        <v>1196</v>
      </c>
      <c r="E294" s="2" t="s">
        <v>102</v>
      </c>
      <c r="F294" s="2" t="s">
        <v>118</v>
      </c>
      <c r="G294" s="2" t="s">
        <v>62</v>
      </c>
      <c r="H294" s="2" t="s">
        <v>1205</v>
      </c>
      <c r="I294" s="2" t="s">
        <v>187</v>
      </c>
      <c r="J294" s="2" t="s">
        <v>92</v>
      </c>
      <c r="K294" s="2" t="s">
        <v>108</v>
      </c>
      <c r="L294" s="2" t="s">
        <v>108</v>
      </c>
      <c r="M294" s="2" t="s">
        <v>109</v>
      </c>
      <c r="N294" s="2" t="s">
        <v>1196</v>
      </c>
      <c r="O294" s="2" t="s">
        <v>57</v>
      </c>
      <c r="P294" s="2">
        <v>0.243</v>
      </c>
      <c r="Q294" s="2">
        <v>239.0</v>
      </c>
      <c r="R294" s="2">
        <v>58.077</v>
      </c>
      <c r="S294" s="2">
        <v>0.0</v>
      </c>
      <c r="T294" s="2">
        <v>0.0</v>
      </c>
      <c r="U294" s="2">
        <v>0.4335</v>
      </c>
      <c r="V294" s="2">
        <v>0.0</v>
      </c>
      <c r="W294" s="2">
        <v>0.108375</v>
      </c>
      <c r="X294" s="2">
        <v>0.5049664429530202</v>
      </c>
      <c r="Y294" s="2">
        <v>0.8476049074001718</v>
      </c>
      <c r="Z294" s="2">
        <v>0.2758510976773783</v>
      </c>
      <c r="AA294" s="2">
        <v>0.7808175406303985</v>
      </c>
      <c r="AB294" s="2">
        <v>1.12345600507755</v>
      </c>
    </row>
    <row r="295" ht="15.0" hidden="1" customHeight="1">
      <c r="A295" s="2" t="s">
        <v>28</v>
      </c>
      <c r="B295" s="2" t="s">
        <v>102</v>
      </c>
      <c r="C295" s="2" t="s">
        <v>705</v>
      </c>
      <c r="D295" s="2" t="s">
        <v>1198</v>
      </c>
      <c r="E295" s="2" t="s">
        <v>1199</v>
      </c>
      <c r="F295" s="2" t="s">
        <v>32</v>
      </c>
      <c r="G295" s="2" t="s">
        <v>33</v>
      </c>
      <c r="H295" s="2" t="s">
        <v>1206</v>
      </c>
      <c r="I295" s="2" t="s">
        <v>570</v>
      </c>
      <c r="J295" s="2" t="s">
        <v>92</v>
      </c>
      <c r="K295" s="2" t="s">
        <v>108</v>
      </c>
      <c r="L295" s="2" t="s">
        <v>108</v>
      </c>
      <c r="M295" s="2" t="s">
        <v>109</v>
      </c>
      <c r="N295" s="2" t="s">
        <v>1198</v>
      </c>
      <c r="O295" s="2" t="s">
        <v>57</v>
      </c>
      <c r="P295" s="2">
        <v>0.243</v>
      </c>
      <c r="Q295" s="2">
        <v>239.0</v>
      </c>
      <c r="R295" s="2">
        <v>58.077</v>
      </c>
      <c r="S295" s="2">
        <v>0.0</v>
      </c>
      <c r="T295" s="2">
        <v>0.0</v>
      </c>
      <c r="U295" s="2">
        <v>0.4335</v>
      </c>
      <c r="V295" s="2">
        <v>0.0</v>
      </c>
      <c r="W295" s="2">
        <v>0.108375</v>
      </c>
      <c r="X295" s="2">
        <v>0.5049664429530202</v>
      </c>
      <c r="Y295" s="2">
        <v>0.8476049074001718</v>
      </c>
      <c r="Z295" s="2">
        <v>0.2758510976773783</v>
      </c>
      <c r="AA295" s="2">
        <v>0.7808175406303985</v>
      </c>
      <c r="AB295" s="2">
        <v>1.12345600507755</v>
      </c>
    </row>
    <row r="296" ht="15.0" hidden="1" customHeight="1">
      <c r="A296" s="2" t="s">
        <v>28</v>
      </c>
      <c r="B296" s="2" t="s">
        <v>310</v>
      </c>
      <c r="C296" s="2" t="s">
        <v>319</v>
      </c>
      <c r="D296" s="2" t="s">
        <v>1207</v>
      </c>
      <c r="E296" s="2" t="s">
        <v>313</v>
      </c>
      <c r="F296" s="2" t="s">
        <v>32</v>
      </c>
      <c r="G296" s="2" t="s">
        <v>33</v>
      </c>
      <c r="H296" s="2" t="s">
        <v>1208</v>
      </c>
      <c r="I296" s="2" t="s">
        <v>215</v>
      </c>
      <c r="J296" s="2" t="s">
        <v>92</v>
      </c>
      <c r="K296" s="2" t="s">
        <v>93</v>
      </c>
      <c r="L296" s="2" t="s">
        <v>93</v>
      </c>
      <c r="M296" s="2" t="s">
        <v>94</v>
      </c>
      <c r="N296" s="2" t="s">
        <v>1209</v>
      </c>
      <c r="O296" s="2" t="s">
        <v>326</v>
      </c>
      <c r="P296" s="2">
        <v>0.243</v>
      </c>
      <c r="Q296" s="2">
        <v>239.0</v>
      </c>
      <c r="R296" s="2">
        <v>58.077</v>
      </c>
      <c r="S296" s="2">
        <v>0.0</v>
      </c>
      <c r="T296" s="2">
        <v>0.0</v>
      </c>
      <c r="U296" s="2">
        <v>0.4335</v>
      </c>
      <c r="V296" s="2">
        <v>0.0</v>
      </c>
      <c r="W296" s="2">
        <v>0.108375</v>
      </c>
      <c r="X296" s="2">
        <v>0.5049664429530202</v>
      </c>
      <c r="Y296" s="2">
        <v>0.8476049074001718</v>
      </c>
      <c r="Z296" s="2">
        <v>0.2758510976773783</v>
      </c>
      <c r="AA296" s="2">
        <v>0.7808175406303985</v>
      </c>
      <c r="AB296" s="2">
        <v>1.12345600507755</v>
      </c>
    </row>
    <row r="297" ht="15.0" hidden="1" customHeight="1">
      <c r="A297" s="2" t="s">
        <v>28</v>
      </c>
      <c r="B297" s="2" t="s">
        <v>310</v>
      </c>
      <c r="C297" s="2" t="s">
        <v>1210</v>
      </c>
      <c r="D297" s="2" t="s">
        <v>1211</v>
      </c>
      <c r="E297" s="2" t="s">
        <v>313</v>
      </c>
      <c r="F297" s="2" t="s">
        <v>32</v>
      </c>
      <c r="G297" s="2" t="s">
        <v>89</v>
      </c>
      <c r="H297" s="2" t="s">
        <v>1212</v>
      </c>
      <c r="I297" s="2" t="s">
        <v>35</v>
      </c>
      <c r="J297" s="2" t="s">
        <v>92</v>
      </c>
      <c r="K297" s="2" t="s">
        <v>93</v>
      </c>
      <c r="L297" s="2" t="s">
        <v>93</v>
      </c>
      <c r="M297" s="2" t="s">
        <v>94</v>
      </c>
      <c r="N297" s="2" t="s">
        <v>1213</v>
      </c>
      <c r="O297" s="2" t="s">
        <v>101</v>
      </c>
      <c r="P297" s="2">
        <v>0.243</v>
      </c>
      <c r="Q297" s="2">
        <v>239.0</v>
      </c>
      <c r="R297" s="2">
        <v>58.077</v>
      </c>
      <c r="S297" s="2">
        <v>0.0</v>
      </c>
      <c r="T297" s="2">
        <v>0.0</v>
      </c>
      <c r="U297" s="2">
        <v>0.4335</v>
      </c>
      <c r="V297" s="2">
        <v>0.0</v>
      </c>
      <c r="W297" s="2">
        <v>0.108375</v>
      </c>
      <c r="X297" s="2">
        <v>0.5049664429530202</v>
      </c>
      <c r="Y297" s="2">
        <v>0.8476049074001718</v>
      </c>
      <c r="Z297" s="2">
        <v>0.2758510976773783</v>
      </c>
      <c r="AA297" s="2">
        <v>0.7808175406303985</v>
      </c>
      <c r="AB297" s="2">
        <v>1.12345600507755</v>
      </c>
    </row>
    <row r="298" ht="15.0" hidden="1" customHeight="1">
      <c r="A298" s="2" t="s">
        <v>28</v>
      </c>
      <c r="B298" s="2" t="s">
        <v>310</v>
      </c>
      <c r="C298" s="2" t="s">
        <v>1214</v>
      </c>
      <c r="D298" s="2" t="s">
        <v>1215</v>
      </c>
      <c r="E298" s="2" t="s">
        <v>313</v>
      </c>
      <c r="F298" s="2" t="s">
        <v>32</v>
      </c>
      <c r="G298" s="2" t="s">
        <v>33</v>
      </c>
      <c r="H298" s="2" t="s">
        <v>1216</v>
      </c>
      <c r="I298" s="2" t="s">
        <v>415</v>
      </c>
      <c r="J298" s="2" t="s">
        <v>92</v>
      </c>
      <c r="K298" s="2" t="s">
        <v>93</v>
      </c>
      <c r="L298" s="2" t="s">
        <v>93</v>
      </c>
      <c r="M298" s="2" t="s">
        <v>94</v>
      </c>
      <c r="N298" s="2" t="s">
        <v>1217</v>
      </c>
      <c r="O298" s="2" t="s">
        <v>1218</v>
      </c>
      <c r="P298" s="2">
        <v>0.243</v>
      </c>
      <c r="Q298" s="2">
        <v>239.0</v>
      </c>
      <c r="R298" s="2">
        <v>58.077</v>
      </c>
      <c r="S298" s="2">
        <v>0.0</v>
      </c>
      <c r="T298" s="2">
        <v>0.0</v>
      </c>
      <c r="U298" s="2">
        <v>0.4335</v>
      </c>
      <c r="V298" s="2">
        <v>0.0</v>
      </c>
      <c r="W298" s="2">
        <v>0.108375</v>
      </c>
      <c r="X298" s="2">
        <v>0.5049664429530202</v>
      </c>
      <c r="Y298" s="2">
        <v>0.8476049074001718</v>
      </c>
      <c r="Z298" s="2">
        <v>0.2758510976773783</v>
      </c>
      <c r="AA298" s="2">
        <v>0.7808175406303985</v>
      </c>
      <c r="AB298" s="2">
        <v>1.12345600507755</v>
      </c>
    </row>
    <row r="299" ht="15.0" hidden="1" customHeight="1">
      <c r="A299" s="2" t="s">
        <v>28</v>
      </c>
      <c r="B299" s="2" t="s">
        <v>310</v>
      </c>
      <c r="C299" s="2" t="s">
        <v>303</v>
      </c>
      <c r="D299" s="2" t="s">
        <v>1219</v>
      </c>
      <c r="E299" s="2" t="s">
        <v>313</v>
      </c>
      <c r="F299" s="2" t="s">
        <v>32</v>
      </c>
      <c r="G299" s="2" t="s">
        <v>33</v>
      </c>
      <c r="H299" s="2" t="s">
        <v>1220</v>
      </c>
      <c r="I299" s="2" t="s">
        <v>183</v>
      </c>
      <c r="J299" s="2" t="s">
        <v>92</v>
      </c>
      <c r="K299" s="2" t="s">
        <v>93</v>
      </c>
      <c r="L299" s="2" t="s">
        <v>93</v>
      </c>
      <c r="M299" s="2" t="s">
        <v>94</v>
      </c>
      <c r="N299" s="2" t="s">
        <v>1221</v>
      </c>
      <c r="O299" s="2" t="s">
        <v>101</v>
      </c>
      <c r="P299" s="2">
        <v>0.243</v>
      </c>
      <c r="Q299" s="2">
        <v>239.0</v>
      </c>
      <c r="R299" s="2">
        <v>58.077</v>
      </c>
      <c r="S299" s="2">
        <v>0.0</v>
      </c>
      <c r="T299" s="2">
        <v>0.0</v>
      </c>
      <c r="U299" s="2">
        <v>0.4335</v>
      </c>
      <c r="V299" s="2">
        <v>0.0</v>
      </c>
      <c r="W299" s="2">
        <v>0.108375</v>
      </c>
      <c r="X299" s="2">
        <v>0.5049664429530202</v>
      </c>
      <c r="Y299" s="2">
        <v>0.8476049074001718</v>
      </c>
      <c r="Z299" s="2">
        <v>0.2758510976773783</v>
      </c>
      <c r="AA299" s="2">
        <v>0.7808175406303985</v>
      </c>
      <c r="AB299" s="2">
        <v>1.12345600507755</v>
      </c>
    </row>
    <row r="300" ht="15.0" hidden="1" customHeight="1">
      <c r="A300" s="2" t="s">
        <v>28</v>
      </c>
      <c r="B300" s="2" t="s">
        <v>310</v>
      </c>
      <c r="C300" s="2" t="s">
        <v>248</v>
      </c>
      <c r="D300" s="2" t="s">
        <v>1222</v>
      </c>
      <c r="E300" s="2" t="s">
        <v>310</v>
      </c>
      <c r="F300" s="2" t="s">
        <v>32</v>
      </c>
      <c r="G300" s="2" t="s">
        <v>1111</v>
      </c>
      <c r="H300" s="2" t="s">
        <v>1223</v>
      </c>
      <c r="I300" s="2" t="s">
        <v>35</v>
      </c>
      <c r="J300" s="2" t="s">
        <v>92</v>
      </c>
      <c r="K300" s="2" t="s">
        <v>93</v>
      </c>
      <c r="L300" s="2" t="s">
        <v>93</v>
      </c>
      <c r="M300" s="2" t="s">
        <v>94</v>
      </c>
      <c r="N300" s="2" t="s">
        <v>367</v>
      </c>
      <c r="O300" s="2" t="s">
        <v>57</v>
      </c>
      <c r="P300" s="2">
        <v>0.243</v>
      </c>
      <c r="Q300" s="2">
        <v>239.0</v>
      </c>
      <c r="R300" s="2">
        <v>58.077</v>
      </c>
      <c r="S300" s="2">
        <v>0.0</v>
      </c>
      <c r="T300" s="2">
        <v>0.0</v>
      </c>
      <c r="U300" s="2">
        <v>0.4335</v>
      </c>
      <c r="V300" s="2">
        <v>0.0</v>
      </c>
      <c r="W300" s="2">
        <v>0.108375</v>
      </c>
      <c r="X300" s="2">
        <v>0.5049664429530202</v>
      </c>
      <c r="Y300" s="2">
        <v>0.8476049074001718</v>
      </c>
      <c r="Z300" s="2">
        <v>0.2758510976773783</v>
      </c>
      <c r="AA300" s="2">
        <v>0.7808175406303985</v>
      </c>
      <c r="AB300" s="2">
        <v>1.12345600507755</v>
      </c>
    </row>
    <row r="301" ht="15.0" hidden="1" customHeight="1">
      <c r="A301" s="2" t="s">
        <v>28</v>
      </c>
      <c r="B301" s="2" t="s">
        <v>310</v>
      </c>
      <c r="C301" s="2" t="s">
        <v>1057</v>
      </c>
      <c r="D301" s="2" t="s">
        <v>1224</v>
      </c>
      <c r="E301" s="2" t="s">
        <v>594</v>
      </c>
      <c r="F301" s="2" t="s">
        <v>32</v>
      </c>
      <c r="G301" s="2" t="s">
        <v>33</v>
      </c>
      <c r="H301" s="2" t="s">
        <v>1225</v>
      </c>
      <c r="I301" s="2" t="s">
        <v>424</v>
      </c>
      <c r="J301" s="2" t="s">
        <v>92</v>
      </c>
      <c r="K301" s="2" t="s">
        <v>93</v>
      </c>
      <c r="L301" s="2" t="s">
        <v>93</v>
      </c>
      <c r="M301" s="2" t="s">
        <v>94</v>
      </c>
      <c r="N301" s="2" t="s">
        <v>334</v>
      </c>
      <c r="O301" s="2" t="s">
        <v>101</v>
      </c>
      <c r="P301" s="2">
        <v>0.243</v>
      </c>
      <c r="Q301" s="2">
        <v>239.0</v>
      </c>
      <c r="R301" s="2">
        <v>58.077</v>
      </c>
      <c r="S301" s="2">
        <v>0.0</v>
      </c>
      <c r="T301" s="2">
        <v>0.0</v>
      </c>
      <c r="U301" s="2">
        <v>0.4335</v>
      </c>
      <c r="V301" s="2">
        <v>0.0</v>
      </c>
      <c r="W301" s="2">
        <v>0.108375</v>
      </c>
      <c r="X301" s="2">
        <v>0.5049664429530202</v>
      </c>
      <c r="Y301" s="2">
        <v>0.8476049074001718</v>
      </c>
      <c r="Z301" s="2">
        <v>0.2758510976773783</v>
      </c>
      <c r="AA301" s="2">
        <v>0.7808175406303985</v>
      </c>
      <c r="AB301" s="2">
        <v>1.12345600507755</v>
      </c>
    </row>
    <row r="302" ht="15.0" hidden="1" customHeight="1">
      <c r="A302" s="2" t="s">
        <v>28</v>
      </c>
      <c r="B302" s="2" t="s">
        <v>310</v>
      </c>
      <c r="C302" s="2" t="s">
        <v>441</v>
      </c>
      <c r="D302" s="2" t="s">
        <v>1226</v>
      </c>
      <c r="E302" s="2" t="s">
        <v>594</v>
      </c>
      <c r="F302" s="2" t="s">
        <v>32</v>
      </c>
      <c r="G302" s="2" t="s">
        <v>33</v>
      </c>
      <c r="H302" s="2" t="s">
        <v>1227</v>
      </c>
      <c r="I302" s="2" t="s">
        <v>570</v>
      </c>
      <c r="J302" s="2" t="s">
        <v>92</v>
      </c>
      <c r="K302" s="2" t="s">
        <v>93</v>
      </c>
      <c r="L302" s="2" t="s">
        <v>93</v>
      </c>
      <c r="M302" s="2" t="s">
        <v>94</v>
      </c>
      <c r="N302" s="2" t="s">
        <v>1228</v>
      </c>
      <c r="O302" s="2" t="s">
        <v>101</v>
      </c>
      <c r="P302" s="2">
        <v>0.243</v>
      </c>
      <c r="Q302" s="2">
        <v>239.0</v>
      </c>
      <c r="R302" s="2">
        <v>58.077</v>
      </c>
      <c r="S302" s="2">
        <v>0.0</v>
      </c>
      <c r="T302" s="2">
        <v>0.0</v>
      </c>
      <c r="U302" s="2">
        <v>0.4335</v>
      </c>
      <c r="V302" s="2">
        <v>0.0</v>
      </c>
      <c r="W302" s="2">
        <v>0.108375</v>
      </c>
      <c r="X302" s="2">
        <v>0.5049664429530202</v>
      </c>
      <c r="Y302" s="2">
        <v>0.8476049074001718</v>
      </c>
      <c r="Z302" s="2">
        <v>0.2758510976773783</v>
      </c>
      <c r="AA302" s="2">
        <v>0.7808175406303985</v>
      </c>
      <c r="AB302" s="2">
        <v>1.12345600507755</v>
      </c>
    </row>
    <row r="303" ht="15.0" hidden="1" customHeight="1">
      <c r="A303" s="2" t="s">
        <v>28</v>
      </c>
      <c r="B303" s="2" t="s">
        <v>310</v>
      </c>
      <c r="C303" s="2" t="s">
        <v>1229</v>
      </c>
      <c r="D303" s="2" t="s">
        <v>1215</v>
      </c>
      <c r="E303" s="2" t="s">
        <v>313</v>
      </c>
      <c r="F303" s="2" t="s">
        <v>32</v>
      </c>
      <c r="G303" s="2" t="s">
        <v>33</v>
      </c>
      <c r="H303" s="2" t="s">
        <v>1216</v>
      </c>
      <c r="I303" s="2" t="s">
        <v>415</v>
      </c>
      <c r="J303" s="2" t="s">
        <v>92</v>
      </c>
      <c r="K303" s="2" t="s">
        <v>93</v>
      </c>
      <c r="L303" s="2" t="s">
        <v>93</v>
      </c>
      <c r="M303" s="2" t="s">
        <v>94</v>
      </c>
      <c r="N303" s="2" t="s">
        <v>1217</v>
      </c>
      <c r="O303" s="2" t="s">
        <v>1218</v>
      </c>
      <c r="P303" s="2">
        <v>0.243</v>
      </c>
      <c r="Q303" s="2">
        <v>239.0</v>
      </c>
      <c r="R303" s="2">
        <v>58.077</v>
      </c>
      <c r="S303" s="2">
        <v>0.0</v>
      </c>
      <c r="T303" s="2">
        <v>0.0</v>
      </c>
      <c r="U303" s="2">
        <v>0.4335</v>
      </c>
      <c r="V303" s="2">
        <v>0.0</v>
      </c>
      <c r="W303" s="2">
        <v>0.108375</v>
      </c>
      <c r="X303" s="2">
        <v>0.5049664429530202</v>
      </c>
      <c r="Y303" s="2">
        <v>0.8476049074001718</v>
      </c>
      <c r="Z303" s="2">
        <v>0.2758510976773783</v>
      </c>
      <c r="AA303" s="2">
        <v>0.7808175406303985</v>
      </c>
      <c r="AB303" s="2">
        <v>1.12345600507755</v>
      </c>
    </row>
    <row r="304" ht="15.0" hidden="1" customHeight="1">
      <c r="A304" s="2" t="s">
        <v>28</v>
      </c>
      <c r="B304" s="2" t="s">
        <v>606</v>
      </c>
      <c r="C304" s="2" t="s">
        <v>50</v>
      </c>
      <c r="D304" s="2" t="s">
        <v>1230</v>
      </c>
      <c r="E304" s="2" t="s">
        <v>1231</v>
      </c>
      <c r="F304" s="2" t="s">
        <v>1003</v>
      </c>
      <c r="G304" s="2" t="s">
        <v>113</v>
      </c>
      <c r="H304" s="2" t="s">
        <v>1232</v>
      </c>
      <c r="I304" s="2" t="s">
        <v>35</v>
      </c>
      <c r="J304" s="2" t="s">
        <v>92</v>
      </c>
      <c r="K304" s="2" t="s">
        <v>108</v>
      </c>
      <c r="L304" s="2" t="s">
        <v>610</v>
      </c>
      <c r="M304" s="2" t="s">
        <v>610</v>
      </c>
      <c r="N304" s="2" t="s">
        <v>933</v>
      </c>
      <c r="O304" s="2" t="s">
        <v>57</v>
      </c>
      <c r="P304" s="2">
        <v>0.243</v>
      </c>
      <c r="Q304" s="2">
        <v>239.0</v>
      </c>
      <c r="R304" s="2">
        <v>58.077</v>
      </c>
      <c r="S304" s="2">
        <v>0.0</v>
      </c>
      <c r="T304" s="2">
        <v>0.0</v>
      </c>
      <c r="U304" s="2">
        <v>0.4335</v>
      </c>
      <c r="V304" s="2">
        <v>0.0</v>
      </c>
      <c r="W304" s="2">
        <v>0.108375</v>
      </c>
      <c r="X304" s="2">
        <v>0.5049664429530202</v>
      </c>
      <c r="Y304" s="2">
        <v>0.8476049074001718</v>
      </c>
      <c r="Z304" s="2">
        <v>0.2758510976773783</v>
      </c>
      <c r="AA304" s="2">
        <v>0.7808175406303985</v>
      </c>
      <c r="AB304" s="2">
        <v>1.12345600507755</v>
      </c>
    </row>
    <row r="305" ht="15.0" hidden="1" customHeight="1">
      <c r="A305" s="2" t="s">
        <v>28</v>
      </c>
      <c r="B305" s="2" t="s">
        <v>606</v>
      </c>
      <c r="C305" s="2" t="s">
        <v>195</v>
      </c>
      <c r="D305" s="2" t="s">
        <v>1176</v>
      </c>
      <c r="E305" s="2" t="s">
        <v>1231</v>
      </c>
      <c r="F305" s="2" t="s">
        <v>1233</v>
      </c>
      <c r="G305" s="2" t="s">
        <v>62</v>
      </c>
      <c r="H305" s="2" t="s">
        <v>1234</v>
      </c>
      <c r="I305" s="2" t="s">
        <v>329</v>
      </c>
      <c r="J305" s="2" t="s">
        <v>92</v>
      </c>
      <c r="K305" s="2" t="s">
        <v>108</v>
      </c>
      <c r="L305" s="2" t="s">
        <v>610</v>
      </c>
      <c r="M305" s="2" t="s">
        <v>610</v>
      </c>
      <c r="N305" s="2" t="s">
        <v>1176</v>
      </c>
      <c r="O305" s="2" t="s">
        <v>101</v>
      </c>
      <c r="P305" s="2">
        <v>0.243</v>
      </c>
      <c r="Q305" s="2">
        <v>239.0</v>
      </c>
      <c r="R305" s="2">
        <v>58.077</v>
      </c>
      <c r="S305" s="2">
        <v>0.0</v>
      </c>
      <c r="T305" s="2">
        <v>0.0</v>
      </c>
      <c r="U305" s="2">
        <v>0.4335</v>
      </c>
      <c r="V305" s="2">
        <v>0.0</v>
      </c>
      <c r="W305" s="2">
        <v>0.108375</v>
      </c>
      <c r="X305" s="2">
        <v>0.5049664429530202</v>
      </c>
      <c r="Y305" s="2">
        <v>0.8476049074001718</v>
      </c>
      <c r="Z305" s="2">
        <v>0.2758510976773783</v>
      </c>
      <c r="AA305" s="2">
        <v>0.7808175406303985</v>
      </c>
      <c r="AB305" s="2">
        <v>1.12345600507755</v>
      </c>
    </row>
    <row r="306" ht="15.0" hidden="1" customHeight="1">
      <c r="A306" s="2" t="s">
        <v>28</v>
      </c>
      <c r="B306" s="2" t="s">
        <v>718</v>
      </c>
      <c r="C306" s="2" t="s">
        <v>1235</v>
      </c>
      <c r="D306" s="2" t="s">
        <v>1236</v>
      </c>
      <c r="E306" s="2" t="s">
        <v>752</v>
      </c>
      <c r="F306" s="2" t="s">
        <v>82</v>
      </c>
      <c r="G306" s="2" t="s">
        <v>33</v>
      </c>
      <c r="H306" s="2" t="s">
        <v>1237</v>
      </c>
      <c r="I306" s="2" t="s">
        <v>35</v>
      </c>
      <c r="J306" s="2" t="s">
        <v>92</v>
      </c>
      <c r="K306" s="2" t="s">
        <v>108</v>
      </c>
      <c r="L306" s="2" t="s">
        <v>108</v>
      </c>
      <c r="M306" s="2" t="s">
        <v>723</v>
      </c>
      <c r="N306" s="2" t="s">
        <v>1236</v>
      </c>
      <c r="O306" s="2" t="s">
        <v>40</v>
      </c>
      <c r="P306" s="2">
        <v>0.243</v>
      </c>
      <c r="Q306" s="2">
        <v>239.0</v>
      </c>
      <c r="R306" s="2">
        <v>58.077</v>
      </c>
      <c r="S306" s="2">
        <v>0.0</v>
      </c>
      <c r="T306" s="2">
        <v>0.0</v>
      </c>
      <c r="U306" s="2">
        <v>0.4335</v>
      </c>
      <c r="V306" s="2">
        <v>0.0</v>
      </c>
      <c r="W306" s="2">
        <v>0.108375</v>
      </c>
      <c r="X306" s="2">
        <v>0.5049664429530202</v>
      </c>
      <c r="Y306" s="2">
        <v>0.8476049074001718</v>
      </c>
      <c r="Z306" s="2">
        <v>0.2758510976773783</v>
      </c>
      <c r="AA306" s="2">
        <v>0.7808175406303985</v>
      </c>
      <c r="AB306" s="2">
        <v>1.12345600507755</v>
      </c>
    </row>
    <row r="307" ht="15.0" hidden="1" customHeight="1">
      <c r="A307" s="2" t="s">
        <v>28</v>
      </c>
      <c r="B307" s="2" t="s">
        <v>718</v>
      </c>
      <c r="C307" s="2" t="s">
        <v>705</v>
      </c>
      <c r="D307" s="2" t="s">
        <v>367</v>
      </c>
      <c r="E307" s="2" t="s">
        <v>752</v>
      </c>
      <c r="F307" s="2" t="s">
        <v>32</v>
      </c>
      <c r="G307" s="2" t="s">
        <v>33</v>
      </c>
      <c r="H307" s="2" t="s">
        <v>1238</v>
      </c>
      <c r="I307" s="2" t="s">
        <v>415</v>
      </c>
      <c r="J307" s="2" t="s">
        <v>92</v>
      </c>
      <c r="K307" s="2" t="s">
        <v>108</v>
      </c>
      <c r="L307" s="2" t="s">
        <v>108</v>
      </c>
      <c r="M307" s="2" t="s">
        <v>723</v>
      </c>
      <c r="N307" s="2" t="s">
        <v>367</v>
      </c>
      <c r="O307" s="2" t="s">
        <v>57</v>
      </c>
      <c r="P307" s="2">
        <v>0.243</v>
      </c>
      <c r="Q307" s="2">
        <v>239.0</v>
      </c>
      <c r="R307" s="2">
        <v>58.077</v>
      </c>
      <c r="S307" s="2">
        <v>0.0</v>
      </c>
      <c r="T307" s="2">
        <v>0.0</v>
      </c>
      <c r="U307" s="2">
        <v>0.4335</v>
      </c>
      <c r="V307" s="2">
        <v>0.0</v>
      </c>
      <c r="W307" s="2">
        <v>0.108375</v>
      </c>
      <c r="X307" s="2">
        <v>0.5049664429530202</v>
      </c>
      <c r="Y307" s="2">
        <v>0.8476049074001718</v>
      </c>
      <c r="Z307" s="2">
        <v>0.2758510976773783</v>
      </c>
      <c r="AA307" s="2">
        <v>0.7808175406303985</v>
      </c>
      <c r="AB307" s="2">
        <v>1.12345600507755</v>
      </c>
    </row>
    <row r="308" ht="15.0" hidden="1" customHeight="1">
      <c r="A308" s="2" t="s">
        <v>28</v>
      </c>
      <c r="B308" s="2" t="s">
        <v>718</v>
      </c>
      <c r="C308" s="2" t="s">
        <v>1239</v>
      </c>
      <c r="D308" s="2" t="s">
        <v>1240</v>
      </c>
      <c r="E308" s="2" t="s">
        <v>752</v>
      </c>
      <c r="F308" s="2" t="s">
        <v>154</v>
      </c>
      <c r="G308" s="2" t="s">
        <v>62</v>
      </c>
      <c r="H308" s="2" t="s">
        <v>1241</v>
      </c>
      <c r="I308" s="2" t="s">
        <v>370</v>
      </c>
      <c r="J308" s="2" t="s">
        <v>92</v>
      </c>
      <c r="K308" s="2" t="s">
        <v>108</v>
      </c>
      <c r="L308" s="2" t="s">
        <v>108</v>
      </c>
      <c r="M308" s="2" t="s">
        <v>723</v>
      </c>
      <c r="N308" s="2" t="s">
        <v>1240</v>
      </c>
      <c r="O308" s="2" t="s">
        <v>57</v>
      </c>
      <c r="P308" s="2">
        <v>0.243</v>
      </c>
      <c r="Q308" s="2">
        <v>239.0</v>
      </c>
      <c r="R308" s="2">
        <v>58.077</v>
      </c>
      <c r="S308" s="2">
        <v>0.0</v>
      </c>
      <c r="T308" s="2">
        <v>0.0</v>
      </c>
      <c r="U308" s="2">
        <v>0.4335</v>
      </c>
      <c r="V308" s="2">
        <v>0.0</v>
      </c>
      <c r="W308" s="2">
        <v>0.108375</v>
      </c>
      <c r="X308" s="2">
        <v>0.5049664429530202</v>
      </c>
      <c r="Y308" s="2">
        <v>0.8476049074001718</v>
      </c>
      <c r="Z308" s="2">
        <v>0.2758510976773783</v>
      </c>
      <c r="AA308" s="2">
        <v>0.7808175406303985</v>
      </c>
      <c r="AB308" s="2">
        <v>1.12345600507755</v>
      </c>
    </row>
    <row r="309" ht="15.0" hidden="1" customHeight="1">
      <c r="A309" s="2" t="s">
        <v>28</v>
      </c>
      <c r="B309" s="2" t="s">
        <v>121</v>
      </c>
      <c r="C309" s="2" t="s">
        <v>298</v>
      </c>
      <c r="D309" s="2" t="s">
        <v>317</v>
      </c>
      <c r="E309" s="2" t="s">
        <v>1242</v>
      </c>
      <c r="F309" s="2" t="s">
        <v>105</v>
      </c>
      <c r="G309" s="2" t="s">
        <v>1243</v>
      </c>
      <c r="H309" s="2" t="s">
        <v>1244</v>
      </c>
      <c r="I309" s="2" t="s">
        <v>209</v>
      </c>
      <c r="J309" s="2" t="s">
        <v>92</v>
      </c>
      <c r="K309" s="2" t="s">
        <v>108</v>
      </c>
      <c r="L309" s="2" t="s">
        <v>108</v>
      </c>
      <c r="M309" s="2" t="s">
        <v>127</v>
      </c>
      <c r="N309" s="2" t="s">
        <v>317</v>
      </c>
      <c r="O309" s="2" t="s">
        <v>40</v>
      </c>
      <c r="P309" s="2">
        <v>0.243</v>
      </c>
      <c r="Q309" s="2">
        <v>239.0</v>
      </c>
      <c r="R309" s="2">
        <v>58.077</v>
      </c>
      <c r="S309" s="2">
        <v>0.0</v>
      </c>
      <c r="T309" s="2">
        <v>0.0</v>
      </c>
      <c r="U309" s="2">
        <v>0.4335</v>
      </c>
      <c r="V309" s="2">
        <v>0.0</v>
      </c>
      <c r="W309" s="2">
        <v>0.108375</v>
      </c>
      <c r="X309" s="2">
        <v>0.5049664429530202</v>
      </c>
      <c r="Y309" s="2">
        <v>0.8476049074001718</v>
      </c>
      <c r="Z309" s="2">
        <v>0.2758510976773783</v>
      </c>
      <c r="AA309" s="2">
        <v>0.7808175406303985</v>
      </c>
      <c r="AB309" s="2">
        <v>1.12345600507755</v>
      </c>
    </row>
    <row r="310" ht="15.0" hidden="1" customHeight="1">
      <c r="A310" s="2" t="s">
        <v>28</v>
      </c>
      <c r="B310" s="2" t="s">
        <v>121</v>
      </c>
      <c r="C310" s="2" t="s">
        <v>66</v>
      </c>
      <c r="D310" s="2" t="s">
        <v>1245</v>
      </c>
      <c r="E310" s="2" t="s">
        <v>1246</v>
      </c>
      <c r="F310" s="2" t="s">
        <v>32</v>
      </c>
      <c r="G310" s="2" t="s">
        <v>62</v>
      </c>
      <c r="H310" s="2" t="s">
        <v>1247</v>
      </c>
      <c r="I310" s="2" t="s">
        <v>35</v>
      </c>
      <c r="J310" s="2" t="s">
        <v>92</v>
      </c>
      <c r="K310" s="2" t="s">
        <v>108</v>
      </c>
      <c r="L310" s="2" t="s">
        <v>108</v>
      </c>
      <c r="M310" s="2" t="s">
        <v>127</v>
      </c>
      <c r="N310" s="2" t="s">
        <v>1248</v>
      </c>
      <c r="O310" s="2" t="s">
        <v>101</v>
      </c>
      <c r="P310" s="2">
        <v>0.243</v>
      </c>
      <c r="Q310" s="2">
        <v>239.0</v>
      </c>
      <c r="R310" s="2">
        <v>58.077</v>
      </c>
      <c r="S310" s="2">
        <v>0.0</v>
      </c>
      <c r="T310" s="2">
        <v>0.0</v>
      </c>
      <c r="U310" s="2">
        <v>0.4335</v>
      </c>
      <c r="V310" s="2">
        <v>0.0</v>
      </c>
      <c r="W310" s="2">
        <v>0.108375</v>
      </c>
      <c r="X310" s="2">
        <v>0.5049664429530202</v>
      </c>
      <c r="Y310" s="2">
        <v>0.8476049074001718</v>
      </c>
      <c r="Z310" s="2">
        <v>0.2758510976773783</v>
      </c>
      <c r="AA310" s="2">
        <v>0.7808175406303985</v>
      </c>
      <c r="AB310" s="2">
        <v>1.12345600507755</v>
      </c>
    </row>
    <row r="311" ht="15.0" hidden="1" customHeight="1">
      <c r="A311" s="2" t="s">
        <v>28</v>
      </c>
      <c r="B311" s="2" t="s">
        <v>358</v>
      </c>
      <c r="C311" s="2" t="s">
        <v>1249</v>
      </c>
      <c r="D311" s="2" t="s">
        <v>1180</v>
      </c>
      <c r="E311" s="2" t="s">
        <v>313</v>
      </c>
      <c r="F311" s="2" t="s">
        <v>32</v>
      </c>
      <c r="G311" s="2" t="s">
        <v>89</v>
      </c>
      <c r="H311" s="2" t="s">
        <v>1181</v>
      </c>
      <c r="I311" s="2" t="s">
        <v>35</v>
      </c>
      <c r="J311" s="2" t="s">
        <v>92</v>
      </c>
      <c r="K311" s="2" t="s">
        <v>93</v>
      </c>
      <c r="L311" s="2" t="s">
        <v>93</v>
      </c>
      <c r="M311" s="2" t="s">
        <v>94</v>
      </c>
      <c r="N311" s="2" t="s">
        <v>1182</v>
      </c>
      <c r="O311" s="2" t="s">
        <v>101</v>
      </c>
      <c r="P311" s="2">
        <v>0.243</v>
      </c>
      <c r="Q311" s="2">
        <v>239.0</v>
      </c>
      <c r="R311" s="2">
        <v>58.077</v>
      </c>
      <c r="S311" s="2">
        <v>0.0</v>
      </c>
      <c r="T311" s="2">
        <v>0.0</v>
      </c>
      <c r="U311" s="2">
        <v>0.4335</v>
      </c>
      <c r="V311" s="2">
        <v>0.0</v>
      </c>
      <c r="W311" s="2">
        <v>0.108375</v>
      </c>
      <c r="X311" s="2">
        <v>0.5049664429530202</v>
      </c>
      <c r="Y311" s="2">
        <v>0.8476049074001718</v>
      </c>
      <c r="Z311" s="2">
        <v>0.2758510976773783</v>
      </c>
      <c r="AA311" s="2">
        <v>0.7808175406303985</v>
      </c>
      <c r="AB311" s="2">
        <v>1.12345600507755</v>
      </c>
    </row>
    <row r="312" ht="15.0" hidden="1" customHeight="1">
      <c r="A312" s="2" t="s">
        <v>28</v>
      </c>
      <c r="B312" s="2" t="s">
        <v>1250</v>
      </c>
      <c r="C312" s="2" t="s">
        <v>432</v>
      </c>
      <c r="D312" s="2" t="s">
        <v>1251</v>
      </c>
      <c r="E312" s="2" t="s">
        <v>1250</v>
      </c>
      <c r="F312" s="2" t="s">
        <v>477</v>
      </c>
      <c r="G312" s="2" t="s">
        <v>1252</v>
      </c>
      <c r="H312" s="2" t="s">
        <v>1253</v>
      </c>
      <c r="I312" s="2" t="s">
        <v>35</v>
      </c>
      <c r="J312" s="2" t="s">
        <v>92</v>
      </c>
      <c r="K312" s="2" t="s">
        <v>93</v>
      </c>
      <c r="L312" s="2" t="s">
        <v>93</v>
      </c>
      <c r="M312" s="2" t="s">
        <v>94</v>
      </c>
      <c r="N312" s="2" t="s">
        <v>1251</v>
      </c>
      <c r="O312" s="2" t="s">
        <v>57</v>
      </c>
      <c r="P312" s="2">
        <v>0.243</v>
      </c>
      <c r="Q312" s="2">
        <v>239.0</v>
      </c>
      <c r="R312" s="2">
        <v>58.077</v>
      </c>
      <c r="S312" s="2">
        <v>0.0</v>
      </c>
      <c r="T312" s="2">
        <v>0.0</v>
      </c>
      <c r="U312" s="2">
        <v>0.4335</v>
      </c>
      <c r="V312" s="2">
        <v>0.0</v>
      </c>
      <c r="W312" s="2">
        <v>0.108375</v>
      </c>
      <c r="X312" s="2">
        <v>0.5049664429530202</v>
      </c>
      <c r="Y312" s="2">
        <v>0.8476049074001718</v>
      </c>
      <c r="Z312" s="2">
        <v>0.2758510976773783</v>
      </c>
      <c r="AA312" s="2">
        <v>0.7808175406303985</v>
      </c>
      <c r="AB312" s="2">
        <v>1.12345600507755</v>
      </c>
    </row>
    <row r="313" ht="15.0" hidden="1" customHeight="1">
      <c r="A313" s="2" t="s">
        <v>28</v>
      </c>
      <c r="B313" s="2" t="s">
        <v>1250</v>
      </c>
      <c r="C313" s="2" t="s">
        <v>58</v>
      </c>
      <c r="D313" s="2" t="s">
        <v>1254</v>
      </c>
      <c r="E313" s="2" t="s">
        <v>1255</v>
      </c>
      <c r="F313" s="2" t="s">
        <v>1256</v>
      </c>
      <c r="G313" s="2" t="s">
        <v>226</v>
      </c>
      <c r="H313" s="2" t="s">
        <v>1257</v>
      </c>
      <c r="I313" s="2" t="s">
        <v>262</v>
      </c>
      <c r="J313" s="2" t="s">
        <v>92</v>
      </c>
      <c r="K313" s="2" t="s">
        <v>93</v>
      </c>
      <c r="L313" s="2" t="s">
        <v>93</v>
      </c>
      <c r="M313" s="2" t="s">
        <v>94</v>
      </c>
      <c r="N313" s="2" t="s">
        <v>1030</v>
      </c>
      <c r="O313" s="2" t="s">
        <v>57</v>
      </c>
      <c r="P313" s="2">
        <v>0.243</v>
      </c>
      <c r="Q313" s="2">
        <v>239.0</v>
      </c>
      <c r="R313" s="2">
        <v>58.077</v>
      </c>
      <c r="S313" s="2">
        <v>0.0</v>
      </c>
      <c r="T313" s="2">
        <v>0.0</v>
      </c>
      <c r="U313" s="2">
        <v>0.4335</v>
      </c>
      <c r="V313" s="2">
        <v>0.0</v>
      </c>
      <c r="W313" s="2">
        <v>0.108375</v>
      </c>
      <c r="X313" s="2">
        <v>0.5049664429530202</v>
      </c>
      <c r="Y313" s="2">
        <v>0.8476049074001718</v>
      </c>
      <c r="Z313" s="2">
        <v>0.2758510976773783</v>
      </c>
      <c r="AA313" s="2">
        <v>0.7808175406303985</v>
      </c>
      <c r="AB313" s="2">
        <v>1.12345600507755</v>
      </c>
    </row>
    <row r="314" ht="15.0" hidden="1" customHeight="1">
      <c r="A314" s="2" t="s">
        <v>28</v>
      </c>
      <c r="B314" s="2" t="s">
        <v>395</v>
      </c>
      <c r="C314" s="2" t="s">
        <v>200</v>
      </c>
      <c r="D314" s="2" t="s">
        <v>1170</v>
      </c>
      <c r="E314" s="2" t="s">
        <v>395</v>
      </c>
      <c r="F314" s="2" t="s">
        <v>32</v>
      </c>
      <c r="G314" s="2" t="s">
        <v>33</v>
      </c>
      <c r="H314" s="2" t="s">
        <v>1171</v>
      </c>
      <c r="I314" s="2" t="s">
        <v>240</v>
      </c>
      <c r="J314" s="2" t="s">
        <v>92</v>
      </c>
      <c r="K314" s="2" t="s">
        <v>93</v>
      </c>
      <c r="L314" s="2" t="s">
        <v>93</v>
      </c>
      <c r="M314" s="2" t="s">
        <v>94</v>
      </c>
      <c r="N314" s="2" t="s">
        <v>1170</v>
      </c>
      <c r="O314" s="2" t="s">
        <v>57</v>
      </c>
      <c r="P314" s="2">
        <v>0.243</v>
      </c>
      <c r="Q314" s="2">
        <v>239.0</v>
      </c>
      <c r="R314" s="2">
        <v>58.077</v>
      </c>
      <c r="S314" s="2">
        <v>0.0</v>
      </c>
      <c r="T314" s="2">
        <v>0.0</v>
      </c>
      <c r="U314" s="2">
        <v>0.4335</v>
      </c>
      <c r="V314" s="2">
        <v>0.0</v>
      </c>
      <c r="W314" s="2">
        <v>0.108375</v>
      </c>
      <c r="X314" s="2">
        <v>0.5049664429530202</v>
      </c>
      <c r="Y314" s="2">
        <v>0.8476049074001718</v>
      </c>
      <c r="Z314" s="2">
        <v>0.2758510976773783</v>
      </c>
      <c r="AA314" s="2">
        <v>0.7808175406303985</v>
      </c>
      <c r="AB314" s="2">
        <v>1.12345600507755</v>
      </c>
    </row>
    <row r="315" ht="15.0" hidden="1" customHeight="1">
      <c r="A315" s="2" t="s">
        <v>28</v>
      </c>
      <c r="B315" s="2" t="s">
        <v>395</v>
      </c>
      <c r="C315" s="2" t="s">
        <v>176</v>
      </c>
      <c r="D315" s="2" t="s">
        <v>1258</v>
      </c>
      <c r="E315" s="2" t="s">
        <v>398</v>
      </c>
      <c r="F315" s="2" t="s">
        <v>32</v>
      </c>
      <c r="G315" s="2" t="s">
        <v>89</v>
      </c>
      <c r="H315" s="2" t="s">
        <v>1259</v>
      </c>
      <c r="I315" s="2" t="s">
        <v>35</v>
      </c>
      <c r="J315" s="2" t="s">
        <v>92</v>
      </c>
      <c r="K315" s="2" t="s">
        <v>93</v>
      </c>
      <c r="L315" s="2" t="s">
        <v>93</v>
      </c>
      <c r="M315" s="2" t="s">
        <v>94</v>
      </c>
      <c r="N315" s="2" t="s">
        <v>1260</v>
      </c>
      <c r="O315" s="2" t="s">
        <v>40</v>
      </c>
      <c r="P315" s="2">
        <v>0.243</v>
      </c>
      <c r="Q315" s="2">
        <v>239.0</v>
      </c>
      <c r="R315" s="2">
        <v>58.077</v>
      </c>
      <c r="S315" s="2">
        <v>0.0</v>
      </c>
      <c r="T315" s="2">
        <v>0.0</v>
      </c>
      <c r="U315" s="2">
        <v>0.4335</v>
      </c>
      <c r="V315" s="2">
        <v>0.0</v>
      </c>
      <c r="W315" s="2">
        <v>0.108375</v>
      </c>
      <c r="X315" s="2">
        <v>0.5049664429530202</v>
      </c>
      <c r="Y315" s="2">
        <v>0.8476049074001718</v>
      </c>
      <c r="Z315" s="2">
        <v>0.2758510976773783</v>
      </c>
      <c r="AA315" s="2">
        <v>0.7808175406303985</v>
      </c>
      <c r="AB315" s="2">
        <v>1.12345600507755</v>
      </c>
    </row>
    <row r="316" ht="15.0" hidden="1" customHeight="1">
      <c r="A316" s="2" t="s">
        <v>28</v>
      </c>
      <c r="B316" s="2" t="s">
        <v>395</v>
      </c>
      <c r="C316" s="2" t="s">
        <v>290</v>
      </c>
      <c r="D316" s="2" t="s">
        <v>1261</v>
      </c>
      <c r="E316" s="2" t="s">
        <v>398</v>
      </c>
      <c r="F316" s="2" t="s">
        <v>32</v>
      </c>
      <c r="G316" s="2" t="s">
        <v>89</v>
      </c>
      <c r="H316" s="2" t="s">
        <v>1262</v>
      </c>
      <c r="I316" s="2" t="s">
        <v>107</v>
      </c>
      <c r="J316" s="2" t="s">
        <v>92</v>
      </c>
      <c r="K316" s="2" t="s">
        <v>93</v>
      </c>
      <c r="L316" s="2" t="s">
        <v>93</v>
      </c>
      <c r="M316" s="2" t="s">
        <v>94</v>
      </c>
      <c r="N316" s="2" t="s">
        <v>643</v>
      </c>
      <c r="O316" s="2" t="s">
        <v>101</v>
      </c>
      <c r="P316" s="2">
        <v>0.243</v>
      </c>
      <c r="Q316" s="2">
        <v>239.0</v>
      </c>
      <c r="R316" s="2">
        <v>58.077</v>
      </c>
      <c r="S316" s="2">
        <v>0.0</v>
      </c>
      <c r="T316" s="2">
        <v>0.0</v>
      </c>
      <c r="U316" s="2">
        <v>0.4335</v>
      </c>
      <c r="V316" s="2">
        <v>0.0</v>
      </c>
      <c r="W316" s="2">
        <v>0.108375</v>
      </c>
      <c r="X316" s="2">
        <v>0.5049664429530202</v>
      </c>
      <c r="Y316" s="2">
        <v>0.8476049074001718</v>
      </c>
      <c r="Z316" s="2">
        <v>0.2758510976773783</v>
      </c>
      <c r="AA316" s="2">
        <v>0.7808175406303985</v>
      </c>
      <c r="AB316" s="2">
        <v>1.12345600507755</v>
      </c>
    </row>
    <row r="317" ht="15.0" hidden="1" customHeight="1">
      <c r="A317" s="2" t="s">
        <v>28</v>
      </c>
      <c r="B317" s="2" t="s">
        <v>395</v>
      </c>
      <c r="C317" s="2" t="s">
        <v>741</v>
      </c>
      <c r="D317" s="2" t="s">
        <v>1263</v>
      </c>
      <c r="E317" s="2" t="s">
        <v>398</v>
      </c>
      <c r="F317" s="2" t="s">
        <v>32</v>
      </c>
      <c r="G317" s="2" t="s">
        <v>89</v>
      </c>
      <c r="H317" s="2" t="s">
        <v>1264</v>
      </c>
      <c r="I317" s="2" t="s">
        <v>35</v>
      </c>
      <c r="J317" s="2" t="s">
        <v>92</v>
      </c>
      <c r="K317" s="2" t="s">
        <v>93</v>
      </c>
      <c r="L317" s="2" t="s">
        <v>93</v>
      </c>
      <c r="M317" s="2" t="s">
        <v>94</v>
      </c>
      <c r="N317" s="2" t="s">
        <v>367</v>
      </c>
      <c r="O317" s="2" t="s">
        <v>57</v>
      </c>
      <c r="P317" s="2">
        <v>0.243</v>
      </c>
      <c r="Q317" s="2">
        <v>239.0</v>
      </c>
      <c r="R317" s="2">
        <v>58.077</v>
      </c>
      <c r="S317" s="2">
        <v>0.0</v>
      </c>
      <c r="T317" s="2">
        <v>0.0</v>
      </c>
      <c r="U317" s="2">
        <v>0.4335</v>
      </c>
      <c r="V317" s="2">
        <v>0.0</v>
      </c>
      <c r="W317" s="2">
        <v>0.108375</v>
      </c>
      <c r="X317" s="2">
        <v>0.5049664429530202</v>
      </c>
      <c r="Y317" s="2">
        <v>0.8476049074001718</v>
      </c>
      <c r="Z317" s="2">
        <v>0.2758510976773783</v>
      </c>
      <c r="AA317" s="2">
        <v>0.7808175406303985</v>
      </c>
      <c r="AB317" s="2">
        <v>1.12345600507755</v>
      </c>
    </row>
    <row r="318" ht="15.0" hidden="1" customHeight="1">
      <c r="A318" s="2" t="s">
        <v>28</v>
      </c>
      <c r="B318" s="2" t="s">
        <v>1265</v>
      </c>
      <c r="C318" s="2" t="s">
        <v>921</v>
      </c>
      <c r="D318" s="2" t="s">
        <v>1266</v>
      </c>
      <c r="E318" s="2" t="s">
        <v>1267</v>
      </c>
      <c r="F318" s="2" t="s">
        <v>32</v>
      </c>
      <c r="G318" s="2" t="s">
        <v>89</v>
      </c>
      <c r="H318" s="2" t="s">
        <v>1268</v>
      </c>
      <c r="I318" s="2" t="s">
        <v>35</v>
      </c>
      <c r="J318" s="2" t="s">
        <v>92</v>
      </c>
      <c r="K318" s="2" t="s">
        <v>93</v>
      </c>
      <c r="L318" s="2" t="s">
        <v>93</v>
      </c>
      <c r="M318" s="2" t="s">
        <v>94</v>
      </c>
      <c r="N318" s="2" t="s">
        <v>1266</v>
      </c>
      <c r="O318" s="2" t="s">
        <v>101</v>
      </c>
      <c r="P318" s="2">
        <v>0.243</v>
      </c>
      <c r="Q318" s="2">
        <v>239.0</v>
      </c>
      <c r="R318" s="2">
        <v>58.077</v>
      </c>
      <c r="S318" s="2">
        <v>0.0</v>
      </c>
      <c r="T318" s="2">
        <v>0.0</v>
      </c>
      <c r="U318" s="2">
        <v>0.4335</v>
      </c>
      <c r="V318" s="2">
        <v>0.0</v>
      </c>
      <c r="W318" s="2">
        <v>0.108375</v>
      </c>
      <c r="X318" s="2">
        <v>0.5049664429530202</v>
      </c>
      <c r="Y318" s="2">
        <v>0.8476049074001718</v>
      </c>
      <c r="Z318" s="2">
        <v>0.2758510976773783</v>
      </c>
      <c r="AA318" s="2">
        <v>0.7808175406303985</v>
      </c>
      <c r="AB318" s="2">
        <v>1.12345600507755</v>
      </c>
    </row>
    <row r="319" ht="15.0" hidden="1" customHeight="1">
      <c r="A319" s="2" t="s">
        <v>28</v>
      </c>
      <c r="B319" s="2" t="s">
        <v>1269</v>
      </c>
      <c r="C319" s="2" t="s">
        <v>290</v>
      </c>
      <c r="D319" s="2" t="s">
        <v>1270</v>
      </c>
      <c r="E319" s="2" t="s">
        <v>1271</v>
      </c>
      <c r="F319" s="2" t="s">
        <v>44</v>
      </c>
      <c r="G319" s="2" t="s">
        <v>879</v>
      </c>
      <c r="H319" s="2" t="s">
        <v>1272</v>
      </c>
      <c r="I319" s="2" t="s">
        <v>35</v>
      </c>
      <c r="J319" s="2" t="s">
        <v>92</v>
      </c>
      <c r="K319" s="2" t="s">
        <v>108</v>
      </c>
      <c r="L319" s="2" t="s">
        <v>108</v>
      </c>
      <c r="M319" s="2" t="s">
        <v>109</v>
      </c>
      <c r="N319" s="2" t="s">
        <v>1273</v>
      </c>
      <c r="O319" s="2" t="s">
        <v>57</v>
      </c>
      <c r="P319" s="2">
        <v>0.243</v>
      </c>
      <c r="Q319" s="2">
        <v>239.0</v>
      </c>
      <c r="R319" s="2">
        <v>58.077</v>
      </c>
      <c r="S319" s="2">
        <v>0.0</v>
      </c>
      <c r="T319" s="2">
        <v>0.0</v>
      </c>
      <c r="U319" s="2">
        <v>0.4335</v>
      </c>
      <c r="V319" s="2">
        <v>0.0</v>
      </c>
      <c r="W319" s="2">
        <v>0.108375</v>
      </c>
      <c r="X319" s="2">
        <v>0.5049664429530202</v>
      </c>
      <c r="Y319" s="2">
        <v>0.8476049074001718</v>
      </c>
      <c r="Z319" s="2">
        <v>0.2758510976773783</v>
      </c>
      <c r="AA319" s="2">
        <v>0.7808175406303985</v>
      </c>
      <c r="AB319" s="2">
        <v>1.12345600507755</v>
      </c>
    </row>
    <row r="320" ht="15.0" hidden="1" customHeight="1">
      <c r="A320" s="2" t="s">
        <v>28</v>
      </c>
      <c r="B320" s="2" t="s">
        <v>724</v>
      </c>
      <c r="C320" s="2" t="s">
        <v>514</v>
      </c>
      <c r="D320" s="2" t="s">
        <v>813</v>
      </c>
      <c r="E320" s="2" t="s">
        <v>768</v>
      </c>
      <c r="F320" s="2" t="s">
        <v>118</v>
      </c>
      <c r="G320" s="2" t="s">
        <v>253</v>
      </c>
      <c r="H320" s="2" t="s">
        <v>1274</v>
      </c>
      <c r="I320" s="2" t="s">
        <v>1275</v>
      </c>
      <c r="J320" s="2" t="s">
        <v>92</v>
      </c>
      <c r="K320" s="2" t="s">
        <v>108</v>
      </c>
      <c r="L320" s="2" t="s">
        <v>621</v>
      </c>
      <c r="M320" s="2" t="s">
        <v>726</v>
      </c>
      <c r="N320" s="2" t="s">
        <v>813</v>
      </c>
      <c r="O320" s="2" t="s">
        <v>101</v>
      </c>
      <c r="P320" s="2">
        <v>0.243</v>
      </c>
      <c r="Q320" s="2">
        <v>239.0</v>
      </c>
      <c r="R320" s="2">
        <v>58.077</v>
      </c>
      <c r="S320" s="2">
        <v>0.0</v>
      </c>
      <c r="T320" s="2">
        <v>0.0</v>
      </c>
      <c r="U320" s="2">
        <v>0.4335</v>
      </c>
      <c r="V320" s="2">
        <v>0.0</v>
      </c>
      <c r="W320" s="2">
        <v>0.108375</v>
      </c>
      <c r="X320" s="2">
        <v>0.5049664429530202</v>
      </c>
      <c r="Y320" s="2">
        <v>0.8476049074001718</v>
      </c>
      <c r="Z320" s="2">
        <v>0.2758510976773783</v>
      </c>
      <c r="AA320" s="2">
        <v>0.7808175406303985</v>
      </c>
      <c r="AB320" s="2">
        <v>1.12345600507755</v>
      </c>
    </row>
    <row r="321" ht="15.0" hidden="1" customHeight="1">
      <c r="A321" s="2" t="s">
        <v>28</v>
      </c>
      <c r="B321" s="2" t="s">
        <v>724</v>
      </c>
      <c r="C321" s="2" t="s">
        <v>371</v>
      </c>
      <c r="D321" s="2" t="s">
        <v>813</v>
      </c>
      <c r="E321" s="2" t="s">
        <v>768</v>
      </c>
      <c r="F321" s="2" t="s">
        <v>674</v>
      </c>
      <c r="G321" s="2" t="s">
        <v>62</v>
      </c>
      <c r="H321" s="2" t="s">
        <v>814</v>
      </c>
      <c r="I321" s="2" t="s">
        <v>107</v>
      </c>
      <c r="J321" s="2" t="s">
        <v>92</v>
      </c>
      <c r="K321" s="2" t="s">
        <v>108</v>
      </c>
      <c r="L321" s="2" t="s">
        <v>621</v>
      </c>
      <c r="M321" s="2" t="s">
        <v>726</v>
      </c>
      <c r="N321" s="2" t="s">
        <v>813</v>
      </c>
      <c r="O321" s="2" t="s">
        <v>101</v>
      </c>
      <c r="P321" s="2">
        <v>0.243</v>
      </c>
      <c r="Q321" s="2">
        <v>239.0</v>
      </c>
      <c r="R321" s="2">
        <v>58.077</v>
      </c>
      <c r="S321" s="2">
        <v>0.0</v>
      </c>
      <c r="T321" s="2">
        <v>0.0</v>
      </c>
      <c r="U321" s="2">
        <v>0.4335</v>
      </c>
      <c r="V321" s="2">
        <v>0.0</v>
      </c>
      <c r="W321" s="2">
        <v>0.108375</v>
      </c>
      <c r="X321" s="2">
        <v>0.5049664429530202</v>
      </c>
      <c r="Y321" s="2">
        <v>0.8476049074001718</v>
      </c>
      <c r="Z321" s="2">
        <v>0.2758510976773783</v>
      </c>
      <c r="AA321" s="2">
        <v>0.7808175406303985</v>
      </c>
      <c r="AB321" s="2">
        <v>1.12345600507755</v>
      </c>
    </row>
    <row r="322" ht="15.0" hidden="1" customHeight="1">
      <c r="A322" s="2" t="s">
        <v>28</v>
      </c>
      <c r="B322" s="2" t="s">
        <v>724</v>
      </c>
      <c r="C322" s="2" t="s">
        <v>303</v>
      </c>
      <c r="D322" s="2" t="s">
        <v>811</v>
      </c>
      <c r="E322" s="2" t="s">
        <v>232</v>
      </c>
      <c r="F322" s="2" t="s">
        <v>434</v>
      </c>
      <c r="G322" s="2" t="s">
        <v>70</v>
      </c>
      <c r="H322" s="2" t="s">
        <v>812</v>
      </c>
      <c r="I322" s="2" t="s">
        <v>84</v>
      </c>
      <c r="J322" s="2" t="s">
        <v>92</v>
      </c>
      <c r="K322" s="2" t="s">
        <v>108</v>
      </c>
      <c r="L322" s="2" t="s">
        <v>621</v>
      </c>
      <c r="M322" s="2" t="s">
        <v>726</v>
      </c>
      <c r="N322" s="2" t="s">
        <v>811</v>
      </c>
      <c r="O322" s="2" t="s">
        <v>40</v>
      </c>
      <c r="P322" s="2">
        <v>0.243</v>
      </c>
      <c r="Q322" s="2">
        <v>239.0</v>
      </c>
      <c r="R322" s="2">
        <v>58.077</v>
      </c>
      <c r="S322" s="2">
        <v>0.0</v>
      </c>
      <c r="T322" s="2">
        <v>0.0</v>
      </c>
      <c r="U322" s="2">
        <v>0.4335</v>
      </c>
      <c r="V322" s="2">
        <v>0.0</v>
      </c>
      <c r="W322" s="2">
        <v>0.108375</v>
      </c>
      <c r="X322" s="2">
        <v>0.5049664429530202</v>
      </c>
      <c r="Y322" s="2">
        <v>0.8476049074001718</v>
      </c>
      <c r="Z322" s="2">
        <v>0.2758510976773783</v>
      </c>
      <c r="AA322" s="2">
        <v>0.7808175406303985</v>
      </c>
      <c r="AB322" s="2">
        <v>1.12345600507755</v>
      </c>
    </row>
    <row r="323" ht="15.0" hidden="1" customHeight="1">
      <c r="A323" s="2" t="s">
        <v>28</v>
      </c>
      <c r="B323" s="2" t="s">
        <v>724</v>
      </c>
      <c r="C323" s="2" t="s">
        <v>1276</v>
      </c>
      <c r="D323" s="2" t="s">
        <v>1277</v>
      </c>
      <c r="E323" s="2" t="s">
        <v>768</v>
      </c>
      <c r="F323" s="2" t="s">
        <v>674</v>
      </c>
      <c r="G323" s="2" t="s">
        <v>70</v>
      </c>
      <c r="H323" s="2" t="s">
        <v>1278</v>
      </c>
      <c r="I323" s="2" t="s">
        <v>240</v>
      </c>
      <c r="J323" s="2" t="s">
        <v>92</v>
      </c>
      <c r="K323" s="2" t="s">
        <v>108</v>
      </c>
      <c r="L323" s="2" t="s">
        <v>621</v>
      </c>
      <c r="M323" s="2" t="s">
        <v>726</v>
      </c>
      <c r="N323" s="2" t="s">
        <v>1277</v>
      </c>
      <c r="O323" s="2" t="s">
        <v>101</v>
      </c>
      <c r="P323" s="2">
        <v>0.243</v>
      </c>
      <c r="Q323" s="2">
        <v>239.0</v>
      </c>
      <c r="R323" s="2">
        <v>58.077</v>
      </c>
      <c r="S323" s="2">
        <v>0.0</v>
      </c>
      <c r="T323" s="2">
        <v>0.0</v>
      </c>
      <c r="U323" s="2">
        <v>0.4335</v>
      </c>
      <c r="V323" s="2">
        <v>0.0</v>
      </c>
      <c r="W323" s="2">
        <v>0.108375</v>
      </c>
      <c r="X323" s="2">
        <v>0.5049664429530202</v>
      </c>
      <c r="Y323" s="2">
        <v>0.8476049074001718</v>
      </c>
      <c r="Z323" s="2">
        <v>0.2758510976773783</v>
      </c>
      <c r="AA323" s="2">
        <v>0.7808175406303985</v>
      </c>
      <c r="AB323" s="2">
        <v>1.12345600507755</v>
      </c>
    </row>
    <row r="324" ht="15.0" hidden="1" customHeight="1">
      <c r="A324" s="2" t="s">
        <v>28</v>
      </c>
      <c r="B324" s="2" t="s">
        <v>724</v>
      </c>
      <c r="C324" s="2" t="s">
        <v>1179</v>
      </c>
      <c r="D324" s="2" t="s">
        <v>816</v>
      </c>
      <c r="E324" s="2" t="s">
        <v>232</v>
      </c>
      <c r="F324" s="2" t="s">
        <v>817</v>
      </c>
      <c r="G324" s="2" t="s">
        <v>62</v>
      </c>
      <c r="H324" s="2" t="s">
        <v>818</v>
      </c>
      <c r="I324" s="2" t="s">
        <v>115</v>
      </c>
      <c r="J324" s="2" t="s">
        <v>92</v>
      </c>
      <c r="K324" s="2" t="s">
        <v>108</v>
      </c>
      <c r="L324" s="2" t="s">
        <v>621</v>
      </c>
      <c r="M324" s="2" t="s">
        <v>726</v>
      </c>
      <c r="N324" s="2" t="s">
        <v>816</v>
      </c>
      <c r="O324" s="2" t="s">
        <v>101</v>
      </c>
      <c r="P324" s="2">
        <v>0.243</v>
      </c>
      <c r="Q324" s="2">
        <v>239.0</v>
      </c>
      <c r="R324" s="2">
        <v>58.077</v>
      </c>
      <c r="S324" s="2">
        <v>0.0</v>
      </c>
      <c r="T324" s="2">
        <v>0.0</v>
      </c>
      <c r="U324" s="2">
        <v>0.4335</v>
      </c>
      <c r="V324" s="2">
        <v>0.0</v>
      </c>
      <c r="W324" s="2">
        <v>0.108375</v>
      </c>
      <c r="X324" s="2">
        <v>0.5049664429530202</v>
      </c>
      <c r="Y324" s="2">
        <v>0.8476049074001718</v>
      </c>
      <c r="Z324" s="2">
        <v>0.2758510976773783</v>
      </c>
      <c r="AA324" s="2">
        <v>0.7808175406303985</v>
      </c>
      <c r="AB324" s="2">
        <v>1.12345600507755</v>
      </c>
    </row>
    <row r="325" ht="15.0" hidden="1" customHeight="1">
      <c r="A325" s="2" t="s">
        <v>28</v>
      </c>
      <c r="B325" s="2" t="s">
        <v>724</v>
      </c>
      <c r="C325" s="2" t="s">
        <v>290</v>
      </c>
      <c r="D325" s="2" t="s">
        <v>1279</v>
      </c>
      <c r="E325" s="2" t="s">
        <v>768</v>
      </c>
      <c r="F325" s="2" t="s">
        <v>608</v>
      </c>
      <c r="G325" s="2" t="s">
        <v>70</v>
      </c>
      <c r="H325" s="2" t="s">
        <v>1280</v>
      </c>
      <c r="I325" s="2" t="s">
        <v>35</v>
      </c>
      <c r="J325" s="2" t="s">
        <v>92</v>
      </c>
      <c r="K325" s="2" t="s">
        <v>108</v>
      </c>
      <c r="L325" s="2" t="s">
        <v>621</v>
      </c>
      <c r="M325" s="2" t="s">
        <v>726</v>
      </c>
      <c r="N325" s="2" t="s">
        <v>1281</v>
      </c>
      <c r="O325" s="2" t="s">
        <v>101</v>
      </c>
      <c r="P325" s="2">
        <v>0.243</v>
      </c>
      <c r="Q325" s="2">
        <v>239.0</v>
      </c>
      <c r="R325" s="2">
        <v>58.077</v>
      </c>
      <c r="S325" s="2">
        <v>0.0</v>
      </c>
      <c r="T325" s="2">
        <v>0.0</v>
      </c>
      <c r="U325" s="2">
        <v>0.4335</v>
      </c>
      <c r="V325" s="2">
        <v>0.0</v>
      </c>
      <c r="W325" s="2">
        <v>0.108375</v>
      </c>
      <c r="X325" s="2">
        <v>0.5049664429530202</v>
      </c>
      <c r="Y325" s="2">
        <v>0.8476049074001718</v>
      </c>
      <c r="Z325" s="2">
        <v>0.2758510976773783</v>
      </c>
      <c r="AA325" s="2">
        <v>0.7808175406303985</v>
      </c>
      <c r="AB325" s="2">
        <v>1.12345600507755</v>
      </c>
    </row>
    <row r="326" ht="15.0" hidden="1" customHeight="1">
      <c r="A326" s="2" t="s">
        <v>28</v>
      </c>
      <c r="B326" s="2" t="s">
        <v>1282</v>
      </c>
      <c r="C326" s="2" t="s">
        <v>1179</v>
      </c>
      <c r="D326" s="2" t="s">
        <v>1283</v>
      </c>
      <c r="E326" s="2" t="s">
        <v>1284</v>
      </c>
      <c r="F326" s="2" t="s">
        <v>1285</v>
      </c>
      <c r="G326" s="2" t="s">
        <v>159</v>
      </c>
      <c r="H326" s="2" t="s">
        <v>1286</v>
      </c>
      <c r="I326" s="2" t="s">
        <v>35</v>
      </c>
      <c r="J326" s="2" t="s">
        <v>92</v>
      </c>
      <c r="K326" s="2" t="s">
        <v>108</v>
      </c>
      <c r="L326" s="2" t="s">
        <v>108</v>
      </c>
      <c r="M326" s="2" t="s">
        <v>109</v>
      </c>
      <c r="N326" s="2" t="s">
        <v>496</v>
      </c>
      <c r="O326" s="2" t="s">
        <v>199</v>
      </c>
      <c r="P326" s="2">
        <v>0.243</v>
      </c>
      <c r="Q326" s="2">
        <v>239.0</v>
      </c>
      <c r="R326" s="2">
        <v>58.077</v>
      </c>
      <c r="S326" s="2">
        <v>0.0</v>
      </c>
      <c r="T326" s="2">
        <v>0.0</v>
      </c>
      <c r="U326" s="2">
        <v>0.4335</v>
      </c>
      <c r="V326" s="2">
        <v>0.0</v>
      </c>
      <c r="W326" s="2">
        <v>0.108375</v>
      </c>
      <c r="X326" s="2">
        <v>0.5049664429530202</v>
      </c>
      <c r="Y326" s="2">
        <v>0.8476049074001718</v>
      </c>
      <c r="Z326" s="2">
        <v>0.2758510976773783</v>
      </c>
      <c r="AA326" s="2">
        <v>0.7808175406303985</v>
      </c>
      <c r="AB326" s="2">
        <v>1.12345600507755</v>
      </c>
    </row>
    <row r="327" ht="15.0" hidden="1" customHeight="1">
      <c r="A327" s="2" t="s">
        <v>28</v>
      </c>
      <c r="B327" s="2" t="s">
        <v>634</v>
      </c>
      <c r="C327" s="2" t="s">
        <v>195</v>
      </c>
      <c r="D327" s="2" t="s">
        <v>1287</v>
      </c>
      <c r="E327" s="2" t="s">
        <v>634</v>
      </c>
      <c r="F327" s="2" t="s">
        <v>32</v>
      </c>
      <c r="G327" s="2" t="s">
        <v>33</v>
      </c>
      <c r="H327" s="2" t="s">
        <v>1288</v>
      </c>
      <c r="I327" s="2" t="s">
        <v>35</v>
      </c>
      <c r="J327" s="2" t="s">
        <v>637</v>
      </c>
      <c r="K327" s="2" t="s">
        <v>638</v>
      </c>
      <c r="L327" s="2" t="s">
        <v>638</v>
      </c>
      <c r="M327" s="2" t="s">
        <v>639</v>
      </c>
      <c r="N327" s="2" t="s">
        <v>1287</v>
      </c>
      <c r="O327" s="2" t="s">
        <v>57</v>
      </c>
      <c r="P327" s="2">
        <v>0.1294</v>
      </c>
      <c r="Q327" s="2">
        <v>232.0</v>
      </c>
      <c r="R327" s="2">
        <v>30.0208</v>
      </c>
      <c r="S327" s="2">
        <v>0.3407</v>
      </c>
      <c r="T327" s="2">
        <v>0.0</v>
      </c>
      <c r="U327" s="2">
        <v>0.4335</v>
      </c>
      <c r="V327" s="2">
        <v>0.3077</v>
      </c>
      <c r="W327" s="2">
        <v>0.270475</v>
      </c>
      <c r="X327" s="2">
        <v>0.2</v>
      </c>
      <c r="Y327" s="2">
        <v>0.4091240134406501</v>
      </c>
      <c r="Z327" s="2">
        <v>0.6884505249761376</v>
      </c>
      <c r="AA327" s="2">
        <v>0.8884505249761375</v>
      </c>
      <c r="AB327" s="2">
        <v>1.097574538416788</v>
      </c>
    </row>
    <row r="328" ht="15.0" hidden="1" customHeight="1">
      <c r="A328" s="2" t="s">
        <v>28</v>
      </c>
      <c r="B328" s="2" t="s">
        <v>644</v>
      </c>
      <c r="C328" s="2" t="s">
        <v>361</v>
      </c>
      <c r="D328" s="2" t="s">
        <v>1289</v>
      </c>
      <c r="E328" s="2" t="s">
        <v>652</v>
      </c>
      <c r="F328" s="2" t="s">
        <v>118</v>
      </c>
      <c r="G328" s="2" t="s">
        <v>70</v>
      </c>
      <c r="H328" s="2" t="s">
        <v>1290</v>
      </c>
      <c r="I328" s="2" t="s">
        <v>35</v>
      </c>
      <c r="J328" s="2" t="s">
        <v>637</v>
      </c>
      <c r="K328" s="2" t="s">
        <v>648</v>
      </c>
      <c r="L328" s="2" t="s">
        <v>649</v>
      </c>
      <c r="M328" s="2" t="s">
        <v>649</v>
      </c>
      <c r="N328" s="2" t="s">
        <v>1291</v>
      </c>
      <c r="O328" s="2" t="s">
        <v>40</v>
      </c>
      <c r="P328" s="2">
        <v>0.1294</v>
      </c>
      <c r="Q328" s="2">
        <v>232.0</v>
      </c>
      <c r="R328" s="2">
        <v>30.0208</v>
      </c>
      <c r="S328" s="2">
        <v>0.3407</v>
      </c>
      <c r="T328" s="2">
        <v>0.0</v>
      </c>
      <c r="U328" s="2">
        <v>0.4335</v>
      </c>
      <c r="V328" s="2">
        <v>0.3077</v>
      </c>
      <c r="W328" s="2">
        <v>0.270475</v>
      </c>
      <c r="X328" s="2">
        <v>0.2</v>
      </c>
      <c r="Y328" s="2">
        <v>0.4091240134406501</v>
      </c>
      <c r="Z328" s="2">
        <v>0.6884505249761376</v>
      </c>
      <c r="AA328" s="2">
        <v>0.8884505249761375</v>
      </c>
      <c r="AB328" s="2">
        <v>1.097574538416788</v>
      </c>
    </row>
    <row r="329" ht="15.0" hidden="1" customHeight="1">
      <c r="A329" s="2" t="s">
        <v>28</v>
      </c>
      <c r="B329" s="2" t="s">
        <v>644</v>
      </c>
      <c r="C329" s="2" t="s">
        <v>75</v>
      </c>
      <c r="D329" s="2" t="s">
        <v>1292</v>
      </c>
      <c r="E329" s="2" t="s">
        <v>644</v>
      </c>
      <c r="F329" s="2" t="s">
        <v>118</v>
      </c>
      <c r="G329" s="2" t="s">
        <v>70</v>
      </c>
      <c r="H329" s="2" t="s">
        <v>1293</v>
      </c>
      <c r="I329" s="2" t="s">
        <v>115</v>
      </c>
      <c r="J329" s="2" t="s">
        <v>637</v>
      </c>
      <c r="K329" s="2" t="s">
        <v>648</v>
      </c>
      <c r="L329" s="2" t="s">
        <v>649</v>
      </c>
      <c r="M329" s="2" t="s">
        <v>649</v>
      </c>
      <c r="N329" s="2" t="s">
        <v>1294</v>
      </c>
      <c r="O329" s="2" t="s">
        <v>48</v>
      </c>
      <c r="P329" s="2">
        <v>0.1294</v>
      </c>
      <c r="Q329" s="2">
        <v>232.0</v>
      </c>
      <c r="R329" s="2">
        <v>30.0208</v>
      </c>
      <c r="S329" s="2">
        <v>0.3407</v>
      </c>
      <c r="T329" s="2">
        <v>0.0</v>
      </c>
      <c r="U329" s="2">
        <v>0.4335</v>
      </c>
      <c r="V329" s="2">
        <v>0.3077</v>
      </c>
      <c r="W329" s="2">
        <v>0.270475</v>
      </c>
      <c r="X329" s="2">
        <v>0.2</v>
      </c>
      <c r="Y329" s="2">
        <v>0.4091240134406501</v>
      </c>
      <c r="Z329" s="2">
        <v>0.6884505249761376</v>
      </c>
      <c r="AA329" s="2">
        <v>0.8884505249761375</v>
      </c>
      <c r="AB329" s="2">
        <v>1.097574538416788</v>
      </c>
    </row>
    <row r="330" ht="15.0" hidden="1" customHeight="1">
      <c r="A330" s="2" t="s">
        <v>28</v>
      </c>
      <c r="B330" s="2" t="s">
        <v>1047</v>
      </c>
      <c r="C330" s="2" t="s">
        <v>441</v>
      </c>
      <c r="D330" s="2" t="s">
        <v>1295</v>
      </c>
      <c r="E330" s="2" t="s">
        <v>1047</v>
      </c>
      <c r="F330" s="2" t="s">
        <v>225</v>
      </c>
      <c r="G330" s="2" t="s">
        <v>62</v>
      </c>
      <c r="H330" s="2" t="s">
        <v>1296</v>
      </c>
      <c r="I330" s="2" t="s">
        <v>115</v>
      </c>
      <c r="J330" s="2" t="s">
        <v>669</v>
      </c>
      <c r="K330" s="2" t="s">
        <v>682</v>
      </c>
      <c r="L330" s="2" t="s">
        <v>683</v>
      </c>
      <c r="M330" s="2" t="s">
        <v>985</v>
      </c>
      <c r="N330" s="2" t="s">
        <v>1297</v>
      </c>
      <c r="O330" s="2" t="s">
        <v>623</v>
      </c>
      <c r="P330" s="2">
        <v>0.1306</v>
      </c>
      <c r="Q330" s="2">
        <v>229.0</v>
      </c>
      <c r="R330" s="2">
        <v>29.9074</v>
      </c>
      <c r="S330" s="2">
        <v>0.3407</v>
      </c>
      <c r="T330" s="2">
        <v>0.0</v>
      </c>
      <c r="U330" s="2">
        <v>0.4335</v>
      </c>
      <c r="V330" s="2">
        <v>0.3077</v>
      </c>
      <c r="W330" s="2">
        <v>0.270475</v>
      </c>
      <c r="X330" s="2">
        <v>0.2032214765100671</v>
      </c>
      <c r="Y330" s="2">
        <v>0.4073517230600922</v>
      </c>
      <c r="Z330" s="2">
        <v>0.6884505249761376</v>
      </c>
      <c r="AA330" s="2">
        <v>0.8916720014862046</v>
      </c>
      <c r="AB330" s="2">
        <v>1.09580224803623</v>
      </c>
    </row>
    <row r="331" ht="15.0" hidden="1" customHeight="1">
      <c r="A331" s="2" t="s">
        <v>28</v>
      </c>
      <c r="B331" s="2" t="s">
        <v>1047</v>
      </c>
      <c r="C331" s="2" t="s">
        <v>1214</v>
      </c>
      <c r="D331" s="2" t="s">
        <v>1295</v>
      </c>
      <c r="E331" s="2" t="s">
        <v>1047</v>
      </c>
      <c r="F331" s="2" t="s">
        <v>225</v>
      </c>
      <c r="G331" s="2" t="s">
        <v>62</v>
      </c>
      <c r="H331" s="2" t="s">
        <v>1296</v>
      </c>
      <c r="I331" s="2" t="s">
        <v>115</v>
      </c>
      <c r="J331" s="2" t="s">
        <v>669</v>
      </c>
      <c r="K331" s="2" t="s">
        <v>682</v>
      </c>
      <c r="L331" s="2" t="s">
        <v>683</v>
      </c>
      <c r="M331" s="2" t="s">
        <v>985</v>
      </c>
      <c r="N331" s="2" t="s">
        <v>1297</v>
      </c>
      <c r="O331" s="2" t="s">
        <v>623</v>
      </c>
      <c r="P331" s="2">
        <v>0.1306</v>
      </c>
      <c r="Q331" s="2">
        <v>229.0</v>
      </c>
      <c r="R331" s="2">
        <v>29.9074</v>
      </c>
      <c r="S331" s="2">
        <v>0.3407</v>
      </c>
      <c r="T331" s="2">
        <v>0.0</v>
      </c>
      <c r="U331" s="2">
        <v>0.4335</v>
      </c>
      <c r="V331" s="2">
        <v>0.3077</v>
      </c>
      <c r="W331" s="2">
        <v>0.270475</v>
      </c>
      <c r="X331" s="2">
        <v>0.2032214765100671</v>
      </c>
      <c r="Y331" s="2">
        <v>0.4073517230600922</v>
      </c>
      <c r="Z331" s="2">
        <v>0.6884505249761376</v>
      </c>
      <c r="AA331" s="2">
        <v>0.8916720014862046</v>
      </c>
      <c r="AB331" s="2">
        <v>1.09580224803623</v>
      </c>
    </row>
    <row r="332" ht="15.0" hidden="1" customHeight="1">
      <c r="A332" s="2" t="s">
        <v>28</v>
      </c>
      <c r="B332" s="2" t="s">
        <v>1047</v>
      </c>
      <c r="C332" s="2" t="s">
        <v>222</v>
      </c>
      <c r="D332" s="2" t="s">
        <v>1295</v>
      </c>
      <c r="E332" s="2" t="s">
        <v>1047</v>
      </c>
      <c r="F332" s="2" t="s">
        <v>225</v>
      </c>
      <c r="G332" s="2" t="s">
        <v>62</v>
      </c>
      <c r="H332" s="2" t="s">
        <v>1296</v>
      </c>
      <c r="I332" s="2" t="s">
        <v>115</v>
      </c>
      <c r="J332" s="2" t="s">
        <v>669</v>
      </c>
      <c r="K332" s="2" t="s">
        <v>682</v>
      </c>
      <c r="L332" s="2" t="s">
        <v>683</v>
      </c>
      <c r="M332" s="2" t="s">
        <v>985</v>
      </c>
      <c r="N332" s="2" t="s">
        <v>1297</v>
      </c>
      <c r="O332" s="2" t="s">
        <v>623</v>
      </c>
      <c r="P332" s="2">
        <v>0.1306</v>
      </c>
      <c r="Q332" s="2">
        <v>229.0</v>
      </c>
      <c r="R332" s="2">
        <v>29.9074</v>
      </c>
      <c r="S332" s="2">
        <v>0.3407</v>
      </c>
      <c r="T332" s="2">
        <v>0.0</v>
      </c>
      <c r="U332" s="2">
        <v>0.4335</v>
      </c>
      <c r="V332" s="2">
        <v>0.3077</v>
      </c>
      <c r="W332" s="2">
        <v>0.270475</v>
      </c>
      <c r="X332" s="2">
        <v>0.2032214765100671</v>
      </c>
      <c r="Y332" s="2">
        <v>0.4073517230600922</v>
      </c>
      <c r="Z332" s="2">
        <v>0.6884505249761376</v>
      </c>
      <c r="AA332" s="2">
        <v>0.8916720014862046</v>
      </c>
      <c r="AB332" s="2">
        <v>1.09580224803623</v>
      </c>
    </row>
    <row r="333" ht="15.0" hidden="1" customHeight="1">
      <c r="A333" s="2" t="s">
        <v>28</v>
      </c>
      <c r="B333" s="2" t="s">
        <v>1298</v>
      </c>
      <c r="C333" s="2" t="s">
        <v>371</v>
      </c>
      <c r="D333" s="2" t="s">
        <v>1299</v>
      </c>
      <c r="E333" s="2" t="s">
        <v>1300</v>
      </c>
      <c r="F333" s="2" t="s">
        <v>118</v>
      </c>
      <c r="G333" s="2" t="s">
        <v>413</v>
      </c>
      <c r="H333" s="2" t="s">
        <v>1301</v>
      </c>
      <c r="I333" s="2" t="s">
        <v>198</v>
      </c>
      <c r="J333" s="2" t="s">
        <v>669</v>
      </c>
      <c r="K333" s="2" t="s">
        <v>1067</v>
      </c>
      <c r="L333" s="2" t="s">
        <v>1068</v>
      </c>
      <c r="M333" s="2" t="s">
        <v>1074</v>
      </c>
      <c r="N333" s="2" t="s">
        <v>1302</v>
      </c>
      <c r="O333" s="2" t="s">
        <v>57</v>
      </c>
      <c r="P333" s="2">
        <v>0.1306</v>
      </c>
      <c r="Q333" s="2">
        <v>229.0</v>
      </c>
      <c r="R333" s="2">
        <v>29.9074</v>
      </c>
      <c r="S333" s="2">
        <v>0.3407</v>
      </c>
      <c r="T333" s="2">
        <v>0.0</v>
      </c>
      <c r="U333" s="2">
        <v>0.4335</v>
      </c>
      <c r="V333" s="2">
        <v>0.3077</v>
      </c>
      <c r="W333" s="2">
        <v>0.270475</v>
      </c>
      <c r="X333" s="2">
        <v>0.2032214765100671</v>
      </c>
      <c r="Y333" s="2">
        <v>0.4073517230600922</v>
      </c>
      <c r="Z333" s="2">
        <v>0.6884505249761376</v>
      </c>
      <c r="AA333" s="2">
        <v>0.8916720014862046</v>
      </c>
      <c r="AB333" s="2">
        <v>1.09580224803623</v>
      </c>
    </row>
    <row r="334" ht="15.0" hidden="1" customHeight="1">
      <c r="A334" s="2" t="s">
        <v>28</v>
      </c>
      <c r="B334" s="2" t="s">
        <v>677</v>
      </c>
      <c r="C334" s="2" t="s">
        <v>281</v>
      </c>
      <c r="D334" s="2" t="s">
        <v>1303</v>
      </c>
      <c r="E334" s="2" t="s">
        <v>1304</v>
      </c>
      <c r="F334" s="2" t="s">
        <v>225</v>
      </c>
      <c r="G334" s="2" t="s">
        <v>164</v>
      </c>
      <c r="H334" s="2" t="s">
        <v>1305</v>
      </c>
      <c r="I334" s="2" t="s">
        <v>35</v>
      </c>
      <c r="J334" s="2" t="s">
        <v>669</v>
      </c>
      <c r="K334" s="2" t="s">
        <v>682</v>
      </c>
      <c r="L334" s="2" t="s">
        <v>683</v>
      </c>
      <c r="M334" s="2" t="s">
        <v>684</v>
      </c>
      <c r="N334" s="2" t="s">
        <v>1306</v>
      </c>
      <c r="O334" s="2" t="s">
        <v>655</v>
      </c>
      <c r="P334" s="2">
        <v>0.1306</v>
      </c>
      <c r="Q334" s="2">
        <v>229.0</v>
      </c>
      <c r="R334" s="2">
        <v>29.9074</v>
      </c>
      <c r="S334" s="2">
        <v>0.3407</v>
      </c>
      <c r="T334" s="2">
        <v>0.0</v>
      </c>
      <c r="U334" s="2">
        <v>0.4335</v>
      </c>
      <c r="V334" s="2">
        <v>0.3077</v>
      </c>
      <c r="W334" s="2">
        <v>0.270475</v>
      </c>
      <c r="X334" s="2">
        <v>0.2032214765100671</v>
      </c>
      <c r="Y334" s="2">
        <v>0.4073517230600922</v>
      </c>
      <c r="Z334" s="2">
        <v>0.6884505249761376</v>
      </c>
      <c r="AA334" s="2">
        <v>0.8916720014862046</v>
      </c>
      <c r="AB334" s="2">
        <v>1.09580224803623</v>
      </c>
    </row>
    <row r="335" ht="15.0" hidden="1" customHeight="1">
      <c r="A335" s="2" t="s">
        <v>28</v>
      </c>
      <c r="B335" s="2" t="s">
        <v>677</v>
      </c>
      <c r="C335" s="2" t="s">
        <v>162</v>
      </c>
      <c r="D335" s="2" t="s">
        <v>1307</v>
      </c>
      <c r="E335" s="2" t="s">
        <v>1308</v>
      </c>
      <c r="F335" s="2" t="s">
        <v>69</v>
      </c>
      <c r="G335" s="2" t="s">
        <v>33</v>
      </c>
      <c r="H335" s="2" t="s">
        <v>1309</v>
      </c>
      <c r="I335" s="2" t="s">
        <v>140</v>
      </c>
      <c r="J335" s="2" t="s">
        <v>669</v>
      </c>
      <c r="K335" s="2" t="s">
        <v>682</v>
      </c>
      <c r="L335" s="2" t="s">
        <v>683</v>
      </c>
      <c r="M335" s="2" t="s">
        <v>684</v>
      </c>
      <c r="N335" s="2" t="s">
        <v>1307</v>
      </c>
      <c r="O335" s="2" t="s">
        <v>40</v>
      </c>
      <c r="P335" s="2">
        <v>0.1306</v>
      </c>
      <c r="Q335" s="2">
        <v>229.0</v>
      </c>
      <c r="R335" s="2">
        <v>29.9074</v>
      </c>
      <c r="S335" s="2">
        <v>0.3407</v>
      </c>
      <c r="T335" s="2">
        <v>0.0</v>
      </c>
      <c r="U335" s="2">
        <v>0.4335</v>
      </c>
      <c r="V335" s="2">
        <v>0.3077</v>
      </c>
      <c r="W335" s="2">
        <v>0.270475</v>
      </c>
      <c r="X335" s="2">
        <v>0.2032214765100671</v>
      </c>
      <c r="Y335" s="2">
        <v>0.4073517230600922</v>
      </c>
      <c r="Z335" s="2">
        <v>0.6884505249761376</v>
      </c>
      <c r="AA335" s="2">
        <v>0.8916720014862046</v>
      </c>
      <c r="AB335" s="2">
        <v>1.09580224803623</v>
      </c>
    </row>
    <row r="336" ht="15.0" hidden="1" customHeight="1">
      <c r="A336" s="2" t="s">
        <v>28</v>
      </c>
      <c r="B336" s="2" t="s">
        <v>677</v>
      </c>
      <c r="C336" s="2" t="s">
        <v>432</v>
      </c>
      <c r="D336" s="2" t="s">
        <v>1310</v>
      </c>
      <c r="E336" s="2" t="s">
        <v>1308</v>
      </c>
      <c r="F336" s="2" t="s">
        <v>716</v>
      </c>
      <c r="G336" s="2" t="s">
        <v>62</v>
      </c>
      <c r="H336" s="2" t="s">
        <v>1311</v>
      </c>
      <c r="I336" s="2" t="s">
        <v>84</v>
      </c>
      <c r="J336" s="2" t="s">
        <v>669</v>
      </c>
      <c r="K336" s="2" t="s">
        <v>682</v>
      </c>
      <c r="L336" s="2" t="s">
        <v>683</v>
      </c>
      <c r="M336" s="2" t="s">
        <v>684</v>
      </c>
      <c r="N336" s="2" t="s">
        <v>1310</v>
      </c>
      <c r="O336" s="2" t="s">
        <v>57</v>
      </c>
      <c r="P336" s="2">
        <v>0.1306</v>
      </c>
      <c r="Q336" s="2">
        <v>229.0</v>
      </c>
      <c r="R336" s="2">
        <v>29.9074</v>
      </c>
      <c r="S336" s="2">
        <v>0.3407</v>
      </c>
      <c r="T336" s="2">
        <v>0.0</v>
      </c>
      <c r="U336" s="2">
        <v>0.4335</v>
      </c>
      <c r="V336" s="2">
        <v>0.3077</v>
      </c>
      <c r="W336" s="2">
        <v>0.270475</v>
      </c>
      <c r="X336" s="2">
        <v>0.2032214765100671</v>
      </c>
      <c r="Y336" s="2">
        <v>0.4073517230600922</v>
      </c>
      <c r="Z336" s="2">
        <v>0.6884505249761376</v>
      </c>
      <c r="AA336" s="2">
        <v>0.8916720014862046</v>
      </c>
      <c r="AB336" s="2">
        <v>1.09580224803623</v>
      </c>
    </row>
    <row r="337" ht="15.0" hidden="1" customHeight="1">
      <c r="A337" s="2" t="s">
        <v>28</v>
      </c>
      <c r="B337" s="2" t="s">
        <v>677</v>
      </c>
      <c r="C337" s="2" t="s">
        <v>58</v>
      </c>
      <c r="D337" s="2" t="s">
        <v>1312</v>
      </c>
      <c r="E337" s="2" t="s">
        <v>1304</v>
      </c>
      <c r="F337" s="2" t="s">
        <v>716</v>
      </c>
      <c r="G337" s="2" t="s">
        <v>164</v>
      </c>
      <c r="H337" s="2" t="s">
        <v>1313</v>
      </c>
      <c r="I337" s="2" t="s">
        <v>35</v>
      </c>
      <c r="J337" s="2" t="s">
        <v>669</v>
      </c>
      <c r="K337" s="2" t="s">
        <v>682</v>
      </c>
      <c r="L337" s="2" t="s">
        <v>683</v>
      </c>
      <c r="M337" s="2" t="s">
        <v>684</v>
      </c>
      <c r="N337" s="2" t="s">
        <v>1314</v>
      </c>
      <c r="O337" s="2" t="s">
        <v>57</v>
      </c>
      <c r="P337" s="2">
        <v>0.1306</v>
      </c>
      <c r="Q337" s="2">
        <v>229.0</v>
      </c>
      <c r="R337" s="2">
        <v>29.9074</v>
      </c>
      <c r="S337" s="2">
        <v>0.3407</v>
      </c>
      <c r="T337" s="2">
        <v>0.0</v>
      </c>
      <c r="U337" s="2">
        <v>0.4335</v>
      </c>
      <c r="V337" s="2">
        <v>0.3077</v>
      </c>
      <c r="W337" s="2">
        <v>0.270475</v>
      </c>
      <c r="X337" s="2">
        <v>0.2032214765100671</v>
      </c>
      <c r="Y337" s="2">
        <v>0.4073517230600922</v>
      </c>
      <c r="Z337" s="2">
        <v>0.6884505249761376</v>
      </c>
      <c r="AA337" s="2">
        <v>0.8916720014862046</v>
      </c>
      <c r="AB337" s="2">
        <v>1.09580224803623</v>
      </c>
    </row>
    <row r="338" ht="15.0" hidden="1" customHeight="1">
      <c r="A338" s="2" t="s">
        <v>28</v>
      </c>
      <c r="B338" s="2" t="s">
        <v>1070</v>
      </c>
      <c r="C338" s="2" t="s">
        <v>1134</v>
      </c>
      <c r="D338" s="2" t="s">
        <v>1315</v>
      </c>
      <c r="E338" s="2" t="s">
        <v>1070</v>
      </c>
      <c r="F338" s="2" t="s">
        <v>538</v>
      </c>
      <c r="G338" s="2" t="s">
        <v>33</v>
      </c>
      <c r="H338" s="2" t="s">
        <v>1316</v>
      </c>
      <c r="I338" s="2" t="s">
        <v>415</v>
      </c>
      <c r="J338" s="2" t="s">
        <v>669</v>
      </c>
      <c r="K338" s="2" t="s">
        <v>1067</v>
      </c>
      <c r="L338" s="2" t="s">
        <v>1068</v>
      </c>
      <c r="M338" s="2" t="s">
        <v>1074</v>
      </c>
      <c r="N338" s="2" t="s">
        <v>1317</v>
      </c>
      <c r="O338" s="2" t="s">
        <v>57</v>
      </c>
      <c r="P338" s="2">
        <v>0.1306</v>
      </c>
      <c r="Q338" s="2">
        <v>229.0</v>
      </c>
      <c r="R338" s="2">
        <v>29.9074</v>
      </c>
      <c r="S338" s="2">
        <v>0.3407</v>
      </c>
      <c r="T338" s="2">
        <v>0.0</v>
      </c>
      <c r="U338" s="2">
        <v>0.4335</v>
      </c>
      <c r="V338" s="2">
        <v>0.3077</v>
      </c>
      <c r="W338" s="2">
        <v>0.270475</v>
      </c>
      <c r="X338" s="2">
        <v>0.2032214765100671</v>
      </c>
      <c r="Y338" s="2">
        <v>0.4073517230600922</v>
      </c>
      <c r="Z338" s="2">
        <v>0.6884505249761376</v>
      </c>
      <c r="AA338" s="2">
        <v>0.8916720014862046</v>
      </c>
      <c r="AB338" s="2">
        <v>1.09580224803623</v>
      </c>
    </row>
    <row r="339" ht="15.0" hidden="1" customHeight="1">
      <c r="A339" s="2" t="s">
        <v>28</v>
      </c>
      <c r="B339" s="2" t="s">
        <v>1318</v>
      </c>
      <c r="C339" s="2" t="s">
        <v>281</v>
      </c>
      <c r="D339" s="2" t="s">
        <v>1319</v>
      </c>
      <c r="E339" s="2" t="s">
        <v>1320</v>
      </c>
      <c r="F339" s="2" t="s">
        <v>792</v>
      </c>
      <c r="G339" s="2" t="s">
        <v>89</v>
      </c>
      <c r="H339" s="2" t="s">
        <v>1321</v>
      </c>
      <c r="I339" s="2" t="s">
        <v>166</v>
      </c>
      <c r="J339" s="2" t="s">
        <v>1322</v>
      </c>
      <c r="K339" s="2" t="s">
        <v>1323</v>
      </c>
      <c r="L339" s="2" t="s">
        <v>1324</v>
      </c>
      <c r="M339" s="2" t="s">
        <v>1325</v>
      </c>
      <c r="N339" s="2" t="s">
        <v>1326</v>
      </c>
      <c r="O339" s="2" t="s">
        <v>265</v>
      </c>
      <c r="P339" s="2">
        <v>0.1294</v>
      </c>
      <c r="Q339" s="2">
        <v>73.0</v>
      </c>
      <c r="R339" s="2">
        <v>9.4462</v>
      </c>
      <c r="S339" s="2">
        <v>0.3407</v>
      </c>
      <c r="T339" s="2">
        <v>0.4896</v>
      </c>
      <c r="U339" s="2">
        <v>0.4335</v>
      </c>
      <c r="V339" s="2">
        <v>0.3077</v>
      </c>
      <c r="W339" s="2">
        <v>0.392875</v>
      </c>
      <c r="X339" s="2">
        <v>0.2</v>
      </c>
      <c r="Y339" s="2">
        <v>0.08757052434164256</v>
      </c>
      <c r="Z339" s="2">
        <v>1.0</v>
      </c>
      <c r="AA339" s="2">
        <v>1.2</v>
      </c>
      <c r="AB339" s="2">
        <v>1.087570524341642</v>
      </c>
    </row>
    <row r="340" ht="15.0" hidden="1" customHeight="1">
      <c r="A340" s="2" t="s">
        <v>28</v>
      </c>
      <c r="B340" s="2" t="s">
        <v>1327</v>
      </c>
      <c r="C340" s="2" t="s">
        <v>75</v>
      </c>
      <c r="D340" s="2" t="s">
        <v>1328</v>
      </c>
      <c r="E340" s="2" t="s">
        <v>1329</v>
      </c>
      <c r="F340" s="2" t="s">
        <v>53</v>
      </c>
      <c r="G340" s="2" t="s">
        <v>33</v>
      </c>
      <c r="H340" s="2" t="s">
        <v>1330</v>
      </c>
      <c r="I340" s="2" t="s">
        <v>35</v>
      </c>
      <c r="J340" s="2" t="s">
        <v>1322</v>
      </c>
      <c r="K340" s="2" t="s">
        <v>1331</v>
      </c>
      <c r="L340" s="2" t="s">
        <v>1332</v>
      </c>
      <c r="M340" s="2" t="s">
        <v>1332</v>
      </c>
      <c r="N340" s="2" t="s">
        <v>1328</v>
      </c>
      <c r="O340" s="2" t="s">
        <v>40</v>
      </c>
      <c r="P340" s="2">
        <v>0.1294</v>
      </c>
      <c r="Q340" s="2">
        <v>73.0</v>
      </c>
      <c r="R340" s="2">
        <v>9.4462</v>
      </c>
      <c r="S340" s="2">
        <v>0.3407</v>
      </c>
      <c r="T340" s="2">
        <v>0.4896</v>
      </c>
      <c r="U340" s="2">
        <v>0.4335</v>
      </c>
      <c r="V340" s="2">
        <v>0.3077</v>
      </c>
      <c r="W340" s="2">
        <v>0.392875</v>
      </c>
      <c r="X340" s="2">
        <v>0.2</v>
      </c>
      <c r="Y340" s="2">
        <v>0.08757052434164256</v>
      </c>
      <c r="Z340" s="2">
        <v>1.0</v>
      </c>
      <c r="AA340" s="2">
        <v>1.2</v>
      </c>
      <c r="AB340" s="2">
        <v>1.087570524341642</v>
      </c>
    </row>
    <row r="341" ht="15.0" hidden="1" customHeight="1">
      <c r="A341" s="2" t="s">
        <v>28</v>
      </c>
      <c r="B341" s="2" t="s">
        <v>1333</v>
      </c>
      <c r="C341" s="2" t="s">
        <v>471</v>
      </c>
      <c r="D341" s="2" t="s">
        <v>1334</v>
      </c>
      <c r="E341" s="2" t="s">
        <v>1333</v>
      </c>
      <c r="F341" s="2" t="s">
        <v>32</v>
      </c>
      <c r="G341" s="2" t="s">
        <v>413</v>
      </c>
      <c r="H341" s="2" t="s">
        <v>1335</v>
      </c>
      <c r="I341" s="2" t="s">
        <v>174</v>
      </c>
      <c r="J341" s="2" t="s">
        <v>1322</v>
      </c>
      <c r="K341" s="2" t="s">
        <v>1331</v>
      </c>
      <c r="L341" s="2" t="s">
        <v>1336</v>
      </c>
      <c r="M341" s="2" t="s">
        <v>1336</v>
      </c>
      <c r="N341" s="2" t="s">
        <v>1337</v>
      </c>
      <c r="O341" s="2" t="s">
        <v>40</v>
      </c>
      <c r="P341" s="2">
        <v>0.1294</v>
      </c>
      <c r="Q341" s="2">
        <v>73.0</v>
      </c>
      <c r="R341" s="2">
        <v>9.4462</v>
      </c>
      <c r="S341" s="2">
        <v>0.3407</v>
      </c>
      <c r="T341" s="2">
        <v>0.4896</v>
      </c>
      <c r="U341" s="2">
        <v>0.4335</v>
      </c>
      <c r="V341" s="2">
        <v>0.3077</v>
      </c>
      <c r="W341" s="2">
        <v>0.392875</v>
      </c>
      <c r="X341" s="2">
        <v>0.2</v>
      </c>
      <c r="Y341" s="2">
        <v>0.08757052434164256</v>
      </c>
      <c r="Z341" s="2">
        <v>1.0</v>
      </c>
      <c r="AA341" s="2">
        <v>1.2</v>
      </c>
      <c r="AB341" s="2">
        <v>1.087570524341642</v>
      </c>
    </row>
    <row r="342" ht="15.0" hidden="1" customHeight="1">
      <c r="A342" s="2" t="s">
        <v>28</v>
      </c>
      <c r="B342" s="2" t="s">
        <v>1338</v>
      </c>
      <c r="C342" s="2" t="s">
        <v>371</v>
      </c>
      <c r="D342" s="2" t="s">
        <v>1339</v>
      </c>
      <c r="E342" s="2" t="s">
        <v>1338</v>
      </c>
      <c r="F342" s="2" t="s">
        <v>105</v>
      </c>
      <c r="G342" s="2" t="s">
        <v>62</v>
      </c>
      <c r="H342" s="2" t="s">
        <v>1340</v>
      </c>
      <c r="I342" s="2" t="s">
        <v>270</v>
      </c>
      <c r="J342" s="2" t="s">
        <v>1322</v>
      </c>
      <c r="K342" s="2" t="s">
        <v>1331</v>
      </c>
      <c r="L342" s="2" t="s">
        <v>1336</v>
      </c>
      <c r="M342" s="2" t="s">
        <v>1336</v>
      </c>
      <c r="N342" s="2" t="s">
        <v>515</v>
      </c>
      <c r="O342" s="2" t="s">
        <v>57</v>
      </c>
      <c r="P342" s="2">
        <v>0.1294</v>
      </c>
      <c r="Q342" s="2">
        <v>73.0</v>
      </c>
      <c r="R342" s="2">
        <v>9.4462</v>
      </c>
      <c r="S342" s="2">
        <v>0.3407</v>
      </c>
      <c r="T342" s="2">
        <v>0.4896</v>
      </c>
      <c r="U342" s="2">
        <v>0.4335</v>
      </c>
      <c r="V342" s="2">
        <v>0.3077</v>
      </c>
      <c r="W342" s="2">
        <v>0.392875</v>
      </c>
      <c r="X342" s="2">
        <v>0.2</v>
      </c>
      <c r="Y342" s="2">
        <v>0.08757052434164256</v>
      </c>
      <c r="Z342" s="2">
        <v>1.0</v>
      </c>
      <c r="AA342" s="2">
        <v>1.2</v>
      </c>
      <c r="AB342" s="2">
        <v>1.087570524341642</v>
      </c>
    </row>
    <row r="343" ht="15.0" hidden="1" customHeight="1">
      <c r="A343" s="2" t="s">
        <v>28</v>
      </c>
      <c r="B343" s="2" t="s">
        <v>1338</v>
      </c>
      <c r="C343" s="2" t="s">
        <v>222</v>
      </c>
      <c r="D343" s="2" t="s">
        <v>1339</v>
      </c>
      <c r="E343" s="2" t="s">
        <v>1338</v>
      </c>
      <c r="F343" s="2" t="s">
        <v>105</v>
      </c>
      <c r="G343" s="2" t="s">
        <v>62</v>
      </c>
      <c r="H343" s="2" t="s">
        <v>1340</v>
      </c>
      <c r="I343" s="2" t="s">
        <v>270</v>
      </c>
      <c r="J343" s="2" t="s">
        <v>1322</v>
      </c>
      <c r="K343" s="2" t="s">
        <v>1331</v>
      </c>
      <c r="L343" s="2" t="s">
        <v>1336</v>
      </c>
      <c r="M343" s="2" t="s">
        <v>1336</v>
      </c>
      <c r="N343" s="2" t="s">
        <v>515</v>
      </c>
      <c r="O343" s="2" t="s">
        <v>57</v>
      </c>
      <c r="P343" s="2">
        <v>0.1294</v>
      </c>
      <c r="Q343" s="2">
        <v>73.0</v>
      </c>
      <c r="R343" s="2">
        <v>9.4462</v>
      </c>
      <c r="S343" s="2">
        <v>0.3407</v>
      </c>
      <c r="T343" s="2">
        <v>0.4896</v>
      </c>
      <c r="U343" s="2">
        <v>0.4335</v>
      </c>
      <c r="V343" s="2">
        <v>0.3077</v>
      </c>
      <c r="W343" s="2">
        <v>0.392875</v>
      </c>
      <c r="X343" s="2">
        <v>0.2</v>
      </c>
      <c r="Y343" s="2">
        <v>0.08757052434164256</v>
      </c>
      <c r="Z343" s="2">
        <v>1.0</v>
      </c>
      <c r="AA343" s="2">
        <v>1.2</v>
      </c>
      <c r="AB343" s="2">
        <v>1.087570524341642</v>
      </c>
    </row>
    <row r="344" ht="15.0" hidden="1" customHeight="1">
      <c r="A344" s="2" t="s">
        <v>28</v>
      </c>
      <c r="B344" s="2" t="s">
        <v>1341</v>
      </c>
      <c r="C344" s="2" t="s">
        <v>50</v>
      </c>
      <c r="D344" s="2" t="s">
        <v>1342</v>
      </c>
      <c r="E344" s="2" t="s">
        <v>1343</v>
      </c>
      <c r="F344" s="2" t="s">
        <v>32</v>
      </c>
      <c r="G344" s="2" t="s">
        <v>33</v>
      </c>
      <c r="H344" s="2" t="s">
        <v>1344</v>
      </c>
      <c r="I344" s="2" t="s">
        <v>115</v>
      </c>
      <c r="J344" s="2" t="s">
        <v>1322</v>
      </c>
      <c r="K344" s="2" t="s">
        <v>1331</v>
      </c>
      <c r="L344" s="2" t="s">
        <v>1332</v>
      </c>
      <c r="M344" s="2" t="s">
        <v>1332</v>
      </c>
      <c r="N344" s="2" t="s">
        <v>1345</v>
      </c>
      <c r="O344" s="2" t="s">
        <v>57</v>
      </c>
      <c r="P344" s="2">
        <v>0.1294</v>
      </c>
      <c r="Q344" s="2">
        <v>73.0</v>
      </c>
      <c r="R344" s="2">
        <v>9.4462</v>
      </c>
      <c r="S344" s="2">
        <v>0.3407</v>
      </c>
      <c r="T344" s="2">
        <v>0.4896</v>
      </c>
      <c r="U344" s="2">
        <v>0.4335</v>
      </c>
      <c r="V344" s="2">
        <v>0.3077</v>
      </c>
      <c r="W344" s="2">
        <v>0.392875</v>
      </c>
      <c r="X344" s="2">
        <v>0.2</v>
      </c>
      <c r="Y344" s="2">
        <v>0.08757052434164256</v>
      </c>
      <c r="Z344" s="2">
        <v>1.0</v>
      </c>
      <c r="AA344" s="2">
        <v>1.2</v>
      </c>
      <c r="AB344" s="2">
        <v>1.087570524341642</v>
      </c>
    </row>
    <row r="345" ht="15.0" hidden="1" customHeight="1">
      <c r="A345" s="2" t="s">
        <v>28</v>
      </c>
      <c r="B345" s="2" t="s">
        <v>1341</v>
      </c>
      <c r="C345" s="2" t="s">
        <v>1346</v>
      </c>
      <c r="D345" s="2" t="s">
        <v>1347</v>
      </c>
      <c r="E345" s="2" t="s">
        <v>1348</v>
      </c>
      <c r="F345" s="2" t="s">
        <v>32</v>
      </c>
      <c r="G345" s="2" t="s">
        <v>413</v>
      </c>
      <c r="H345" s="2" t="s">
        <v>1349</v>
      </c>
      <c r="I345" s="2" t="s">
        <v>370</v>
      </c>
      <c r="J345" s="2" t="s">
        <v>1322</v>
      </c>
      <c r="K345" s="2" t="s">
        <v>1331</v>
      </c>
      <c r="L345" s="2" t="s">
        <v>1332</v>
      </c>
      <c r="M345" s="2" t="s">
        <v>1332</v>
      </c>
      <c r="N345" s="2" t="s">
        <v>496</v>
      </c>
      <c r="O345" s="2" t="s">
        <v>199</v>
      </c>
      <c r="P345" s="2">
        <v>0.1294</v>
      </c>
      <c r="Q345" s="2">
        <v>73.0</v>
      </c>
      <c r="R345" s="2">
        <v>9.4462</v>
      </c>
      <c r="S345" s="2">
        <v>0.3407</v>
      </c>
      <c r="T345" s="2">
        <v>0.4896</v>
      </c>
      <c r="U345" s="2">
        <v>0.4335</v>
      </c>
      <c r="V345" s="2">
        <v>0.3077</v>
      </c>
      <c r="W345" s="2">
        <v>0.392875</v>
      </c>
      <c r="X345" s="2">
        <v>0.2</v>
      </c>
      <c r="Y345" s="2">
        <v>0.08757052434164256</v>
      </c>
      <c r="Z345" s="2">
        <v>1.0</v>
      </c>
      <c r="AA345" s="2">
        <v>1.2</v>
      </c>
      <c r="AB345" s="2">
        <v>1.087570524341642</v>
      </c>
    </row>
    <row r="346" ht="15.0" hidden="1" customHeight="1">
      <c r="A346" s="2" t="s">
        <v>28</v>
      </c>
      <c r="B346" s="2" t="s">
        <v>1350</v>
      </c>
      <c r="C346" s="2" t="s">
        <v>75</v>
      </c>
      <c r="D346" s="2" t="s">
        <v>1351</v>
      </c>
      <c r="E346" s="2" t="s">
        <v>1352</v>
      </c>
      <c r="F346" s="2" t="s">
        <v>477</v>
      </c>
      <c r="G346" s="2" t="s">
        <v>951</v>
      </c>
      <c r="H346" s="2" t="s">
        <v>1353</v>
      </c>
      <c r="I346" s="2" t="s">
        <v>35</v>
      </c>
      <c r="J346" s="2" t="s">
        <v>1354</v>
      </c>
      <c r="K346" s="2" t="s">
        <v>1354</v>
      </c>
      <c r="L346" s="2" t="s">
        <v>1355</v>
      </c>
      <c r="M346" s="2" t="s">
        <v>1356</v>
      </c>
      <c r="N346" s="2" t="s">
        <v>1357</v>
      </c>
      <c r="O346" s="2" t="s">
        <v>48</v>
      </c>
      <c r="P346" s="2">
        <v>0.1722</v>
      </c>
      <c r="Q346" s="2">
        <v>47.0</v>
      </c>
      <c r="R346" s="2">
        <v>8.093399999999999</v>
      </c>
      <c r="S346" s="2">
        <v>0.3407</v>
      </c>
      <c r="T346" s="2">
        <v>0.0</v>
      </c>
      <c r="U346" s="2">
        <v>0.4335</v>
      </c>
      <c r="V346" s="2">
        <v>0.3077</v>
      </c>
      <c r="W346" s="2">
        <v>0.270475</v>
      </c>
      <c r="X346" s="2">
        <v>0.3148993288590604</v>
      </c>
      <c r="Y346" s="2">
        <v>0.06642806907869031</v>
      </c>
      <c r="Z346" s="2">
        <v>0.6884505249761376</v>
      </c>
      <c r="AA346" s="2">
        <v>1.003349853835198</v>
      </c>
      <c r="AB346" s="2">
        <v>0.7548785940548279</v>
      </c>
    </row>
    <row r="347" ht="15.0" hidden="1" customHeight="1">
      <c r="A347" s="2" t="s">
        <v>28</v>
      </c>
      <c r="B347" s="2" t="s">
        <v>1358</v>
      </c>
      <c r="C347" s="2" t="s">
        <v>1359</v>
      </c>
      <c r="D347" s="2" t="s">
        <v>1360</v>
      </c>
      <c r="E347" s="2" t="s">
        <v>1361</v>
      </c>
      <c r="F347" s="2" t="s">
        <v>674</v>
      </c>
      <c r="G347" s="2" t="s">
        <v>1362</v>
      </c>
      <c r="H347" s="2" t="s">
        <v>1363</v>
      </c>
      <c r="I347" s="2" t="s">
        <v>1364</v>
      </c>
      <c r="J347" s="2" t="s">
        <v>1354</v>
      </c>
      <c r="K347" s="2" t="s">
        <v>1354</v>
      </c>
      <c r="L347" s="2" t="s">
        <v>1355</v>
      </c>
      <c r="M347" s="2" t="s">
        <v>1356</v>
      </c>
      <c r="N347" s="2" t="s">
        <v>1365</v>
      </c>
      <c r="O347" s="2" t="s">
        <v>40</v>
      </c>
      <c r="P347" s="2">
        <v>0.1722</v>
      </c>
      <c r="Q347" s="2">
        <v>47.0</v>
      </c>
      <c r="R347" s="2">
        <v>8.093399999999999</v>
      </c>
      <c r="S347" s="2">
        <v>0.0</v>
      </c>
      <c r="T347" s="2">
        <v>0.0</v>
      </c>
      <c r="U347" s="2">
        <v>0.0</v>
      </c>
      <c r="V347" s="2">
        <v>0.0</v>
      </c>
      <c r="W347" s="2">
        <v>0.0</v>
      </c>
      <c r="X347" s="2">
        <v>0.3148993288590604</v>
      </c>
      <c r="Y347" s="2">
        <v>0.06642806907869031</v>
      </c>
      <c r="Z347" s="2">
        <v>0.0</v>
      </c>
      <c r="AA347" s="2">
        <v>0.3148993288590604</v>
      </c>
      <c r="AB347" s="2">
        <v>0.06642806907869031</v>
      </c>
    </row>
    <row r="348" ht="15.0" hidden="1" customHeight="1">
      <c r="A348" s="2" t="s">
        <v>28</v>
      </c>
      <c r="B348" s="2" t="s">
        <v>1366</v>
      </c>
      <c r="C348" s="2" t="s">
        <v>75</v>
      </c>
      <c r="D348" s="2" t="s">
        <v>1367</v>
      </c>
      <c r="E348" s="2" t="s">
        <v>1366</v>
      </c>
      <c r="F348" s="2" t="s">
        <v>32</v>
      </c>
      <c r="G348" s="2" t="s">
        <v>33</v>
      </c>
      <c r="H348" s="2" t="s">
        <v>1368</v>
      </c>
      <c r="I348" s="2" t="s">
        <v>262</v>
      </c>
      <c r="J348" s="2" t="s">
        <v>92</v>
      </c>
      <c r="K348" s="2" t="s">
        <v>93</v>
      </c>
      <c r="L348" s="2" t="s">
        <v>93</v>
      </c>
      <c r="M348" s="2" t="s">
        <v>1369</v>
      </c>
      <c r="N348" s="2" t="s">
        <v>367</v>
      </c>
      <c r="O348" s="2" t="s">
        <v>57</v>
      </c>
      <c r="P348" s="2">
        <v>0.243</v>
      </c>
      <c r="Q348" s="2">
        <v>239.0</v>
      </c>
      <c r="R348" s="2">
        <v>58.077</v>
      </c>
      <c r="S348" s="2">
        <v>0.3407</v>
      </c>
      <c r="T348" s="2">
        <v>0.0</v>
      </c>
      <c r="U348" s="2">
        <v>0.0</v>
      </c>
      <c r="V348" s="2">
        <v>0.0</v>
      </c>
      <c r="W348" s="2">
        <v>0.085175</v>
      </c>
      <c r="X348" s="2">
        <v>0.5049664429530202</v>
      </c>
      <c r="Y348" s="2">
        <v>0.8476049074001718</v>
      </c>
      <c r="Z348" s="2">
        <v>0.2167992363983456</v>
      </c>
      <c r="AA348" s="2">
        <v>0.7217656793513657</v>
      </c>
      <c r="AB348" s="2">
        <v>1.064404143798517</v>
      </c>
    </row>
    <row r="349" ht="15.0" hidden="1" customHeight="1">
      <c r="A349" s="2" t="s">
        <v>28</v>
      </c>
      <c r="B349" s="2" t="s">
        <v>1370</v>
      </c>
      <c r="C349" s="2" t="s">
        <v>1371</v>
      </c>
      <c r="D349" s="2" t="s">
        <v>1372</v>
      </c>
      <c r="E349" s="2" t="s">
        <v>1373</v>
      </c>
      <c r="F349" s="2" t="s">
        <v>667</v>
      </c>
      <c r="G349" s="2" t="s">
        <v>1374</v>
      </c>
      <c r="H349" s="2" t="s">
        <v>1375</v>
      </c>
      <c r="I349" s="2" t="s">
        <v>35</v>
      </c>
      <c r="J349" s="2" t="s">
        <v>92</v>
      </c>
      <c r="K349" s="2" t="s">
        <v>93</v>
      </c>
      <c r="L349" s="2" t="s">
        <v>93</v>
      </c>
      <c r="M349" s="2" t="s">
        <v>94</v>
      </c>
      <c r="N349" s="2" t="s">
        <v>1376</v>
      </c>
      <c r="O349" s="2" t="s">
        <v>40</v>
      </c>
      <c r="P349" s="2">
        <v>0.243</v>
      </c>
      <c r="Q349" s="2">
        <v>239.0</v>
      </c>
      <c r="R349" s="2">
        <v>58.077</v>
      </c>
      <c r="S349" s="2">
        <v>0.3407</v>
      </c>
      <c r="T349" s="2">
        <v>0.0</v>
      </c>
      <c r="U349" s="2">
        <v>0.0</v>
      </c>
      <c r="V349" s="2">
        <v>0.0</v>
      </c>
      <c r="W349" s="2">
        <v>0.085175</v>
      </c>
      <c r="X349" s="2">
        <v>0.5049664429530202</v>
      </c>
      <c r="Y349" s="2">
        <v>0.8476049074001718</v>
      </c>
      <c r="Z349" s="2">
        <v>0.2167992363983456</v>
      </c>
      <c r="AA349" s="2">
        <v>0.7217656793513657</v>
      </c>
      <c r="AB349" s="2">
        <v>1.064404143798517</v>
      </c>
    </row>
    <row r="350" ht="15.0" hidden="1" customHeight="1">
      <c r="A350" s="2" t="s">
        <v>28</v>
      </c>
      <c r="B350" s="2" t="s">
        <v>85</v>
      </c>
      <c r="C350" s="2" t="s">
        <v>303</v>
      </c>
      <c r="D350" s="2" t="s">
        <v>1377</v>
      </c>
      <c r="E350" s="2" t="s">
        <v>1378</v>
      </c>
      <c r="F350" s="2" t="s">
        <v>32</v>
      </c>
      <c r="G350" s="2" t="s">
        <v>89</v>
      </c>
      <c r="H350" s="2" t="s">
        <v>1379</v>
      </c>
      <c r="I350" s="2" t="s">
        <v>174</v>
      </c>
      <c r="J350" s="2" t="s">
        <v>92</v>
      </c>
      <c r="K350" s="2" t="s">
        <v>93</v>
      </c>
      <c r="L350" s="2" t="s">
        <v>93</v>
      </c>
      <c r="M350" s="2" t="s">
        <v>94</v>
      </c>
      <c r="N350" s="2" t="s">
        <v>1380</v>
      </c>
      <c r="O350" s="2" t="s">
        <v>101</v>
      </c>
      <c r="P350" s="2">
        <v>0.243</v>
      </c>
      <c r="Q350" s="2">
        <v>239.0</v>
      </c>
      <c r="R350" s="2">
        <v>58.077</v>
      </c>
      <c r="S350" s="2">
        <v>0.3407</v>
      </c>
      <c r="T350" s="2">
        <v>0.0</v>
      </c>
      <c r="U350" s="2">
        <v>0.0</v>
      </c>
      <c r="V350" s="2">
        <v>0.0</v>
      </c>
      <c r="W350" s="2">
        <v>0.085175</v>
      </c>
      <c r="X350" s="2">
        <v>0.5049664429530202</v>
      </c>
      <c r="Y350" s="2">
        <v>0.8476049074001718</v>
      </c>
      <c r="Z350" s="2">
        <v>0.2167992363983456</v>
      </c>
      <c r="AA350" s="2">
        <v>0.7217656793513657</v>
      </c>
      <c r="AB350" s="2">
        <v>1.064404143798517</v>
      </c>
    </row>
    <row r="351" ht="15.0" hidden="1" customHeight="1">
      <c r="A351" s="2" t="s">
        <v>28</v>
      </c>
      <c r="B351" s="2" t="s">
        <v>310</v>
      </c>
      <c r="C351" s="2" t="s">
        <v>184</v>
      </c>
      <c r="D351" s="2" t="s">
        <v>1381</v>
      </c>
      <c r="E351" s="2" t="s">
        <v>594</v>
      </c>
      <c r="F351" s="2" t="s">
        <v>32</v>
      </c>
      <c r="G351" s="2" t="s">
        <v>33</v>
      </c>
      <c r="H351" s="2" t="s">
        <v>1382</v>
      </c>
      <c r="I351" s="2" t="s">
        <v>183</v>
      </c>
      <c r="J351" s="2" t="s">
        <v>92</v>
      </c>
      <c r="K351" s="2" t="s">
        <v>93</v>
      </c>
      <c r="L351" s="2" t="s">
        <v>93</v>
      </c>
      <c r="M351" s="2" t="s">
        <v>94</v>
      </c>
      <c r="N351" s="2" t="s">
        <v>1381</v>
      </c>
      <c r="O351" s="2" t="s">
        <v>40</v>
      </c>
      <c r="P351" s="2">
        <v>0.243</v>
      </c>
      <c r="Q351" s="2">
        <v>239.0</v>
      </c>
      <c r="R351" s="2">
        <v>58.077</v>
      </c>
      <c r="S351" s="2">
        <v>0.3407</v>
      </c>
      <c r="T351" s="2">
        <v>0.0</v>
      </c>
      <c r="U351" s="2">
        <v>0.0</v>
      </c>
      <c r="V351" s="2">
        <v>0.0</v>
      </c>
      <c r="W351" s="2">
        <v>0.085175</v>
      </c>
      <c r="X351" s="2">
        <v>0.5049664429530202</v>
      </c>
      <c r="Y351" s="2">
        <v>0.8476049074001718</v>
      </c>
      <c r="Z351" s="2">
        <v>0.2167992363983456</v>
      </c>
      <c r="AA351" s="2">
        <v>0.7217656793513657</v>
      </c>
      <c r="AB351" s="2">
        <v>1.064404143798517</v>
      </c>
    </row>
    <row r="352" ht="15.0" hidden="1" customHeight="1">
      <c r="A352" s="2" t="s">
        <v>28</v>
      </c>
      <c r="B352" s="2" t="s">
        <v>310</v>
      </c>
      <c r="C352" s="2" t="s">
        <v>627</v>
      </c>
      <c r="D352" s="2" t="s">
        <v>1383</v>
      </c>
      <c r="E352" s="2" t="s">
        <v>313</v>
      </c>
      <c r="F352" s="2" t="s">
        <v>32</v>
      </c>
      <c r="G352" s="2" t="s">
        <v>33</v>
      </c>
      <c r="H352" s="2" t="s">
        <v>1384</v>
      </c>
      <c r="I352" s="2" t="s">
        <v>91</v>
      </c>
      <c r="J352" s="2" t="s">
        <v>92</v>
      </c>
      <c r="K352" s="2" t="s">
        <v>93</v>
      </c>
      <c r="L352" s="2" t="s">
        <v>93</v>
      </c>
      <c r="M352" s="2" t="s">
        <v>94</v>
      </c>
      <c r="N352" s="2" t="s">
        <v>1385</v>
      </c>
      <c r="O352" s="2" t="s">
        <v>101</v>
      </c>
      <c r="P352" s="2">
        <v>0.243</v>
      </c>
      <c r="Q352" s="2">
        <v>239.0</v>
      </c>
      <c r="R352" s="2">
        <v>58.077</v>
      </c>
      <c r="S352" s="2">
        <v>0.3407</v>
      </c>
      <c r="T352" s="2">
        <v>0.0</v>
      </c>
      <c r="U352" s="2">
        <v>0.0</v>
      </c>
      <c r="V352" s="2">
        <v>0.0</v>
      </c>
      <c r="W352" s="2">
        <v>0.085175</v>
      </c>
      <c r="X352" s="2">
        <v>0.5049664429530202</v>
      </c>
      <c r="Y352" s="2">
        <v>0.8476049074001718</v>
      </c>
      <c r="Z352" s="2">
        <v>0.2167992363983456</v>
      </c>
      <c r="AA352" s="2">
        <v>0.7217656793513657</v>
      </c>
      <c r="AB352" s="2">
        <v>1.064404143798517</v>
      </c>
    </row>
    <row r="353" ht="15.0" hidden="1" customHeight="1">
      <c r="A353" s="2" t="s">
        <v>28</v>
      </c>
      <c r="B353" s="2" t="s">
        <v>1386</v>
      </c>
      <c r="C353" s="2" t="s">
        <v>103</v>
      </c>
      <c r="D353" s="2" t="s">
        <v>1387</v>
      </c>
      <c r="E353" s="2" t="s">
        <v>1388</v>
      </c>
      <c r="F353" s="2" t="s">
        <v>118</v>
      </c>
      <c r="G353" s="2" t="s">
        <v>951</v>
      </c>
      <c r="H353" s="2" t="s">
        <v>1389</v>
      </c>
      <c r="I353" s="2" t="s">
        <v>35</v>
      </c>
      <c r="J353" s="2" t="s">
        <v>92</v>
      </c>
      <c r="K353" s="2" t="s">
        <v>108</v>
      </c>
      <c r="L353" s="2" t="s">
        <v>621</v>
      </c>
      <c r="M353" s="2" t="s">
        <v>726</v>
      </c>
      <c r="N353" s="2" t="s">
        <v>1390</v>
      </c>
      <c r="O353" s="2" t="s">
        <v>57</v>
      </c>
      <c r="P353" s="2">
        <v>0.243</v>
      </c>
      <c r="Q353" s="2">
        <v>239.0</v>
      </c>
      <c r="R353" s="2">
        <v>58.077</v>
      </c>
      <c r="S353" s="2">
        <v>0.3407</v>
      </c>
      <c r="T353" s="2">
        <v>0.0</v>
      </c>
      <c r="U353" s="2">
        <v>0.0</v>
      </c>
      <c r="V353" s="2">
        <v>0.0</v>
      </c>
      <c r="W353" s="2">
        <v>0.085175</v>
      </c>
      <c r="X353" s="2">
        <v>0.5049664429530202</v>
      </c>
      <c r="Y353" s="2">
        <v>0.8476049074001718</v>
      </c>
      <c r="Z353" s="2">
        <v>0.2167992363983456</v>
      </c>
      <c r="AA353" s="2">
        <v>0.7217656793513657</v>
      </c>
      <c r="AB353" s="2">
        <v>1.064404143798517</v>
      </c>
    </row>
    <row r="354" ht="15.0" hidden="1" customHeight="1">
      <c r="A354" s="2" t="s">
        <v>28</v>
      </c>
      <c r="B354" s="2" t="s">
        <v>1150</v>
      </c>
      <c r="C354" s="2" t="s">
        <v>230</v>
      </c>
      <c r="D354" s="2" t="s">
        <v>969</v>
      </c>
      <c r="E354" s="2" t="s">
        <v>1008</v>
      </c>
      <c r="F354" s="2" t="s">
        <v>32</v>
      </c>
      <c r="G354" s="2" t="s">
        <v>33</v>
      </c>
      <c r="H354" s="2" t="s">
        <v>1009</v>
      </c>
      <c r="I354" s="2" t="s">
        <v>722</v>
      </c>
      <c r="J354" s="2" t="s">
        <v>92</v>
      </c>
      <c r="K354" s="2" t="s">
        <v>141</v>
      </c>
      <c r="L354" s="2" t="s">
        <v>141</v>
      </c>
      <c r="M354" s="2" t="s">
        <v>1153</v>
      </c>
      <c r="N354" s="2" t="s">
        <v>969</v>
      </c>
      <c r="O354" s="2" t="s">
        <v>40</v>
      </c>
      <c r="P354" s="2">
        <v>0.243</v>
      </c>
      <c r="Q354" s="2">
        <v>239.0</v>
      </c>
      <c r="R354" s="2">
        <v>58.077</v>
      </c>
      <c r="S354" s="2">
        <v>0.0</v>
      </c>
      <c r="T354" s="2">
        <v>0.0</v>
      </c>
      <c r="U354" s="2">
        <v>0.0</v>
      </c>
      <c r="V354" s="2">
        <v>0.3077</v>
      </c>
      <c r="W354" s="2">
        <v>0.076925</v>
      </c>
      <c r="X354" s="2">
        <v>0.5049664429530202</v>
      </c>
      <c r="Y354" s="2">
        <v>0.8476049074001718</v>
      </c>
      <c r="Z354" s="2">
        <v>0.1958001909004136</v>
      </c>
      <c r="AA354" s="2">
        <v>0.7007666338534337</v>
      </c>
      <c r="AB354" s="2">
        <v>1.043405098300585</v>
      </c>
    </row>
    <row r="355" ht="15.0" hidden="1" customHeight="1">
      <c r="A355" s="2" t="s">
        <v>28</v>
      </c>
      <c r="B355" s="2" t="s">
        <v>85</v>
      </c>
      <c r="C355" s="2" t="s">
        <v>169</v>
      </c>
      <c r="D355" s="2" t="s">
        <v>1391</v>
      </c>
      <c r="E355" s="2" t="s">
        <v>709</v>
      </c>
      <c r="F355" s="2" t="s">
        <v>32</v>
      </c>
      <c r="G355" s="2" t="s">
        <v>33</v>
      </c>
      <c r="H355" s="2" t="s">
        <v>1392</v>
      </c>
      <c r="I355" s="2" t="s">
        <v>35</v>
      </c>
      <c r="J355" s="2" t="s">
        <v>92</v>
      </c>
      <c r="K355" s="2" t="s">
        <v>93</v>
      </c>
      <c r="L355" s="2" t="s">
        <v>93</v>
      </c>
      <c r="M355" s="2" t="s">
        <v>94</v>
      </c>
      <c r="N355" s="2" t="s">
        <v>1391</v>
      </c>
      <c r="O355" s="2" t="s">
        <v>101</v>
      </c>
      <c r="P355" s="2">
        <v>0.243</v>
      </c>
      <c r="Q355" s="2">
        <v>239.0</v>
      </c>
      <c r="R355" s="2">
        <v>58.077</v>
      </c>
      <c r="S355" s="2">
        <v>0.0</v>
      </c>
      <c r="T355" s="2">
        <v>0.0</v>
      </c>
      <c r="U355" s="2">
        <v>0.0</v>
      </c>
      <c r="V355" s="2">
        <v>0.3077</v>
      </c>
      <c r="W355" s="2">
        <v>0.076925</v>
      </c>
      <c r="X355" s="2">
        <v>0.5049664429530202</v>
      </c>
      <c r="Y355" s="2">
        <v>0.8476049074001718</v>
      </c>
      <c r="Z355" s="2">
        <v>0.1958001909004136</v>
      </c>
      <c r="AA355" s="2">
        <v>0.7007666338534337</v>
      </c>
      <c r="AB355" s="2">
        <v>1.043405098300585</v>
      </c>
    </row>
    <row r="356" ht="15.0" hidden="1" customHeight="1">
      <c r="A356" s="2" t="s">
        <v>28</v>
      </c>
      <c r="B356" s="2" t="s">
        <v>1393</v>
      </c>
      <c r="C356" s="2" t="s">
        <v>1394</v>
      </c>
      <c r="D356" s="2" t="s">
        <v>408</v>
      </c>
      <c r="E356" s="2" t="s">
        <v>1395</v>
      </c>
      <c r="F356" s="2" t="s">
        <v>32</v>
      </c>
      <c r="G356" s="2" t="s">
        <v>33</v>
      </c>
      <c r="H356" s="2" t="s">
        <v>1396</v>
      </c>
      <c r="I356" s="2" t="s">
        <v>240</v>
      </c>
      <c r="J356" s="2" t="s">
        <v>92</v>
      </c>
      <c r="K356" s="2" t="s">
        <v>93</v>
      </c>
      <c r="L356" s="2" t="s">
        <v>93</v>
      </c>
      <c r="M356" s="2" t="s">
        <v>94</v>
      </c>
      <c r="N356" s="2" t="s">
        <v>408</v>
      </c>
      <c r="O356" s="2" t="s">
        <v>48</v>
      </c>
      <c r="P356" s="2">
        <v>0.243</v>
      </c>
      <c r="Q356" s="2">
        <v>239.0</v>
      </c>
      <c r="R356" s="2">
        <v>58.077</v>
      </c>
      <c r="S356" s="2">
        <v>0.0</v>
      </c>
      <c r="T356" s="2">
        <v>0.0</v>
      </c>
      <c r="U356" s="2">
        <v>0.0</v>
      </c>
      <c r="V356" s="2">
        <v>0.3077</v>
      </c>
      <c r="W356" s="2">
        <v>0.076925</v>
      </c>
      <c r="X356" s="2">
        <v>0.5049664429530202</v>
      </c>
      <c r="Y356" s="2">
        <v>0.8476049074001718</v>
      </c>
      <c r="Z356" s="2">
        <v>0.1958001909004136</v>
      </c>
      <c r="AA356" s="2">
        <v>0.7007666338534337</v>
      </c>
      <c r="AB356" s="2">
        <v>1.043405098300585</v>
      </c>
    </row>
    <row r="357" ht="15.0" hidden="1" customHeight="1">
      <c r="A357" s="2" t="s">
        <v>28</v>
      </c>
      <c r="B357" s="2" t="s">
        <v>1393</v>
      </c>
      <c r="C357" s="2" t="s">
        <v>1397</v>
      </c>
      <c r="D357" s="2" t="s">
        <v>408</v>
      </c>
      <c r="E357" s="2" t="s">
        <v>1395</v>
      </c>
      <c r="F357" s="2" t="s">
        <v>32</v>
      </c>
      <c r="G357" s="2" t="s">
        <v>33</v>
      </c>
      <c r="H357" s="2" t="s">
        <v>1396</v>
      </c>
      <c r="I357" s="2" t="s">
        <v>240</v>
      </c>
      <c r="J357" s="2" t="s">
        <v>92</v>
      </c>
      <c r="K357" s="2" t="s">
        <v>93</v>
      </c>
      <c r="L357" s="2" t="s">
        <v>93</v>
      </c>
      <c r="M357" s="2" t="s">
        <v>94</v>
      </c>
      <c r="N357" s="2" t="s">
        <v>408</v>
      </c>
      <c r="O357" s="2" t="s">
        <v>48</v>
      </c>
      <c r="P357" s="2">
        <v>0.243</v>
      </c>
      <c r="Q357" s="2">
        <v>239.0</v>
      </c>
      <c r="R357" s="2">
        <v>58.077</v>
      </c>
      <c r="S357" s="2">
        <v>0.0</v>
      </c>
      <c r="T357" s="2">
        <v>0.0</v>
      </c>
      <c r="U357" s="2">
        <v>0.0</v>
      </c>
      <c r="V357" s="2">
        <v>0.3077</v>
      </c>
      <c r="W357" s="2">
        <v>0.076925</v>
      </c>
      <c r="X357" s="2">
        <v>0.5049664429530202</v>
      </c>
      <c r="Y357" s="2">
        <v>0.8476049074001718</v>
      </c>
      <c r="Z357" s="2">
        <v>0.1958001909004136</v>
      </c>
      <c r="AA357" s="2">
        <v>0.7007666338534337</v>
      </c>
      <c r="AB357" s="2">
        <v>1.043405098300585</v>
      </c>
    </row>
    <row r="358" ht="15.0" hidden="1" customHeight="1">
      <c r="A358" s="2" t="s">
        <v>28</v>
      </c>
      <c r="B358" s="2" t="s">
        <v>121</v>
      </c>
      <c r="C358" s="2" t="s">
        <v>678</v>
      </c>
      <c r="D358" s="2" t="s">
        <v>515</v>
      </c>
      <c r="E358" s="2" t="s">
        <v>121</v>
      </c>
      <c r="F358" s="2" t="s">
        <v>32</v>
      </c>
      <c r="G358" s="2" t="s">
        <v>89</v>
      </c>
      <c r="H358" s="2" t="s">
        <v>1398</v>
      </c>
      <c r="I358" s="2" t="s">
        <v>35</v>
      </c>
      <c r="J358" s="2" t="s">
        <v>92</v>
      </c>
      <c r="K358" s="2" t="s">
        <v>108</v>
      </c>
      <c r="L358" s="2" t="s">
        <v>108</v>
      </c>
      <c r="M358" s="2" t="s">
        <v>127</v>
      </c>
      <c r="N358" s="2" t="s">
        <v>515</v>
      </c>
      <c r="O358" s="2" t="s">
        <v>57</v>
      </c>
      <c r="P358" s="2">
        <v>0.243</v>
      </c>
      <c r="Q358" s="2">
        <v>239.0</v>
      </c>
      <c r="R358" s="2">
        <v>58.077</v>
      </c>
      <c r="S358" s="2">
        <v>0.0</v>
      </c>
      <c r="T358" s="2">
        <v>0.0</v>
      </c>
      <c r="U358" s="2">
        <v>0.0</v>
      </c>
      <c r="V358" s="2">
        <v>0.3077</v>
      </c>
      <c r="W358" s="2">
        <v>0.076925</v>
      </c>
      <c r="X358" s="2">
        <v>0.5049664429530202</v>
      </c>
      <c r="Y358" s="2">
        <v>0.8476049074001718</v>
      </c>
      <c r="Z358" s="2">
        <v>0.1958001909004136</v>
      </c>
      <c r="AA358" s="2">
        <v>0.7007666338534337</v>
      </c>
      <c r="AB358" s="2">
        <v>1.043405098300585</v>
      </c>
    </row>
    <row r="359" ht="15.0" hidden="1" customHeight="1">
      <c r="A359" s="2" t="s">
        <v>28</v>
      </c>
      <c r="B359" s="2" t="s">
        <v>395</v>
      </c>
      <c r="C359" s="2" t="s">
        <v>50</v>
      </c>
      <c r="D359" s="2" t="s">
        <v>1399</v>
      </c>
      <c r="E359" s="2" t="s">
        <v>398</v>
      </c>
      <c r="F359" s="2" t="s">
        <v>1400</v>
      </c>
      <c r="G359" s="2" t="s">
        <v>124</v>
      </c>
      <c r="H359" s="2" t="s">
        <v>1401</v>
      </c>
      <c r="I359" s="2" t="s">
        <v>174</v>
      </c>
      <c r="J359" s="2" t="s">
        <v>92</v>
      </c>
      <c r="K359" s="2" t="s">
        <v>93</v>
      </c>
      <c r="L359" s="2" t="s">
        <v>93</v>
      </c>
      <c r="M359" s="2" t="s">
        <v>94</v>
      </c>
      <c r="N359" s="2" t="s">
        <v>367</v>
      </c>
      <c r="O359" s="2" t="s">
        <v>57</v>
      </c>
      <c r="P359" s="2">
        <v>0.243</v>
      </c>
      <c r="Q359" s="2">
        <v>239.0</v>
      </c>
      <c r="R359" s="2">
        <v>58.077</v>
      </c>
      <c r="S359" s="2">
        <v>0.0</v>
      </c>
      <c r="T359" s="2">
        <v>0.0</v>
      </c>
      <c r="U359" s="2">
        <v>0.0</v>
      </c>
      <c r="V359" s="2">
        <v>0.3077</v>
      </c>
      <c r="W359" s="2">
        <v>0.076925</v>
      </c>
      <c r="X359" s="2">
        <v>0.5049664429530202</v>
      </c>
      <c r="Y359" s="2">
        <v>0.8476049074001718</v>
      </c>
      <c r="Z359" s="2">
        <v>0.1958001909004136</v>
      </c>
      <c r="AA359" s="2">
        <v>0.7007666338534337</v>
      </c>
      <c r="AB359" s="2">
        <v>1.043405098300585</v>
      </c>
    </row>
    <row r="360" ht="15.0" customHeight="1">
      <c r="A360" s="2" t="s">
        <v>28</v>
      </c>
      <c r="B360" s="2" t="s">
        <v>1402</v>
      </c>
      <c r="C360" s="2" t="s">
        <v>86</v>
      </c>
      <c r="D360" s="2" t="s">
        <v>1403</v>
      </c>
      <c r="E360" s="2" t="s">
        <v>1404</v>
      </c>
      <c r="F360" s="2" t="s">
        <v>412</v>
      </c>
      <c r="G360" s="2" t="s">
        <v>1405</v>
      </c>
      <c r="H360" s="2" t="s">
        <v>1406</v>
      </c>
      <c r="I360" s="2" t="s">
        <v>35</v>
      </c>
      <c r="J360" s="2" t="s">
        <v>989</v>
      </c>
      <c r="K360" s="2" t="s">
        <v>990</v>
      </c>
      <c r="L360" s="2" t="s">
        <v>1407</v>
      </c>
      <c r="M360" s="2" t="s">
        <v>1408</v>
      </c>
      <c r="N360" s="2" t="s">
        <v>1409</v>
      </c>
      <c r="O360" s="2" t="s">
        <v>57</v>
      </c>
      <c r="P360" s="2">
        <v>0.2088</v>
      </c>
      <c r="Q360" s="2">
        <v>79.0</v>
      </c>
      <c r="R360" s="2">
        <v>16.4952</v>
      </c>
      <c r="S360" s="2">
        <v>0.3407</v>
      </c>
      <c r="T360" s="2">
        <v>0.4896</v>
      </c>
      <c r="U360" s="2">
        <v>0.4335</v>
      </c>
      <c r="V360" s="2">
        <v>0.0</v>
      </c>
      <c r="W360" s="2">
        <v>0.31595</v>
      </c>
      <c r="X360" s="2">
        <v>0.4131543624161074</v>
      </c>
      <c r="Y360" s="2">
        <v>0.1977369696022506</v>
      </c>
      <c r="Z360" s="2">
        <v>0.8041998090995864</v>
      </c>
      <c r="AA360" s="2">
        <v>1.217354171515694</v>
      </c>
      <c r="AB360" s="2">
        <v>1.001936778701837</v>
      </c>
    </row>
    <row r="361" ht="15.0" customHeight="1">
      <c r="A361" s="2" t="s">
        <v>28</v>
      </c>
      <c r="B361" s="2" t="s">
        <v>1410</v>
      </c>
      <c r="C361" s="2" t="s">
        <v>86</v>
      </c>
      <c r="D361" s="2" t="s">
        <v>1411</v>
      </c>
      <c r="E361" s="2" t="s">
        <v>1410</v>
      </c>
      <c r="F361" s="2" t="s">
        <v>32</v>
      </c>
      <c r="G361" s="2" t="s">
        <v>33</v>
      </c>
      <c r="H361" s="2" t="s">
        <v>1412</v>
      </c>
      <c r="I361" s="2" t="s">
        <v>35</v>
      </c>
      <c r="J361" s="2" t="s">
        <v>989</v>
      </c>
      <c r="K361" s="2" t="s">
        <v>998</v>
      </c>
      <c r="L361" s="2" t="s">
        <v>1413</v>
      </c>
      <c r="M361" s="2" t="s">
        <v>1414</v>
      </c>
      <c r="N361" s="2" t="s">
        <v>400</v>
      </c>
      <c r="O361" s="2" t="s">
        <v>326</v>
      </c>
      <c r="P361" s="2">
        <v>0.2088</v>
      </c>
      <c r="Q361" s="2">
        <v>79.0</v>
      </c>
      <c r="R361" s="2">
        <v>16.4952</v>
      </c>
      <c r="S361" s="2">
        <v>0.3407</v>
      </c>
      <c r="T361" s="2">
        <v>0.4896</v>
      </c>
      <c r="U361" s="2">
        <v>0.4335</v>
      </c>
      <c r="V361" s="2">
        <v>0.0</v>
      </c>
      <c r="W361" s="2">
        <v>0.31595</v>
      </c>
      <c r="X361" s="2">
        <v>0.4131543624161074</v>
      </c>
      <c r="Y361" s="2">
        <v>0.1977369696022506</v>
      </c>
      <c r="Z361" s="2">
        <v>0.8041998090995864</v>
      </c>
      <c r="AA361" s="2">
        <v>1.217354171515694</v>
      </c>
      <c r="AB361" s="2">
        <v>1.001936778701837</v>
      </c>
    </row>
    <row r="362" ht="15.0" hidden="1" customHeight="1">
      <c r="A362" s="2" t="s">
        <v>28</v>
      </c>
      <c r="B362" s="2" t="s">
        <v>29</v>
      </c>
      <c r="C362" s="2" t="s">
        <v>514</v>
      </c>
      <c r="D362" s="2" t="s">
        <v>1415</v>
      </c>
      <c r="E362" s="2" t="s">
        <v>1416</v>
      </c>
      <c r="F362" s="2" t="s">
        <v>53</v>
      </c>
      <c r="G362" s="2" t="s">
        <v>124</v>
      </c>
      <c r="H362" s="2" t="s">
        <v>1417</v>
      </c>
      <c r="I362" s="2" t="s">
        <v>424</v>
      </c>
      <c r="J362" s="2" t="s">
        <v>36</v>
      </c>
      <c r="K362" s="2" t="s">
        <v>37</v>
      </c>
      <c r="L362" s="2" t="s">
        <v>38</v>
      </c>
      <c r="M362" s="2" t="s">
        <v>39</v>
      </c>
      <c r="N362" s="2" t="s">
        <v>147</v>
      </c>
      <c r="O362" s="2" t="s">
        <v>57</v>
      </c>
      <c r="P362" s="2">
        <v>0.2735</v>
      </c>
      <c r="Q362" s="2">
        <v>248.0</v>
      </c>
      <c r="R362" s="2">
        <v>67.828</v>
      </c>
      <c r="S362" s="2">
        <v>0.0</v>
      </c>
      <c r="T362" s="2">
        <v>0.0</v>
      </c>
      <c r="U362" s="2">
        <v>0.0</v>
      </c>
      <c r="V362" s="2">
        <v>0.0</v>
      </c>
      <c r="W362" s="2">
        <v>0.0</v>
      </c>
      <c r="X362" s="2">
        <v>0.5868456375838927</v>
      </c>
      <c r="Y362" s="2">
        <v>1.0</v>
      </c>
      <c r="Z362" s="2">
        <v>0.0</v>
      </c>
      <c r="AA362" s="2">
        <v>0.5868456375838927</v>
      </c>
      <c r="AB362" s="2">
        <v>1.0</v>
      </c>
    </row>
    <row r="363" ht="15.0" hidden="1" customHeight="1">
      <c r="A363" s="2" t="s">
        <v>28</v>
      </c>
      <c r="B363" s="2" t="s">
        <v>29</v>
      </c>
      <c r="C363" s="2" t="s">
        <v>645</v>
      </c>
      <c r="D363" s="2" t="s">
        <v>1418</v>
      </c>
      <c r="E363" s="2" t="s">
        <v>29</v>
      </c>
      <c r="F363" s="2" t="s">
        <v>118</v>
      </c>
      <c r="G363" s="2" t="s">
        <v>159</v>
      </c>
      <c r="H363" s="2" t="s">
        <v>1419</v>
      </c>
      <c r="I363" s="2" t="s">
        <v>35</v>
      </c>
      <c r="J363" s="2" t="s">
        <v>36</v>
      </c>
      <c r="K363" s="2" t="s">
        <v>37</v>
      </c>
      <c r="L363" s="2" t="s">
        <v>38</v>
      </c>
      <c r="M363" s="2" t="s">
        <v>39</v>
      </c>
      <c r="N363" s="2" t="s">
        <v>1420</v>
      </c>
      <c r="O363" s="2" t="s">
        <v>265</v>
      </c>
      <c r="P363" s="2">
        <v>0.2735</v>
      </c>
      <c r="Q363" s="2">
        <v>248.0</v>
      </c>
      <c r="R363" s="2">
        <v>67.828</v>
      </c>
      <c r="S363" s="2">
        <v>0.0</v>
      </c>
      <c r="T363" s="2">
        <v>0.0</v>
      </c>
      <c r="U363" s="2">
        <v>0.0</v>
      </c>
      <c r="V363" s="2">
        <v>0.0</v>
      </c>
      <c r="W363" s="2">
        <v>0.0</v>
      </c>
      <c r="X363" s="2">
        <v>0.5868456375838927</v>
      </c>
      <c r="Y363" s="2">
        <v>1.0</v>
      </c>
      <c r="Z363" s="2">
        <v>0.0</v>
      </c>
      <c r="AA363" s="2">
        <v>0.5868456375838927</v>
      </c>
      <c r="AB363" s="2">
        <v>1.0</v>
      </c>
    </row>
    <row r="364" ht="15.0" hidden="1" customHeight="1">
      <c r="A364" s="2" t="s">
        <v>28</v>
      </c>
      <c r="B364" s="2" t="s">
        <v>29</v>
      </c>
      <c r="C364" s="2" t="s">
        <v>899</v>
      </c>
      <c r="D364" s="2" t="s">
        <v>1418</v>
      </c>
      <c r="E364" s="2" t="s">
        <v>29</v>
      </c>
      <c r="F364" s="2" t="s">
        <v>118</v>
      </c>
      <c r="G364" s="2" t="s">
        <v>159</v>
      </c>
      <c r="H364" s="2" t="s">
        <v>1419</v>
      </c>
      <c r="I364" s="2" t="s">
        <v>35</v>
      </c>
      <c r="J364" s="2" t="s">
        <v>36</v>
      </c>
      <c r="K364" s="2" t="s">
        <v>37</v>
      </c>
      <c r="L364" s="2" t="s">
        <v>38</v>
      </c>
      <c r="M364" s="2" t="s">
        <v>39</v>
      </c>
      <c r="N364" s="2" t="s">
        <v>1420</v>
      </c>
      <c r="O364" s="2" t="s">
        <v>265</v>
      </c>
      <c r="P364" s="2">
        <v>0.2735</v>
      </c>
      <c r="Q364" s="2">
        <v>248.0</v>
      </c>
      <c r="R364" s="2">
        <v>67.828</v>
      </c>
      <c r="S364" s="2">
        <v>0.0</v>
      </c>
      <c r="T364" s="2">
        <v>0.0</v>
      </c>
      <c r="U364" s="2">
        <v>0.0</v>
      </c>
      <c r="V364" s="2">
        <v>0.0</v>
      </c>
      <c r="W364" s="2">
        <v>0.0</v>
      </c>
      <c r="X364" s="2">
        <v>0.5868456375838927</v>
      </c>
      <c r="Y364" s="2">
        <v>1.0</v>
      </c>
      <c r="Z364" s="2">
        <v>0.0</v>
      </c>
      <c r="AA364" s="2">
        <v>0.5868456375838927</v>
      </c>
      <c r="AB364" s="2">
        <v>1.0</v>
      </c>
    </row>
    <row r="365" ht="15.0" hidden="1" customHeight="1">
      <c r="A365" s="2" t="s">
        <v>28</v>
      </c>
      <c r="B365" s="2" t="s">
        <v>1421</v>
      </c>
      <c r="C365" s="2" t="s">
        <v>290</v>
      </c>
      <c r="D365" s="2" t="s">
        <v>1422</v>
      </c>
      <c r="E365" s="2" t="s">
        <v>1423</v>
      </c>
      <c r="F365" s="2" t="s">
        <v>53</v>
      </c>
      <c r="G365" s="2" t="s">
        <v>33</v>
      </c>
      <c r="H365" s="2" t="s">
        <v>1424</v>
      </c>
      <c r="I365" s="2" t="s">
        <v>570</v>
      </c>
      <c r="J365" s="2" t="s">
        <v>1425</v>
      </c>
      <c r="K365" s="2" t="s">
        <v>1425</v>
      </c>
      <c r="L365" s="2" t="s">
        <v>1426</v>
      </c>
      <c r="M365" s="2" t="s">
        <v>1427</v>
      </c>
      <c r="N365" s="2" t="s">
        <v>1422</v>
      </c>
      <c r="O365" s="2" t="s">
        <v>101</v>
      </c>
      <c r="P365" s="2">
        <v>0.0549</v>
      </c>
      <c r="Q365" s="2">
        <v>70.0</v>
      </c>
      <c r="R365" s="2">
        <v>3.843</v>
      </c>
      <c r="S365" s="2">
        <v>0.3407</v>
      </c>
      <c r="T365" s="2">
        <v>0.4896</v>
      </c>
      <c r="U365" s="2">
        <v>0.4335</v>
      </c>
      <c r="V365" s="2">
        <v>0.3077</v>
      </c>
      <c r="W365" s="2">
        <v>0.392875</v>
      </c>
      <c r="X365" s="2">
        <v>0.0</v>
      </c>
      <c r="Y365" s="2">
        <v>0.0</v>
      </c>
      <c r="Z365" s="2">
        <v>1.0</v>
      </c>
      <c r="AA365" s="2">
        <v>1.0</v>
      </c>
      <c r="AB365" s="2">
        <v>1.0</v>
      </c>
    </row>
    <row r="366" ht="15.0" hidden="1" customHeight="1">
      <c r="A366" s="2" t="s">
        <v>28</v>
      </c>
      <c r="B366" s="2" t="s">
        <v>168</v>
      </c>
      <c r="C366" s="2" t="s">
        <v>230</v>
      </c>
      <c r="D366" s="2" t="s">
        <v>1428</v>
      </c>
      <c r="E366" s="2" t="s">
        <v>168</v>
      </c>
      <c r="F366" s="2" t="s">
        <v>53</v>
      </c>
      <c r="G366" s="2" t="s">
        <v>1429</v>
      </c>
      <c r="H366" s="2" t="s">
        <v>1430</v>
      </c>
      <c r="I366" s="2" t="s">
        <v>35</v>
      </c>
      <c r="J366" s="2" t="s">
        <v>36</v>
      </c>
      <c r="K366" s="2" t="s">
        <v>55</v>
      </c>
      <c r="L366" s="2" t="s">
        <v>56</v>
      </c>
      <c r="M366" s="2" t="s">
        <v>56</v>
      </c>
      <c r="N366" s="2" t="s">
        <v>388</v>
      </c>
      <c r="O366" s="2" t="s">
        <v>101</v>
      </c>
      <c r="P366" s="2">
        <v>0.2735</v>
      </c>
      <c r="Q366" s="2">
        <v>248.0</v>
      </c>
      <c r="R366" s="2">
        <v>67.828</v>
      </c>
      <c r="S366" s="2">
        <v>0.0</v>
      </c>
      <c r="T366" s="2">
        <v>0.0</v>
      </c>
      <c r="U366" s="2">
        <v>0.0</v>
      </c>
      <c r="V366" s="2">
        <v>0.0</v>
      </c>
      <c r="W366" s="2">
        <v>0.0</v>
      </c>
      <c r="X366" s="2">
        <v>0.5868456375838927</v>
      </c>
      <c r="Y366" s="2">
        <v>1.0</v>
      </c>
      <c r="Z366" s="2">
        <v>0.0</v>
      </c>
      <c r="AA366" s="2">
        <v>0.5868456375838927</v>
      </c>
      <c r="AB366" s="2">
        <v>1.0</v>
      </c>
    </row>
    <row r="367" ht="15.0" hidden="1" customHeight="1">
      <c r="A367" s="2" t="s">
        <v>28</v>
      </c>
      <c r="B367" s="2" t="s">
        <v>1431</v>
      </c>
      <c r="C367" s="2" t="s">
        <v>1432</v>
      </c>
      <c r="D367" s="2" t="s">
        <v>1433</v>
      </c>
      <c r="E367" s="2" t="s">
        <v>503</v>
      </c>
      <c r="F367" s="2" t="s">
        <v>32</v>
      </c>
      <c r="G367" s="2" t="s">
        <v>33</v>
      </c>
      <c r="H367" s="2" t="s">
        <v>1434</v>
      </c>
      <c r="I367" s="2" t="s">
        <v>140</v>
      </c>
      <c r="J367" s="2" t="s">
        <v>36</v>
      </c>
      <c r="K367" s="2" t="s">
        <v>55</v>
      </c>
      <c r="L367" s="2" t="s">
        <v>469</v>
      </c>
      <c r="M367" s="2" t="s">
        <v>469</v>
      </c>
      <c r="N367" s="2" t="s">
        <v>1435</v>
      </c>
      <c r="O367" s="2" t="s">
        <v>57</v>
      </c>
      <c r="P367" s="2">
        <v>0.2735</v>
      </c>
      <c r="Q367" s="2">
        <v>248.0</v>
      </c>
      <c r="R367" s="2">
        <v>67.828</v>
      </c>
      <c r="S367" s="2">
        <v>0.0</v>
      </c>
      <c r="T367" s="2">
        <v>0.0</v>
      </c>
      <c r="U367" s="2">
        <v>0.0</v>
      </c>
      <c r="V367" s="2">
        <v>0.0</v>
      </c>
      <c r="W367" s="2">
        <v>0.0</v>
      </c>
      <c r="X367" s="2">
        <v>0.5868456375838927</v>
      </c>
      <c r="Y367" s="2">
        <v>1.0</v>
      </c>
      <c r="Z367" s="2">
        <v>0.0</v>
      </c>
      <c r="AA367" s="2">
        <v>0.5868456375838927</v>
      </c>
      <c r="AB367" s="2">
        <v>1.0</v>
      </c>
    </row>
    <row r="368" ht="15.0" hidden="1" customHeight="1">
      <c r="A368" s="2" t="s">
        <v>28</v>
      </c>
      <c r="B368" s="2" t="s">
        <v>947</v>
      </c>
      <c r="C368" s="2" t="s">
        <v>230</v>
      </c>
      <c r="D368" s="2" t="s">
        <v>1436</v>
      </c>
      <c r="E368" s="2" t="s">
        <v>949</v>
      </c>
      <c r="F368" s="2" t="s">
        <v>950</v>
      </c>
      <c r="G368" s="2" t="s">
        <v>1362</v>
      </c>
      <c r="H368" s="2" t="s">
        <v>1437</v>
      </c>
      <c r="I368" s="2" t="s">
        <v>35</v>
      </c>
      <c r="J368" s="2" t="s">
        <v>36</v>
      </c>
      <c r="K368" s="2" t="s">
        <v>55</v>
      </c>
      <c r="L368" s="2" t="s">
        <v>469</v>
      </c>
      <c r="M368" s="2" t="s">
        <v>469</v>
      </c>
      <c r="N368" s="2" t="s">
        <v>632</v>
      </c>
      <c r="O368" s="2" t="s">
        <v>40</v>
      </c>
      <c r="P368" s="2">
        <v>0.2735</v>
      </c>
      <c r="Q368" s="2">
        <v>248.0</v>
      </c>
      <c r="R368" s="2">
        <v>67.828</v>
      </c>
      <c r="S368" s="2">
        <v>0.0</v>
      </c>
      <c r="T368" s="2">
        <v>0.0</v>
      </c>
      <c r="U368" s="2">
        <v>0.0</v>
      </c>
      <c r="V368" s="2">
        <v>0.0</v>
      </c>
      <c r="W368" s="2">
        <v>0.0</v>
      </c>
      <c r="X368" s="2">
        <v>0.5868456375838927</v>
      </c>
      <c r="Y368" s="2">
        <v>1.0</v>
      </c>
      <c r="Z368" s="2">
        <v>0.0</v>
      </c>
      <c r="AA368" s="2">
        <v>0.5868456375838927</v>
      </c>
      <c r="AB368" s="2">
        <v>1.0</v>
      </c>
    </row>
    <row r="369" ht="15.0" hidden="1" customHeight="1">
      <c r="A369" s="2" t="s">
        <v>28</v>
      </c>
      <c r="B369" s="2" t="s">
        <v>221</v>
      </c>
      <c r="C369" s="2" t="s">
        <v>110</v>
      </c>
      <c r="D369" s="2" t="s">
        <v>1438</v>
      </c>
      <c r="E369" s="2" t="s">
        <v>224</v>
      </c>
      <c r="F369" s="2" t="s">
        <v>1439</v>
      </c>
      <c r="G369" s="2" t="s">
        <v>70</v>
      </c>
      <c r="H369" s="2" t="s">
        <v>1440</v>
      </c>
      <c r="I369" s="2" t="s">
        <v>424</v>
      </c>
      <c r="J369" s="2" t="s">
        <v>36</v>
      </c>
      <c r="K369" s="2" t="s">
        <v>55</v>
      </c>
      <c r="L369" s="2" t="s">
        <v>56</v>
      </c>
      <c r="M369" s="2" t="s">
        <v>56</v>
      </c>
      <c r="N369" s="2" t="s">
        <v>1441</v>
      </c>
      <c r="O369" s="2" t="s">
        <v>57</v>
      </c>
      <c r="P369" s="2">
        <v>0.2735</v>
      </c>
      <c r="Q369" s="2">
        <v>248.0</v>
      </c>
      <c r="R369" s="2">
        <v>67.828</v>
      </c>
      <c r="S369" s="2">
        <v>0.0</v>
      </c>
      <c r="T369" s="2">
        <v>0.0</v>
      </c>
      <c r="U369" s="2">
        <v>0.0</v>
      </c>
      <c r="V369" s="2">
        <v>0.0</v>
      </c>
      <c r="W369" s="2">
        <v>0.0</v>
      </c>
      <c r="X369" s="2">
        <v>0.5868456375838927</v>
      </c>
      <c r="Y369" s="2">
        <v>1.0</v>
      </c>
      <c r="Z369" s="2">
        <v>0.0</v>
      </c>
      <c r="AA369" s="2">
        <v>0.5868456375838927</v>
      </c>
      <c r="AB369" s="2">
        <v>1.0</v>
      </c>
    </row>
    <row r="370" ht="15.0" hidden="1" customHeight="1">
      <c r="A370" s="2" t="s">
        <v>28</v>
      </c>
      <c r="B370" s="2" t="s">
        <v>221</v>
      </c>
      <c r="C370" s="2" t="s">
        <v>1442</v>
      </c>
      <c r="D370" s="2" t="s">
        <v>1438</v>
      </c>
      <c r="E370" s="2" t="s">
        <v>224</v>
      </c>
      <c r="F370" s="2" t="s">
        <v>716</v>
      </c>
      <c r="G370" s="2" t="s">
        <v>233</v>
      </c>
      <c r="H370" s="2" t="s">
        <v>1443</v>
      </c>
      <c r="I370" s="2" t="s">
        <v>770</v>
      </c>
      <c r="J370" s="2" t="s">
        <v>36</v>
      </c>
      <c r="K370" s="2" t="s">
        <v>55</v>
      </c>
      <c r="L370" s="2" t="s">
        <v>56</v>
      </c>
      <c r="M370" s="2" t="s">
        <v>56</v>
      </c>
      <c r="N370" s="2" t="s">
        <v>1441</v>
      </c>
      <c r="O370" s="2" t="s">
        <v>57</v>
      </c>
      <c r="P370" s="2">
        <v>0.2735</v>
      </c>
      <c r="Q370" s="2">
        <v>248.0</v>
      </c>
      <c r="R370" s="2">
        <v>67.828</v>
      </c>
      <c r="S370" s="2">
        <v>0.0</v>
      </c>
      <c r="T370" s="2">
        <v>0.0</v>
      </c>
      <c r="U370" s="2">
        <v>0.0</v>
      </c>
      <c r="V370" s="2">
        <v>0.0</v>
      </c>
      <c r="W370" s="2">
        <v>0.0</v>
      </c>
      <c r="X370" s="2">
        <v>0.5868456375838927</v>
      </c>
      <c r="Y370" s="2">
        <v>1.0</v>
      </c>
      <c r="Z370" s="2">
        <v>0.0</v>
      </c>
      <c r="AA370" s="2">
        <v>0.5868456375838927</v>
      </c>
      <c r="AB370" s="2">
        <v>1.0</v>
      </c>
    </row>
    <row r="371" ht="15.0" hidden="1" customHeight="1">
      <c r="A371" s="2" t="s">
        <v>28</v>
      </c>
      <c r="B371" s="2" t="s">
        <v>229</v>
      </c>
      <c r="C371" s="2" t="s">
        <v>200</v>
      </c>
      <c r="D371" s="2" t="s">
        <v>1444</v>
      </c>
      <c r="E371" s="2" t="s">
        <v>232</v>
      </c>
      <c r="F371" s="2" t="s">
        <v>118</v>
      </c>
      <c r="G371" s="2" t="s">
        <v>70</v>
      </c>
      <c r="H371" s="2" t="s">
        <v>1445</v>
      </c>
      <c r="I371" s="2" t="s">
        <v>35</v>
      </c>
      <c r="J371" s="2" t="s">
        <v>36</v>
      </c>
      <c r="K371" s="2" t="s">
        <v>55</v>
      </c>
      <c r="L371" s="2" t="s">
        <v>56</v>
      </c>
      <c r="M371" s="2" t="s">
        <v>56</v>
      </c>
      <c r="N371" s="2" t="s">
        <v>1446</v>
      </c>
      <c r="O371" s="2" t="s">
        <v>57</v>
      </c>
      <c r="P371" s="2">
        <v>0.2735</v>
      </c>
      <c r="Q371" s="2">
        <v>248.0</v>
      </c>
      <c r="R371" s="2">
        <v>67.828</v>
      </c>
      <c r="S371" s="2">
        <v>0.0</v>
      </c>
      <c r="T371" s="2">
        <v>0.0</v>
      </c>
      <c r="U371" s="2">
        <v>0.0</v>
      </c>
      <c r="V371" s="2">
        <v>0.0</v>
      </c>
      <c r="W371" s="2">
        <v>0.0</v>
      </c>
      <c r="X371" s="2">
        <v>0.5868456375838927</v>
      </c>
      <c r="Y371" s="2">
        <v>1.0</v>
      </c>
      <c r="Z371" s="2">
        <v>0.0</v>
      </c>
      <c r="AA371" s="2">
        <v>0.5868456375838927</v>
      </c>
      <c r="AB371" s="2">
        <v>1.0</v>
      </c>
    </row>
    <row r="372" ht="15.0" hidden="1" customHeight="1">
      <c r="A372" s="2" t="s">
        <v>28</v>
      </c>
      <c r="B372" s="2" t="s">
        <v>229</v>
      </c>
      <c r="C372" s="2" t="s">
        <v>184</v>
      </c>
      <c r="D372" s="2" t="s">
        <v>1447</v>
      </c>
      <c r="E372" s="2" t="s">
        <v>768</v>
      </c>
      <c r="F372" s="2" t="s">
        <v>608</v>
      </c>
      <c r="G372" s="2" t="s">
        <v>70</v>
      </c>
      <c r="H372" s="2" t="s">
        <v>1448</v>
      </c>
      <c r="I372" s="2" t="s">
        <v>35</v>
      </c>
      <c r="J372" s="2" t="s">
        <v>36</v>
      </c>
      <c r="K372" s="2" t="s">
        <v>55</v>
      </c>
      <c r="L372" s="2" t="s">
        <v>56</v>
      </c>
      <c r="M372" s="2" t="s">
        <v>56</v>
      </c>
      <c r="N372" s="2" t="s">
        <v>1449</v>
      </c>
      <c r="O372" s="2" t="s">
        <v>40</v>
      </c>
      <c r="P372" s="2">
        <v>0.2735</v>
      </c>
      <c r="Q372" s="2">
        <v>248.0</v>
      </c>
      <c r="R372" s="2">
        <v>67.828</v>
      </c>
      <c r="S372" s="2">
        <v>0.0</v>
      </c>
      <c r="T372" s="2">
        <v>0.0</v>
      </c>
      <c r="U372" s="2">
        <v>0.0</v>
      </c>
      <c r="V372" s="2">
        <v>0.0</v>
      </c>
      <c r="W372" s="2">
        <v>0.0</v>
      </c>
      <c r="X372" s="2">
        <v>0.5868456375838927</v>
      </c>
      <c r="Y372" s="2">
        <v>1.0</v>
      </c>
      <c r="Z372" s="2">
        <v>0.0</v>
      </c>
      <c r="AA372" s="2">
        <v>0.5868456375838927</v>
      </c>
      <c r="AB372" s="2">
        <v>1.0</v>
      </c>
    </row>
    <row r="373" ht="15.0" hidden="1" customHeight="1">
      <c r="A373" s="2" t="s">
        <v>28</v>
      </c>
      <c r="B373" s="2" t="s">
        <v>151</v>
      </c>
      <c r="C373" s="2" t="s">
        <v>436</v>
      </c>
      <c r="D373" s="2" t="s">
        <v>1450</v>
      </c>
      <c r="E373" s="2" t="s">
        <v>151</v>
      </c>
      <c r="F373" s="2" t="s">
        <v>1451</v>
      </c>
      <c r="G373" s="2" t="s">
        <v>70</v>
      </c>
      <c r="H373" s="2" t="s">
        <v>1452</v>
      </c>
      <c r="I373" s="2" t="s">
        <v>424</v>
      </c>
      <c r="J373" s="2" t="s">
        <v>36</v>
      </c>
      <c r="K373" s="2" t="s">
        <v>55</v>
      </c>
      <c r="L373" s="2" t="s">
        <v>56</v>
      </c>
      <c r="M373" s="2" t="s">
        <v>56</v>
      </c>
      <c r="N373" s="2" t="s">
        <v>1453</v>
      </c>
      <c r="O373" s="2" t="s">
        <v>57</v>
      </c>
      <c r="P373" s="2">
        <v>0.2735</v>
      </c>
      <c r="Q373" s="2">
        <v>248.0</v>
      </c>
      <c r="R373" s="2">
        <v>67.828</v>
      </c>
      <c r="S373" s="2">
        <v>0.0</v>
      </c>
      <c r="T373" s="2">
        <v>0.0</v>
      </c>
      <c r="U373" s="2">
        <v>0.0</v>
      </c>
      <c r="V373" s="2">
        <v>0.0</v>
      </c>
      <c r="W373" s="2">
        <v>0.0</v>
      </c>
      <c r="X373" s="2">
        <v>0.5868456375838927</v>
      </c>
      <c r="Y373" s="2">
        <v>1.0</v>
      </c>
      <c r="Z373" s="2">
        <v>0.0</v>
      </c>
      <c r="AA373" s="2">
        <v>0.5868456375838927</v>
      </c>
      <c r="AB373" s="2">
        <v>1.0</v>
      </c>
    </row>
    <row r="374" ht="15.0" hidden="1" customHeight="1">
      <c r="A374" s="2" t="s">
        <v>28</v>
      </c>
      <c r="B374" s="2" t="s">
        <v>151</v>
      </c>
      <c r="C374" s="2" t="s">
        <v>618</v>
      </c>
      <c r="D374" s="2" t="s">
        <v>1454</v>
      </c>
      <c r="E374" s="2" t="s">
        <v>151</v>
      </c>
      <c r="F374" s="2" t="s">
        <v>53</v>
      </c>
      <c r="G374" s="2" t="s">
        <v>70</v>
      </c>
      <c r="H374" s="2" t="s">
        <v>1455</v>
      </c>
      <c r="I374" s="2" t="s">
        <v>35</v>
      </c>
      <c r="J374" s="2" t="s">
        <v>36</v>
      </c>
      <c r="K374" s="2" t="s">
        <v>55</v>
      </c>
      <c r="L374" s="2" t="s">
        <v>56</v>
      </c>
      <c r="M374" s="2" t="s">
        <v>56</v>
      </c>
      <c r="N374" s="2" t="s">
        <v>418</v>
      </c>
      <c r="O374" s="2" t="s">
        <v>57</v>
      </c>
      <c r="P374" s="2">
        <v>0.2735</v>
      </c>
      <c r="Q374" s="2">
        <v>248.0</v>
      </c>
      <c r="R374" s="2">
        <v>67.828</v>
      </c>
      <c r="S374" s="2">
        <v>0.0</v>
      </c>
      <c r="T374" s="2">
        <v>0.0</v>
      </c>
      <c r="U374" s="2">
        <v>0.0</v>
      </c>
      <c r="V374" s="2">
        <v>0.0</v>
      </c>
      <c r="W374" s="2">
        <v>0.0</v>
      </c>
      <c r="X374" s="2">
        <v>0.5868456375838927</v>
      </c>
      <c r="Y374" s="2">
        <v>1.0</v>
      </c>
      <c r="Z374" s="2">
        <v>0.0</v>
      </c>
      <c r="AA374" s="2">
        <v>0.5868456375838927</v>
      </c>
      <c r="AB374" s="2">
        <v>1.0</v>
      </c>
    </row>
    <row r="375" ht="15.0" hidden="1" customHeight="1">
      <c r="A375" s="2" t="s">
        <v>28</v>
      </c>
      <c r="B375" s="2" t="s">
        <v>151</v>
      </c>
      <c r="C375" s="2" t="s">
        <v>156</v>
      </c>
      <c r="D375" s="2" t="s">
        <v>954</v>
      </c>
      <c r="E375" s="2" t="s">
        <v>151</v>
      </c>
      <c r="F375" s="2" t="s">
        <v>1456</v>
      </c>
      <c r="G375" s="2" t="s">
        <v>70</v>
      </c>
      <c r="H375" s="2" t="s">
        <v>1457</v>
      </c>
      <c r="I375" s="2" t="s">
        <v>35</v>
      </c>
      <c r="J375" s="2" t="s">
        <v>36</v>
      </c>
      <c r="K375" s="2" t="s">
        <v>55</v>
      </c>
      <c r="L375" s="2" t="s">
        <v>56</v>
      </c>
      <c r="M375" s="2" t="s">
        <v>56</v>
      </c>
      <c r="N375" s="2" t="s">
        <v>632</v>
      </c>
      <c r="O375" s="2" t="s">
        <v>48</v>
      </c>
      <c r="P375" s="2">
        <v>0.2735</v>
      </c>
      <c r="Q375" s="2">
        <v>248.0</v>
      </c>
      <c r="R375" s="2">
        <v>67.828</v>
      </c>
      <c r="S375" s="2">
        <v>0.0</v>
      </c>
      <c r="T375" s="2">
        <v>0.0</v>
      </c>
      <c r="U375" s="2">
        <v>0.0</v>
      </c>
      <c r="V375" s="2">
        <v>0.0</v>
      </c>
      <c r="W375" s="2">
        <v>0.0</v>
      </c>
      <c r="X375" s="2">
        <v>0.5868456375838927</v>
      </c>
      <c r="Y375" s="2">
        <v>1.0</v>
      </c>
      <c r="Z375" s="2">
        <v>0.0</v>
      </c>
      <c r="AA375" s="2">
        <v>0.5868456375838927</v>
      </c>
      <c r="AB375" s="2">
        <v>1.0</v>
      </c>
    </row>
    <row r="376" ht="15.0" hidden="1" customHeight="1">
      <c r="A376" s="2" t="s">
        <v>28</v>
      </c>
      <c r="B376" s="2" t="s">
        <v>151</v>
      </c>
      <c r="C376" s="2" t="s">
        <v>1076</v>
      </c>
      <c r="D376" s="2" t="s">
        <v>1450</v>
      </c>
      <c r="E376" s="2" t="s">
        <v>151</v>
      </c>
      <c r="F376" s="2" t="s">
        <v>1458</v>
      </c>
      <c r="G376" s="2" t="s">
        <v>70</v>
      </c>
      <c r="H376" s="2" t="s">
        <v>1459</v>
      </c>
      <c r="I376" s="2" t="s">
        <v>329</v>
      </c>
      <c r="J376" s="2" t="s">
        <v>36</v>
      </c>
      <c r="K376" s="2" t="s">
        <v>55</v>
      </c>
      <c r="L376" s="2" t="s">
        <v>56</v>
      </c>
      <c r="M376" s="2" t="s">
        <v>56</v>
      </c>
      <c r="N376" s="2" t="s">
        <v>1453</v>
      </c>
      <c r="O376" s="2" t="s">
        <v>57</v>
      </c>
      <c r="P376" s="2">
        <v>0.2735</v>
      </c>
      <c r="Q376" s="2">
        <v>248.0</v>
      </c>
      <c r="R376" s="2">
        <v>67.828</v>
      </c>
      <c r="S376" s="2">
        <v>0.0</v>
      </c>
      <c r="T376" s="2">
        <v>0.0</v>
      </c>
      <c r="U376" s="2">
        <v>0.0</v>
      </c>
      <c r="V376" s="2">
        <v>0.0</v>
      </c>
      <c r="W376" s="2">
        <v>0.0</v>
      </c>
      <c r="X376" s="2">
        <v>0.5868456375838927</v>
      </c>
      <c r="Y376" s="2">
        <v>1.0</v>
      </c>
      <c r="Z376" s="2">
        <v>0.0</v>
      </c>
      <c r="AA376" s="2">
        <v>0.5868456375838927</v>
      </c>
      <c r="AB376" s="2">
        <v>1.0</v>
      </c>
    </row>
    <row r="377" ht="15.0" hidden="1" customHeight="1">
      <c r="A377" s="2" t="s">
        <v>28</v>
      </c>
      <c r="B377" s="2" t="s">
        <v>151</v>
      </c>
      <c r="C377" s="2" t="s">
        <v>919</v>
      </c>
      <c r="D377" s="2" t="s">
        <v>1460</v>
      </c>
      <c r="E377" s="2" t="s">
        <v>151</v>
      </c>
      <c r="F377" s="2" t="s">
        <v>105</v>
      </c>
      <c r="G377" s="2" t="s">
        <v>226</v>
      </c>
      <c r="H377" s="2" t="s">
        <v>1461</v>
      </c>
      <c r="I377" s="2" t="s">
        <v>64</v>
      </c>
      <c r="J377" s="2" t="s">
        <v>36</v>
      </c>
      <c r="K377" s="2" t="s">
        <v>55</v>
      </c>
      <c r="L377" s="2" t="s">
        <v>56</v>
      </c>
      <c r="M377" s="2" t="s">
        <v>56</v>
      </c>
      <c r="N377" s="2" t="s">
        <v>496</v>
      </c>
      <c r="O377" s="2" t="s">
        <v>57</v>
      </c>
      <c r="P377" s="2">
        <v>0.2735</v>
      </c>
      <c r="Q377" s="2">
        <v>248.0</v>
      </c>
      <c r="R377" s="2">
        <v>67.828</v>
      </c>
      <c r="S377" s="2">
        <v>0.0</v>
      </c>
      <c r="T377" s="2">
        <v>0.0</v>
      </c>
      <c r="U377" s="2">
        <v>0.0</v>
      </c>
      <c r="V377" s="2">
        <v>0.0</v>
      </c>
      <c r="W377" s="2">
        <v>0.0</v>
      </c>
      <c r="X377" s="2">
        <v>0.5868456375838927</v>
      </c>
      <c r="Y377" s="2">
        <v>1.0</v>
      </c>
      <c r="Z377" s="2">
        <v>0.0</v>
      </c>
      <c r="AA377" s="2">
        <v>0.5868456375838927</v>
      </c>
      <c r="AB377" s="2">
        <v>1.0</v>
      </c>
    </row>
    <row r="378" ht="15.0" hidden="1" customHeight="1">
      <c r="A378" s="2" t="s">
        <v>28</v>
      </c>
      <c r="B378" s="2" t="s">
        <v>151</v>
      </c>
      <c r="C378" s="2" t="s">
        <v>893</v>
      </c>
      <c r="D378" s="2" t="s">
        <v>1450</v>
      </c>
      <c r="E378" s="2" t="s">
        <v>151</v>
      </c>
      <c r="F378" s="2" t="s">
        <v>630</v>
      </c>
      <c r="G378" s="2" t="s">
        <v>70</v>
      </c>
      <c r="H378" s="2" t="s">
        <v>1462</v>
      </c>
      <c r="I378" s="2" t="s">
        <v>35</v>
      </c>
      <c r="J378" s="2" t="s">
        <v>36</v>
      </c>
      <c r="K378" s="2" t="s">
        <v>55</v>
      </c>
      <c r="L378" s="2" t="s">
        <v>56</v>
      </c>
      <c r="M378" s="2" t="s">
        <v>56</v>
      </c>
      <c r="N378" s="2" t="s">
        <v>1453</v>
      </c>
      <c r="O378" s="2" t="s">
        <v>57</v>
      </c>
      <c r="P378" s="2">
        <v>0.2735</v>
      </c>
      <c r="Q378" s="2">
        <v>248.0</v>
      </c>
      <c r="R378" s="2">
        <v>67.828</v>
      </c>
      <c r="S378" s="2">
        <v>0.0</v>
      </c>
      <c r="T378" s="2">
        <v>0.0</v>
      </c>
      <c r="U378" s="2">
        <v>0.0</v>
      </c>
      <c r="V378" s="2">
        <v>0.0</v>
      </c>
      <c r="W378" s="2">
        <v>0.0</v>
      </c>
      <c r="X378" s="2">
        <v>0.5868456375838927</v>
      </c>
      <c r="Y378" s="2">
        <v>1.0</v>
      </c>
      <c r="Z378" s="2">
        <v>0.0</v>
      </c>
      <c r="AA378" s="2">
        <v>0.5868456375838927</v>
      </c>
      <c r="AB378" s="2">
        <v>1.0</v>
      </c>
    </row>
    <row r="379" ht="15.0" hidden="1" customHeight="1">
      <c r="A379" s="2" t="s">
        <v>28</v>
      </c>
      <c r="B379" s="2" t="s">
        <v>151</v>
      </c>
      <c r="C379" s="2" t="s">
        <v>110</v>
      </c>
      <c r="D379" s="2" t="s">
        <v>1463</v>
      </c>
      <c r="E379" s="2" t="s">
        <v>151</v>
      </c>
      <c r="F379" s="2" t="s">
        <v>53</v>
      </c>
      <c r="G379" s="2" t="s">
        <v>70</v>
      </c>
      <c r="H379" s="2" t="s">
        <v>1464</v>
      </c>
      <c r="I379" s="2" t="s">
        <v>329</v>
      </c>
      <c r="J379" s="2" t="s">
        <v>36</v>
      </c>
      <c r="K379" s="2" t="s">
        <v>55</v>
      </c>
      <c r="L379" s="2" t="s">
        <v>56</v>
      </c>
      <c r="M379" s="2" t="s">
        <v>56</v>
      </c>
      <c r="N379" s="2" t="s">
        <v>1453</v>
      </c>
      <c r="O379" s="2" t="s">
        <v>57</v>
      </c>
      <c r="P379" s="2">
        <v>0.2735</v>
      </c>
      <c r="Q379" s="2">
        <v>248.0</v>
      </c>
      <c r="R379" s="2">
        <v>67.828</v>
      </c>
      <c r="S379" s="2">
        <v>0.0</v>
      </c>
      <c r="T379" s="2">
        <v>0.0</v>
      </c>
      <c r="U379" s="2">
        <v>0.0</v>
      </c>
      <c r="V379" s="2">
        <v>0.0</v>
      </c>
      <c r="W379" s="2">
        <v>0.0</v>
      </c>
      <c r="X379" s="2">
        <v>0.5868456375838927</v>
      </c>
      <c r="Y379" s="2">
        <v>1.0</v>
      </c>
      <c r="Z379" s="2">
        <v>0.0</v>
      </c>
      <c r="AA379" s="2">
        <v>0.5868456375838927</v>
      </c>
      <c r="AB379" s="2">
        <v>1.0</v>
      </c>
    </row>
    <row r="380" ht="15.0" hidden="1" customHeight="1">
      <c r="A380" s="2" t="s">
        <v>28</v>
      </c>
      <c r="B380" s="2" t="s">
        <v>151</v>
      </c>
      <c r="C380" s="2" t="s">
        <v>602</v>
      </c>
      <c r="D380" s="2" t="s">
        <v>1465</v>
      </c>
      <c r="E380" s="2" t="s">
        <v>151</v>
      </c>
      <c r="F380" s="2" t="s">
        <v>53</v>
      </c>
      <c r="G380" s="2" t="s">
        <v>70</v>
      </c>
      <c r="H380" s="2" t="s">
        <v>1466</v>
      </c>
      <c r="I380" s="2" t="s">
        <v>35</v>
      </c>
      <c r="J380" s="2" t="s">
        <v>36</v>
      </c>
      <c r="K380" s="2" t="s">
        <v>55</v>
      </c>
      <c r="L380" s="2" t="s">
        <v>56</v>
      </c>
      <c r="M380" s="2" t="s">
        <v>56</v>
      </c>
      <c r="N380" s="3" t="s">
        <v>1453</v>
      </c>
      <c r="O380" s="2" t="s">
        <v>57</v>
      </c>
      <c r="P380" s="2">
        <v>0.2735</v>
      </c>
      <c r="Q380" s="2">
        <v>248.0</v>
      </c>
      <c r="R380" s="2">
        <v>67.828</v>
      </c>
      <c r="S380" s="2">
        <v>0.0</v>
      </c>
      <c r="T380" s="2">
        <v>0.0</v>
      </c>
      <c r="U380" s="2">
        <v>0.0</v>
      </c>
      <c r="V380" s="2">
        <v>0.0</v>
      </c>
      <c r="W380" s="2">
        <v>0.0</v>
      </c>
      <c r="X380" s="2">
        <v>0.5868456375838927</v>
      </c>
      <c r="Y380" s="2">
        <v>1.0</v>
      </c>
      <c r="Z380" s="2">
        <v>0.0</v>
      </c>
      <c r="AA380" s="2">
        <v>0.5868456375838927</v>
      </c>
      <c r="AB380" s="2">
        <v>1.0</v>
      </c>
    </row>
    <row r="381" ht="15.0" hidden="1" customHeight="1">
      <c r="A381" s="2" t="s">
        <v>28</v>
      </c>
      <c r="B381" s="2" t="s">
        <v>151</v>
      </c>
      <c r="C381" s="2" t="s">
        <v>627</v>
      </c>
      <c r="D381" s="2" t="s">
        <v>1460</v>
      </c>
      <c r="E381" s="2" t="s">
        <v>151</v>
      </c>
      <c r="F381" s="2" t="s">
        <v>1011</v>
      </c>
      <c r="G381" s="2" t="s">
        <v>226</v>
      </c>
      <c r="H381" s="2" t="s">
        <v>1461</v>
      </c>
      <c r="I381" s="2" t="s">
        <v>64</v>
      </c>
      <c r="J381" s="2" t="s">
        <v>36</v>
      </c>
      <c r="K381" s="2" t="s">
        <v>55</v>
      </c>
      <c r="L381" s="2" t="s">
        <v>56</v>
      </c>
      <c r="M381" s="2" t="s">
        <v>56</v>
      </c>
      <c r="N381" s="2" t="s">
        <v>496</v>
      </c>
      <c r="O381" s="2" t="s">
        <v>57</v>
      </c>
      <c r="P381" s="2">
        <v>0.2735</v>
      </c>
      <c r="Q381" s="2">
        <v>248.0</v>
      </c>
      <c r="R381" s="2">
        <v>67.828</v>
      </c>
      <c r="S381" s="2">
        <v>0.0</v>
      </c>
      <c r="T381" s="2">
        <v>0.0</v>
      </c>
      <c r="U381" s="2">
        <v>0.0</v>
      </c>
      <c r="V381" s="2">
        <v>0.0</v>
      </c>
      <c r="W381" s="2">
        <v>0.0</v>
      </c>
      <c r="X381" s="2">
        <v>0.5868456375838927</v>
      </c>
      <c r="Y381" s="2">
        <v>1.0</v>
      </c>
      <c r="Z381" s="2">
        <v>0.0</v>
      </c>
      <c r="AA381" s="2">
        <v>0.5868456375838927</v>
      </c>
      <c r="AB381" s="2">
        <v>1.0</v>
      </c>
    </row>
    <row r="382" ht="15.0" hidden="1" customHeight="1">
      <c r="A382" s="2" t="s">
        <v>28</v>
      </c>
      <c r="B382" s="2" t="s">
        <v>151</v>
      </c>
      <c r="C382" s="2" t="s">
        <v>1179</v>
      </c>
      <c r="D382" s="2" t="s">
        <v>1467</v>
      </c>
      <c r="E382" s="2" t="s">
        <v>151</v>
      </c>
      <c r="F382" s="2" t="s">
        <v>201</v>
      </c>
      <c r="G382" s="2" t="s">
        <v>70</v>
      </c>
      <c r="H382" s="2" t="s">
        <v>1468</v>
      </c>
      <c r="I382" s="2" t="s">
        <v>329</v>
      </c>
      <c r="J382" s="2" t="s">
        <v>36</v>
      </c>
      <c r="K382" s="2" t="s">
        <v>55</v>
      </c>
      <c r="L382" s="2" t="s">
        <v>56</v>
      </c>
      <c r="M382" s="2" t="s">
        <v>56</v>
      </c>
      <c r="N382" s="2" t="s">
        <v>1453</v>
      </c>
      <c r="O382" s="2" t="s">
        <v>57</v>
      </c>
      <c r="P382" s="2">
        <v>0.2735</v>
      </c>
      <c r="Q382" s="2">
        <v>248.0</v>
      </c>
      <c r="R382" s="2">
        <v>67.828</v>
      </c>
      <c r="S382" s="2">
        <v>0.0</v>
      </c>
      <c r="T382" s="2">
        <v>0.0</v>
      </c>
      <c r="U382" s="2">
        <v>0.0</v>
      </c>
      <c r="V382" s="2">
        <v>0.0</v>
      </c>
      <c r="W382" s="2">
        <v>0.0</v>
      </c>
      <c r="X382" s="2">
        <v>0.5868456375838927</v>
      </c>
      <c r="Y382" s="2">
        <v>1.0</v>
      </c>
      <c r="Z382" s="2">
        <v>0.0</v>
      </c>
      <c r="AA382" s="2">
        <v>0.5868456375838927</v>
      </c>
      <c r="AB382" s="2">
        <v>1.0</v>
      </c>
    </row>
    <row r="383" ht="15.0" hidden="1" customHeight="1">
      <c r="A383" s="2" t="s">
        <v>28</v>
      </c>
      <c r="B383" s="2" t="s">
        <v>1469</v>
      </c>
      <c r="C383" s="2" t="s">
        <v>1432</v>
      </c>
      <c r="D383" s="2" t="s">
        <v>1470</v>
      </c>
      <c r="E383" s="2" t="s">
        <v>1471</v>
      </c>
      <c r="F383" s="2" t="s">
        <v>181</v>
      </c>
      <c r="G383" s="2" t="s">
        <v>246</v>
      </c>
      <c r="H383" s="2" t="s">
        <v>1472</v>
      </c>
      <c r="I383" s="2" t="s">
        <v>770</v>
      </c>
      <c r="J383" s="2" t="s">
        <v>36</v>
      </c>
      <c r="K383" s="2" t="s">
        <v>263</v>
      </c>
      <c r="L383" s="2" t="s">
        <v>1473</v>
      </c>
      <c r="M383" s="2" t="s">
        <v>1474</v>
      </c>
      <c r="N383" s="2" t="s">
        <v>643</v>
      </c>
      <c r="O383" s="2" t="s">
        <v>101</v>
      </c>
      <c r="P383" s="2">
        <v>0.2735</v>
      </c>
      <c r="Q383" s="2">
        <v>248.0</v>
      </c>
      <c r="R383" s="2">
        <v>67.828</v>
      </c>
      <c r="S383" s="2">
        <v>0.0</v>
      </c>
      <c r="T383" s="2">
        <v>0.0</v>
      </c>
      <c r="U383" s="2">
        <v>0.0</v>
      </c>
      <c r="V383" s="2">
        <v>0.0</v>
      </c>
      <c r="W383" s="2">
        <v>0.0</v>
      </c>
      <c r="X383" s="2">
        <v>0.5868456375838927</v>
      </c>
      <c r="Y383" s="2">
        <v>1.0</v>
      </c>
      <c r="Z383" s="2">
        <v>0.0</v>
      </c>
      <c r="AA383" s="2">
        <v>0.5868456375838927</v>
      </c>
      <c r="AB383" s="2">
        <v>1.0</v>
      </c>
    </row>
    <row r="384" ht="15.0" hidden="1" customHeight="1">
      <c r="A384" s="2" t="s">
        <v>28</v>
      </c>
      <c r="B384" s="2" t="s">
        <v>1475</v>
      </c>
      <c r="C384" s="2" t="s">
        <v>1157</v>
      </c>
      <c r="D384" s="2" t="s">
        <v>1476</v>
      </c>
      <c r="E384" s="2" t="s">
        <v>1477</v>
      </c>
      <c r="F384" s="2" t="s">
        <v>53</v>
      </c>
      <c r="G384" s="2" t="s">
        <v>124</v>
      </c>
      <c r="H384" s="2" t="s">
        <v>1478</v>
      </c>
      <c r="I384" s="2" t="s">
        <v>166</v>
      </c>
      <c r="J384" s="2" t="s">
        <v>36</v>
      </c>
      <c r="K384" s="2" t="s">
        <v>55</v>
      </c>
      <c r="L384" s="2" t="s">
        <v>416</v>
      </c>
      <c r="M384" s="2" t="s">
        <v>534</v>
      </c>
      <c r="N384" s="2" t="s">
        <v>1476</v>
      </c>
      <c r="O384" s="2" t="s">
        <v>101</v>
      </c>
      <c r="P384" s="2">
        <v>0.2735</v>
      </c>
      <c r="Q384" s="2">
        <v>248.0</v>
      </c>
      <c r="R384" s="2">
        <v>67.828</v>
      </c>
      <c r="S384" s="2">
        <v>0.0</v>
      </c>
      <c r="T384" s="2">
        <v>0.0</v>
      </c>
      <c r="U384" s="2">
        <v>0.0</v>
      </c>
      <c r="V384" s="2">
        <v>0.0</v>
      </c>
      <c r="W384" s="2">
        <v>0.0</v>
      </c>
      <c r="X384" s="2">
        <v>0.5868456375838927</v>
      </c>
      <c r="Y384" s="2">
        <v>1.0</v>
      </c>
      <c r="Z384" s="2">
        <v>0.0</v>
      </c>
      <c r="AA384" s="2">
        <v>0.5868456375838927</v>
      </c>
      <c r="AB384" s="2">
        <v>1.0</v>
      </c>
    </row>
    <row r="385" ht="15.0" hidden="1" customHeight="1">
      <c r="A385" s="2" t="s">
        <v>28</v>
      </c>
      <c r="B385" s="2" t="s">
        <v>65</v>
      </c>
      <c r="C385" s="2" t="s">
        <v>972</v>
      </c>
      <c r="D385" s="2" t="s">
        <v>1479</v>
      </c>
      <c r="E385" s="2" t="s">
        <v>68</v>
      </c>
      <c r="F385" s="2" t="s">
        <v>69</v>
      </c>
      <c r="G385" s="2" t="s">
        <v>70</v>
      </c>
      <c r="H385" s="2" t="s">
        <v>1480</v>
      </c>
      <c r="I385" s="2" t="s">
        <v>35</v>
      </c>
      <c r="J385" s="2" t="s">
        <v>36</v>
      </c>
      <c r="K385" s="2" t="s">
        <v>37</v>
      </c>
      <c r="L385" s="2" t="s">
        <v>38</v>
      </c>
      <c r="M385" s="2" t="s">
        <v>72</v>
      </c>
      <c r="N385" s="2" t="s">
        <v>388</v>
      </c>
      <c r="O385" s="2" t="s">
        <v>101</v>
      </c>
      <c r="P385" s="2">
        <v>0.2735</v>
      </c>
      <c r="Q385" s="2">
        <v>248.0</v>
      </c>
      <c r="R385" s="2">
        <v>67.828</v>
      </c>
      <c r="S385" s="2">
        <v>0.0</v>
      </c>
      <c r="T385" s="2">
        <v>0.0</v>
      </c>
      <c r="U385" s="2">
        <v>0.0</v>
      </c>
      <c r="V385" s="2">
        <v>0.0</v>
      </c>
      <c r="W385" s="2">
        <v>0.0</v>
      </c>
      <c r="X385" s="2">
        <v>0.5868456375838927</v>
      </c>
      <c r="Y385" s="2">
        <v>1.0</v>
      </c>
      <c r="Z385" s="2">
        <v>0.0</v>
      </c>
      <c r="AA385" s="2">
        <v>0.5868456375838927</v>
      </c>
      <c r="AB385" s="2">
        <v>1.0</v>
      </c>
    </row>
    <row r="386" ht="15.0" hidden="1" customHeight="1">
      <c r="A386" s="2" t="s">
        <v>28</v>
      </c>
      <c r="B386" s="2" t="s">
        <v>65</v>
      </c>
      <c r="C386" s="2" t="s">
        <v>627</v>
      </c>
      <c r="D386" s="2" t="s">
        <v>1479</v>
      </c>
      <c r="E386" s="2" t="s">
        <v>68</v>
      </c>
      <c r="F386" s="2" t="s">
        <v>105</v>
      </c>
      <c r="G386" s="2" t="s">
        <v>70</v>
      </c>
      <c r="H386" s="2" t="s">
        <v>1481</v>
      </c>
      <c r="I386" s="2" t="s">
        <v>187</v>
      </c>
      <c r="J386" s="2" t="s">
        <v>36</v>
      </c>
      <c r="K386" s="2" t="s">
        <v>37</v>
      </c>
      <c r="L386" s="2" t="s">
        <v>38</v>
      </c>
      <c r="M386" s="2" t="s">
        <v>72</v>
      </c>
      <c r="N386" s="2" t="s">
        <v>388</v>
      </c>
      <c r="O386" s="2" t="s">
        <v>101</v>
      </c>
      <c r="P386" s="2">
        <v>0.2735</v>
      </c>
      <c r="Q386" s="2">
        <v>248.0</v>
      </c>
      <c r="R386" s="2">
        <v>67.828</v>
      </c>
      <c r="S386" s="2">
        <v>0.0</v>
      </c>
      <c r="T386" s="2">
        <v>0.0</v>
      </c>
      <c r="U386" s="2">
        <v>0.0</v>
      </c>
      <c r="V386" s="2">
        <v>0.0</v>
      </c>
      <c r="W386" s="2">
        <v>0.0</v>
      </c>
      <c r="X386" s="2">
        <v>0.5868456375838927</v>
      </c>
      <c r="Y386" s="2">
        <v>1.0</v>
      </c>
      <c r="Z386" s="2">
        <v>0.0</v>
      </c>
      <c r="AA386" s="2">
        <v>0.5868456375838927</v>
      </c>
      <c r="AB386" s="2">
        <v>1.0</v>
      </c>
    </row>
    <row r="387" ht="15.0" hidden="1" customHeight="1">
      <c r="A387" s="2" t="s">
        <v>28</v>
      </c>
      <c r="B387" s="2" t="s">
        <v>437</v>
      </c>
      <c r="C387" s="2" t="s">
        <v>1482</v>
      </c>
      <c r="D387" s="2" t="s">
        <v>1433</v>
      </c>
      <c r="E387" s="2" t="s">
        <v>503</v>
      </c>
      <c r="F387" s="2" t="s">
        <v>32</v>
      </c>
      <c r="G387" s="2" t="s">
        <v>33</v>
      </c>
      <c r="H387" s="2" t="s">
        <v>1434</v>
      </c>
      <c r="I387" s="2" t="s">
        <v>140</v>
      </c>
      <c r="J387" s="2" t="s">
        <v>36</v>
      </c>
      <c r="K387" s="2" t="s">
        <v>55</v>
      </c>
      <c r="L387" s="2" t="s">
        <v>56</v>
      </c>
      <c r="M387" s="2" t="s">
        <v>56</v>
      </c>
      <c r="N387" s="2" t="s">
        <v>1435</v>
      </c>
      <c r="O387" s="2" t="s">
        <v>57</v>
      </c>
      <c r="P387" s="2">
        <v>0.2735</v>
      </c>
      <c r="Q387" s="2">
        <v>248.0</v>
      </c>
      <c r="R387" s="2">
        <v>67.828</v>
      </c>
      <c r="S387" s="2">
        <v>0.0</v>
      </c>
      <c r="T387" s="2">
        <v>0.0</v>
      </c>
      <c r="U387" s="2">
        <v>0.0</v>
      </c>
      <c r="V387" s="2">
        <v>0.0</v>
      </c>
      <c r="W387" s="2">
        <v>0.0</v>
      </c>
      <c r="X387" s="2">
        <v>0.5868456375838927</v>
      </c>
      <c r="Y387" s="2">
        <v>1.0</v>
      </c>
      <c r="Z387" s="2">
        <v>0.0</v>
      </c>
      <c r="AA387" s="2">
        <v>0.5868456375838927</v>
      </c>
      <c r="AB387" s="2">
        <v>1.0</v>
      </c>
    </row>
    <row r="388" ht="15.0" hidden="1" customHeight="1">
      <c r="A388" s="2" t="s">
        <v>28</v>
      </c>
      <c r="B388" s="2" t="s">
        <v>1020</v>
      </c>
      <c r="C388" s="2" t="s">
        <v>75</v>
      </c>
      <c r="D388" s="2" t="s">
        <v>1483</v>
      </c>
      <c r="E388" s="2" t="s">
        <v>1022</v>
      </c>
      <c r="F388" s="2" t="s">
        <v>32</v>
      </c>
      <c r="G388" s="2" t="s">
        <v>33</v>
      </c>
      <c r="H388" s="2" t="s">
        <v>1484</v>
      </c>
      <c r="I388" s="2" t="s">
        <v>35</v>
      </c>
      <c r="J388" s="2" t="s">
        <v>36</v>
      </c>
      <c r="K388" s="2" t="s">
        <v>55</v>
      </c>
      <c r="L388" s="2" t="s">
        <v>56</v>
      </c>
      <c r="M388" s="2" t="s">
        <v>56</v>
      </c>
      <c r="N388" s="2" t="s">
        <v>1485</v>
      </c>
      <c r="O388" s="2" t="s">
        <v>40</v>
      </c>
      <c r="P388" s="2">
        <v>0.2735</v>
      </c>
      <c r="Q388" s="2">
        <v>248.0</v>
      </c>
      <c r="R388" s="2">
        <v>67.828</v>
      </c>
      <c r="S388" s="2">
        <v>0.0</v>
      </c>
      <c r="T388" s="2">
        <v>0.0</v>
      </c>
      <c r="U388" s="2">
        <v>0.0</v>
      </c>
      <c r="V388" s="2">
        <v>0.0</v>
      </c>
      <c r="W388" s="2">
        <v>0.0</v>
      </c>
      <c r="X388" s="2">
        <v>0.5868456375838927</v>
      </c>
      <c r="Y388" s="2">
        <v>1.0</v>
      </c>
      <c r="Z388" s="2">
        <v>0.0</v>
      </c>
      <c r="AA388" s="2">
        <v>0.5868456375838927</v>
      </c>
      <c r="AB388" s="2">
        <v>1.0</v>
      </c>
    </row>
    <row r="389" ht="15.0" hidden="1" customHeight="1">
      <c r="A389" s="2" t="s">
        <v>28</v>
      </c>
      <c r="B389" s="2" t="s">
        <v>1486</v>
      </c>
      <c r="C389" s="2" t="s">
        <v>1063</v>
      </c>
      <c r="D389" s="2" t="s">
        <v>1487</v>
      </c>
      <c r="E389" s="2" t="s">
        <v>1488</v>
      </c>
      <c r="F389" s="2" t="s">
        <v>32</v>
      </c>
      <c r="G389" s="2" t="s">
        <v>33</v>
      </c>
      <c r="H389" s="2" t="s">
        <v>1489</v>
      </c>
      <c r="I389" s="2" t="s">
        <v>270</v>
      </c>
      <c r="J389" s="2" t="s">
        <v>36</v>
      </c>
      <c r="K389" s="2" t="s">
        <v>55</v>
      </c>
      <c r="L389" s="2" t="s">
        <v>469</v>
      </c>
      <c r="M389" s="2" t="s">
        <v>469</v>
      </c>
      <c r="N389" s="2" t="s">
        <v>1490</v>
      </c>
      <c r="O389" s="2" t="s">
        <v>101</v>
      </c>
      <c r="P389" s="2">
        <v>0.2735</v>
      </c>
      <c r="Q389" s="2">
        <v>248.0</v>
      </c>
      <c r="R389" s="2">
        <v>67.828</v>
      </c>
      <c r="S389" s="2">
        <v>0.0</v>
      </c>
      <c r="T389" s="2">
        <v>0.0</v>
      </c>
      <c r="U389" s="2">
        <v>0.0</v>
      </c>
      <c r="V389" s="2">
        <v>0.0</v>
      </c>
      <c r="W389" s="2">
        <v>0.0</v>
      </c>
      <c r="X389" s="2">
        <v>0.5868456375838927</v>
      </c>
      <c r="Y389" s="2">
        <v>1.0</v>
      </c>
      <c r="Z389" s="2">
        <v>0.0</v>
      </c>
      <c r="AA389" s="2">
        <v>0.5868456375838927</v>
      </c>
      <c r="AB389" s="2">
        <v>1.0</v>
      </c>
    </row>
    <row r="390" ht="15.0" hidden="1" customHeight="1">
      <c r="A390" s="2" t="s">
        <v>28</v>
      </c>
      <c r="B390" s="2" t="s">
        <v>345</v>
      </c>
      <c r="C390" s="2" t="s">
        <v>514</v>
      </c>
      <c r="D390" s="2" t="s">
        <v>1491</v>
      </c>
      <c r="E390" s="2" t="s">
        <v>347</v>
      </c>
      <c r="F390" s="2" t="s">
        <v>32</v>
      </c>
      <c r="G390" s="2" t="s">
        <v>33</v>
      </c>
      <c r="H390" s="2" t="s">
        <v>1492</v>
      </c>
      <c r="I390" s="2" t="s">
        <v>187</v>
      </c>
      <c r="J390" s="2" t="s">
        <v>36</v>
      </c>
      <c r="K390" s="2" t="s">
        <v>55</v>
      </c>
      <c r="L390" s="2" t="s">
        <v>349</v>
      </c>
      <c r="M390" s="2" t="s">
        <v>349</v>
      </c>
      <c r="N390" s="2" t="s">
        <v>1491</v>
      </c>
      <c r="O390" s="2" t="s">
        <v>57</v>
      </c>
      <c r="P390" s="2">
        <v>0.2735</v>
      </c>
      <c r="Q390" s="2">
        <v>248.0</v>
      </c>
      <c r="R390" s="2">
        <v>67.828</v>
      </c>
      <c r="S390" s="2">
        <v>0.0</v>
      </c>
      <c r="T390" s="2">
        <v>0.0</v>
      </c>
      <c r="U390" s="2">
        <v>0.0</v>
      </c>
      <c r="V390" s="2">
        <v>0.0</v>
      </c>
      <c r="W390" s="2">
        <v>0.0</v>
      </c>
      <c r="X390" s="2">
        <v>0.5868456375838927</v>
      </c>
      <c r="Y390" s="2">
        <v>1.0</v>
      </c>
      <c r="Z390" s="2">
        <v>0.0</v>
      </c>
      <c r="AA390" s="2">
        <v>0.5868456375838927</v>
      </c>
      <c r="AB390" s="2">
        <v>1.0</v>
      </c>
    </row>
    <row r="391" ht="15.0" hidden="1" customHeight="1">
      <c r="A391" s="2" t="s">
        <v>28</v>
      </c>
      <c r="B391" s="2" t="s">
        <v>1493</v>
      </c>
      <c r="C391" s="2" t="s">
        <v>319</v>
      </c>
      <c r="D391" s="2" t="s">
        <v>1494</v>
      </c>
      <c r="E391" s="2" t="s">
        <v>1495</v>
      </c>
      <c r="F391" s="2" t="s">
        <v>32</v>
      </c>
      <c r="G391" s="2" t="s">
        <v>89</v>
      </c>
      <c r="H391" s="2" t="s">
        <v>1496</v>
      </c>
      <c r="I391" s="2" t="s">
        <v>64</v>
      </c>
      <c r="J391" s="2" t="s">
        <v>1425</v>
      </c>
      <c r="K391" s="2" t="s">
        <v>1425</v>
      </c>
      <c r="L391" s="2" t="s">
        <v>1497</v>
      </c>
      <c r="M391" s="2" t="s">
        <v>1498</v>
      </c>
      <c r="N391" s="2" t="s">
        <v>1499</v>
      </c>
      <c r="O391" s="2" t="s">
        <v>40</v>
      </c>
      <c r="P391" s="2">
        <v>0.0549</v>
      </c>
      <c r="Q391" s="2">
        <v>70.0</v>
      </c>
      <c r="R391" s="2">
        <v>3.843</v>
      </c>
      <c r="S391" s="2">
        <v>0.3407</v>
      </c>
      <c r="T391" s="2">
        <v>0.4896</v>
      </c>
      <c r="U391" s="2">
        <v>0.4335</v>
      </c>
      <c r="V391" s="2">
        <v>0.3077</v>
      </c>
      <c r="W391" s="2">
        <v>0.392875</v>
      </c>
      <c r="X391" s="2">
        <v>0.0</v>
      </c>
      <c r="Y391" s="2">
        <v>0.0</v>
      </c>
      <c r="Z391" s="2">
        <v>1.0</v>
      </c>
      <c r="AA391" s="2">
        <v>1.0</v>
      </c>
      <c r="AB391" s="2">
        <v>1.0</v>
      </c>
    </row>
    <row r="392" ht="15.0" hidden="1" customHeight="1">
      <c r="A392" s="2" t="s">
        <v>28</v>
      </c>
      <c r="B392" s="2" t="s">
        <v>1493</v>
      </c>
      <c r="C392" s="2" t="s">
        <v>195</v>
      </c>
      <c r="D392" s="2" t="s">
        <v>1500</v>
      </c>
      <c r="E392" s="2" t="s">
        <v>1501</v>
      </c>
      <c r="F392" s="2" t="s">
        <v>32</v>
      </c>
      <c r="G392" s="2" t="s">
        <v>799</v>
      </c>
      <c r="H392" s="2" t="s">
        <v>1502</v>
      </c>
      <c r="I392" s="2" t="s">
        <v>35</v>
      </c>
      <c r="J392" s="2" t="s">
        <v>1425</v>
      </c>
      <c r="K392" s="2" t="s">
        <v>1425</v>
      </c>
      <c r="L392" s="2" t="s">
        <v>1497</v>
      </c>
      <c r="M392" s="2" t="s">
        <v>1498</v>
      </c>
      <c r="N392" s="2" t="s">
        <v>388</v>
      </c>
      <c r="O392" s="2" t="s">
        <v>101</v>
      </c>
      <c r="P392" s="2">
        <v>0.0549</v>
      </c>
      <c r="Q392" s="2">
        <v>70.0</v>
      </c>
      <c r="R392" s="2">
        <v>3.843</v>
      </c>
      <c r="S392" s="2">
        <v>0.3407</v>
      </c>
      <c r="T392" s="2">
        <v>0.4896</v>
      </c>
      <c r="U392" s="2">
        <v>0.4335</v>
      </c>
      <c r="V392" s="2">
        <v>0.3077</v>
      </c>
      <c r="W392" s="2">
        <v>0.392875</v>
      </c>
      <c r="X392" s="2">
        <v>0.0</v>
      </c>
      <c r="Y392" s="2">
        <v>0.0</v>
      </c>
      <c r="Z392" s="2">
        <v>1.0</v>
      </c>
      <c r="AA392" s="2">
        <v>1.0</v>
      </c>
      <c r="AB392" s="2">
        <v>1.0</v>
      </c>
    </row>
    <row r="393" ht="15.0" hidden="1" customHeight="1">
      <c r="A393" s="2" t="s">
        <v>28</v>
      </c>
      <c r="B393" s="2" t="s">
        <v>1503</v>
      </c>
      <c r="C393" s="2" t="s">
        <v>541</v>
      </c>
      <c r="D393" s="2" t="s">
        <v>1504</v>
      </c>
      <c r="E393" s="2" t="s">
        <v>1505</v>
      </c>
      <c r="F393" s="2" t="s">
        <v>32</v>
      </c>
      <c r="G393" s="2" t="s">
        <v>246</v>
      </c>
      <c r="H393" s="2" t="s">
        <v>1506</v>
      </c>
      <c r="I393" s="2" t="s">
        <v>174</v>
      </c>
      <c r="J393" s="2" t="s">
        <v>1425</v>
      </c>
      <c r="K393" s="2" t="s">
        <v>1425</v>
      </c>
      <c r="L393" s="2" t="s">
        <v>1497</v>
      </c>
      <c r="M393" s="2" t="s">
        <v>1507</v>
      </c>
      <c r="N393" s="2" t="s">
        <v>1508</v>
      </c>
      <c r="O393" s="2" t="s">
        <v>57</v>
      </c>
      <c r="P393" s="2">
        <v>0.0549</v>
      </c>
      <c r="Q393" s="2">
        <v>70.0</v>
      </c>
      <c r="R393" s="2">
        <v>3.843</v>
      </c>
      <c r="S393" s="2">
        <v>0.3407</v>
      </c>
      <c r="T393" s="2">
        <v>0.4896</v>
      </c>
      <c r="U393" s="2">
        <v>0.4335</v>
      </c>
      <c r="V393" s="2">
        <v>0.3077</v>
      </c>
      <c r="W393" s="2">
        <v>0.392875</v>
      </c>
      <c r="X393" s="2">
        <v>0.0</v>
      </c>
      <c r="Y393" s="2">
        <v>0.0</v>
      </c>
      <c r="Z393" s="2">
        <v>1.0</v>
      </c>
      <c r="AA393" s="2">
        <v>1.0</v>
      </c>
      <c r="AB393" s="2">
        <v>1.0</v>
      </c>
    </row>
    <row r="394" ht="15.0" hidden="1" customHeight="1">
      <c r="A394" s="2" t="s">
        <v>28</v>
      </c>
      <c r="B394" s="2" t="s">
        <v>892</v>
      </c>
      <c r="C394" s="2" t="s">
        <v>129</v>
      </c>
      <c r="D394" s="2" t="s">
        <v>1509</v>
      </c>
      <c r="E394" s="2" t="s">
        <v>892</v>
      </c>
      <c r="F394" s="2" t="s">
        <v>44</v>
      </c>
      <c r="G394" s="2" t="s">
        <v>124</v>
      </c>
      <c r="H394" s="2" t="s">
        <v>1510</v>
      </c>
      <c r="I394" s="2" t="s">
        <v>424</v>
      </c>
      <c r="J394" s="2" t="s">
        <v>36</v>
      </c>
      <c r="K394" s="2" t="s">
        <v>37</v>
      </c>
      <c r="L394" s="2" t="s">
        <v>897</v>
      </c>
      <c r="M394" s="2" t="s">
        <v>898</v>
      </c>
      <c r="N394" s="2" t="s">
        <v>1511</v>
      </c>
      <c r="O394" s="2" t="s">
        <v>40</v>
      </c>
      <c r="P394" s="2">
        <v>0.2735</v>
      </c>
      <c r="Q394" s="2">
        <v>248.0</v>
      </c>
      <c r="R394" s="2">
        <v>67.828</v>
      </c>
      <c r="S394" s="2">
        <v>0.0</v>
      </c>
      <c r="T394" s="2">
        <v>0.0</v>
      </c>
      <c r="U394" s="2">
        <v>0.0</v>
      </c>
      <c r="V394" s="2">
        <v>0.0</v>
      </c>
      <c r="W394" s="2">
        <v>0.0</v>
      </c>
      <c r="X394" s="2">
        <v>0.5868456375838927</v>
      </c>
      <c r="Y394" s="2">
        <v>1.0</v>
      </c>
      <c r="Z394" s="2">
        <v>0.0</v>
      </c>
      <c r="AA394" s="2">
        <v>0.5868456375838927</v>
      </c>
      <c r="AB394" s="2">
        <v>1.0</v>
      </c>
    </row>
    <row r="395" ht="15.0" hidden="1" customHeight="1">
      <c r="A395" s="2" t="s">
        <v>28</v>
      </c>
      <c r="B395" s="2" t="s">
        <v>892</v>
      </c>
      <c r="C395" s="2" t="s">
        <v>692</v>
      </c>
      <c r="D395" s="2" t="s">
        <v>1509</v>
      </c>
      <c r="E395" s="2" t="s">
        <v>892</v>
      </c>
      <c r="F395" s="2" t="s">
        <v>538</v>
      </c>
      <c r="G395" s="2" t="s">
        <v>89</v>
      </c>
      <c r="H395" s="2" t="s">
        <v>1512</v>
      </c>
      <c r="I395" s="2" t="s">
        <v>35</v>
      </c>
      <c r="J395" s="2" t="s">
        <v>36</v>
      </c>
      <c r="K395" s="2" t="s">
        <v>37</v>
      </c>
      <c r="L395" s="2" t="s">
        <v>897</v>
      </c>
      <c r="M395" s="2" t="s">
        <v>898</v>
      </c>
      <c r="N395" s="2" t="s">
        <v>1511</v>
      </c>
      <c r="O395" s="2" t="s">
        <v>40</v>
      </c>
      <c r="P395" s="2">
        <v>0.2735</v>
      </c>
      <c r="Q395" s="2">
        <v>248.0</v>
      </c>
      <c r="R395" s="2">
        <v>67.828</v>
      </c>
      <c r="S395" s="2">
        <v>0.0</v>
      </c>
      <c r="T395" s="2">
        <v>0.0</v>
      </c>
      <c r="U395" s="2">
        <v>0.0</v>
      </c>
      <c r="V395" s="2">
        <v>0.0</v>
      </c>
      <c r="W395" s="2">
        <v>0.0</v>
      </c>
      <c r="X395" s="2">
        <v>0.5868456375838927</v>
      </c>
      <c r="Y395" s="2">
        <v>1.0</v>
      </c>
      <c r="Z395" s="2">
        <v>0.0</v>
      </c>
      <c r="AA395" s="2">
        <v>0.5868456375838927</v>
      </c>
      <c r="AB395" s="2">
        <v>1.0</v>
      </c>
    </row>
    <row r="396" ht="15.0" hidden="1" customHeight="1">
      <c r="A396" s="2" t="s">
        <v>28</v>
      </c>
      <c r="B396" s="2" t="s">
        <v>1513</v>
      </c>
      <c r="C396" s="2" t="s">
        <v>1514</v>
      </c>
      <c r="D396" s="2" t="s">
        <v>1515</v>
      </c>
      <c r="E396" s="2" t="s">
        <v>1516</v>
      </c>
      <c r="F396" s="2" t="s">
        <v>426</v>
      </c>
      <c r="G396" s="2" t="s">
        <v>70</v>
      </c>
      <c r="H396" s="2" t="s">
        <v>1517</v>
      </c>
      <c r="I396" s="2" t="s">
        <v>1364</v>
      </c>
      <c r="J396" s="2" t="s">
        <v>36</v>
      </c>
      <c r="K396" s="2" t="s">
        <v>37</v>
      </c>
      <c r="L396" s="2" t="s">
        <v>897</v>
      </c>
      <c r="M396" s="2" t="s">
        <v>1518</v>
      </c>
      <c r="N396" s="2" t="s">
        <v>1515</v>
      </c>
      <c r="O396" s="2" t="s">
        <v>101</v>
      </c>
      <c r="P396" s="2">
        <v>0.2735</v>
      </c>
      <c r="Q396" s="2">
        <v>248.0</v>
      </c>
      <c r="R396" s="2">
        <v>67.828</v>
      </c>
      <c r="S396" s="2">
        <v>0.0</v>
      </c>
      <c r="T396" s="2">
        <v>0.0</v>
      </c>
      <c r="U396" s="2">
        <v>0.0</v>
      </c>
      <c r="V396" s="2">
        <v>0.0</v>
      </c>
      <c r="W396" s="2">
        <v>0.0</v>
      </c>
      <c r="X396" s="2">
        <v>0.5868456375838927</v>
      </c>
      <c r="Y396" s="2">
        <v>1.0</v>
      </c>
      <c r="Z396" s="2">
        <v>0.0</v>
      </c>
      <c r="AA396" s="2">
        <v>0.5868456375838927</v>
      </c>
      <c r="AB396" s="2">
        <v>1.0</v>
      </c>
    </row>
    <row r="397" ht="15.0" hidden="1" customHeight="1">
      <c r="A397" s="2" t="s">
        <v>28</v>
      </c>
      <c r="B397" s="2" t="s">
        <v>1519</v>
      </c>
      <c r="C397" s="2" t="s">
        <v>1520</v>
      </c>
      <c r="D397" s="2" t="s">
        <v>1521</v>
      </c>
      <c r="E397" s="2" t="s">
        <v>1522</v>
      </c>
      <c r="F397" s="2" t="s">
        <v>412</v>
      </c>
      <c r="G397" s="2" t="s">
        <v>62</v>
      </c>
      <c r="H397" s="2" t="s">
        <v>1523</v>
      </c>
      <c r="I397" s="2" t="s">
        <v>174</v>
      </c>
      <c r="J397" s="2" t="s">
        <v>36</v>
      </c>
      <c r="K397" s="2" t="s">
        <v>55</v>
      </c>
      <c r="L397" s="2" t="s">
        <v>56</v>
      </c>
      <c r="M397" s="2" t="s">
        <v>56</v>
      </c>
      <c r="N397" s="2" t="s">
        <v>496</v>
      </c>
      <c r="O397" s="2" t="s">
        <v>57</v>
      </c>
      <c r="P397" s="2">
        <v>0.2735</v>
      </c>
      <c r="Q397" s="2">
        <v>248.0</v>
      </c>
      <c r="R397" s="2">
        <v>67.828</v>
      </c>
      <c r="S397" s="2">
        <v>0.0</v>
      </c>
      <c r="T397" s="2">
        <v>0.0</v>
      </c>
      <c r="U397" s="2">
        <v>0.0</v>
      </c>
      <c r="V397" s="2">
        <v>0.0</v>
      </c>
      <c r="W397" s="2">
        <v>0.0</v>
      </c>
      <c r="X397" s="2">
        <v>0.5868456375838927</v>
      </c>
      <c r="Y397" s="2">
        <v>1.0</v>
      </c>
      <c r="Z397" s="2">
        <v>0.0</v>
      </c>
      <c r="AA397" s="2">
        <v>0.5868456375838927</v>
      </c>
      <c r="AB397" s="2">
        <v>1.0</v>
      </c>
    </row>
    <row r="398" ht="15.0" hidden="1" customHeight="1">
      <c r="A398" s="2" t="s">
        <v>28</v>
      </c>
      <c r="B398" s="2" t="s">
        <v>530</v>
      </c>
      <c r="C398" s="2" t="s">
        <v>184</v>
      </c>
      <c r="D398" s="2" t="s">
        <v>1524</v>
      </c>
      <c r="E398" s="2" t="s">
        <v>532</v>
      </c>
      <c r="F398" s="2" t="s">
        <v>32</v>
      </c>
      <c r="G398" s="2" t="s">
        <v>62</v>
      </c>
      <c r="H398" s="2" t="s">
        <v>1525</v>
      </c>
      <c r="I398" s="2" t="s">
        <v>35</v>
      </c>
      <c r="J398" s="2" t="s">
        <v>36</v>
      </c>
      <c r="K398" s="2" t="s">
        <v>55</v>
      </c>
      <c r="L398" s="2" t="s">
        <v>416</v>
      </c>
      <c r="M398" s="2" t="s">
        <v>534</v>
      </c>
      <c r="N398" s="2" t="s">
        <v>1526</v>
      </c>
      <c r="O398" s="2" t="s">
        <v>265</v>
      </c>
      <c r="P398" s="2">
        <v>0.2735</v>
      </c>
      <c r="Q398" s="2">
        <v>248.0</v>
      </c>
      <c r="R398" s="2">
        <v>67.828</v>
      </c>
      <c r="S398" s="2">
        <v>0.0</v>
      </c>
      <c r="T398" s="2">
        <v>0.0</v>
      </c>
      <c r="U398" s="2">
        <v>0.0</v>
      </c>
      <c r="V398" s="2">
        <v>0.0</v>
      </c>
      <c r="W398" s="2">
        <v>0.0</v>
      </c>
      <c r="X398" s="2">
        <v>0.5868456375838927</v>
      </c>
      <c r="Y398" s="2">
        <v>1.0</v>
      </c>
      <c r="Z398" s="2">
        <v>0.0</v>
      </c>
      <c r="AA398" s="2">
        <v>0.5868456375838927</v>
      </c>
      <c r="AB398" s="2">
        <v>1.0</v>
      </c>
    </row>
    <row r="399" ht="15.0" hidden="1" customHeight="1">
      <c r="A399" s="2" t="s">
        <v>28</v>
      </c>
      <c r="B399" s="2" t="s">
        <v>530</v>
      </c>
      <c r="C399" s="2" t="s">
        <v>741</v>
      </c>
      <c r="D399" s="2" t="s">
        <v>1527</v>
      </c>
      <c r="E399" s="2" t="s">
        <v>902</v>
      </c>
      <c r="F399" s="2" t="s">
        <v>118</v>
      </c>
      <c r="G399" s="2" t="s">
        <v>124</v>
      </c>
      <c r="H399" s="2" t="s">
        <v>1528</v>
      </c>
      <c r="I399" s="2" t="s">
        <v>64</v>
      </c>
      <c r="J399" s="2" t="s">
        <v>36</v>
      </c>
      <c r="K399" s="2" t="s">
        <v>55</v>
      </c>
      <c r="L399" s="2" t="s">
        <v>416</v>
      </c>
      <c r="M399" s="2" t="s">
        <v>534</v>
      </c>
      <c r="N399" s="2" t="s">
        <v>1527</v>
      </c>
      <c r="O399" s="2" t="s">
        <v>265</v>
      </c>
      <c r="P399" s="2">
        <v>0.2735</v>
      </c>
      <c r="Q399" s="2">
        <v>248.0</v>
      </c>
      <c r="R399" s="2">
        <v>67.828</v>
      </c>
      <c r="S399" s="2">
        <v>0.0</v>
      </c>
      <c r="T399" s="2">
        <v>0.0</v>
      </c>
      <c r="U399" s="2">
        <v>0.0</v>
      </c>
      <c r="V399" s="2">
        <v>0.0</v>
      </c>
      <c r="W399" s="2">
        <v>0.0</v>
      </c>
      <c r="X399" s="2">
        <v>0.5868456375838927</v>
      </c>
      <c r="Y399" s="2">
        <v>1.0</v>
      </c>
      <c r="Z399" s="2">
        <v>0.0</v>
      </c>
      <c r="AA399" s="2">
        <v>0.5868456375838927</v>
      </c>
      <c r="AB399" s="2">
        <v>1.0</v>
      </c>
    </row>
    <row r="400" ht="15.0" hidden="1" customHeight="1">
      <c r="A400" s="2" t="s">
        <v>28</v>
      </c>
      <c r="B400" s="2" t="s">
        <v>530</v>
      </c>
      <c r="C400" s="2" t="s">
        <v>331</v>
      </c>
      <c r="D400" s="2" t="s">
        <v>1524</v>
      </c>
      <c r="E400" s="2" t="s">
        <v>1529</v>
      </c>
      <c r="F400" s="2" t="s">
        <v>118</v>
      </c>
      <c r="G400" s="2" t="s">
        <v>1530</v>
      </c>
      <c r="H400" s="2" t="s">
        <v>1531</v>
      </c>
      <c r="I400" s="2" t="s">
        <v>424</v>
      </c>
      <c r="J400" s="2" t="s">
        <v>36</v>
      </c>
      <c r="K400" s="2" t="s">
        <v>55</v>
      </c>
      <c r="L400" s="2" t="s">
        <v>416</v>
      </c>
      <c r="M400" s="2" t="s">
        <v>534</v>
      </c>
      <c r="N400" s="2" t="s">
        <v>1532</v>
      </c>
      <c r="O400" s="2" t="s">
        <v>265</v>
      </c>
      <c r="P400" s="2">
        <v>0.2735</v>
      </c>
      <c r="Q400" s="2">
        <v>248.0</v>
      </c>
      <c r="R400" s="2">
        <v>67.828</v>
      </c>
      <c r="S400" s="2">
        <v>0.0</v>
      </c>
      <c r="T400" s="2">
        <v>0.0</v>
      </c>
      <c r="U400" s="2">
        <v>0.0</v>
      </c>
      <c r="V400" s="2">
        <v>0.0</v>
      </c>
      <c r="W400" s="2">
        <v>0.0</v>
      </c>
      <c r="X400" s="2">
        <v>0.5868456375838927</v>
      </c>
      <c r="Y400" s="2">
        <v>1.0</v>
      </c>
      <c r="Z400" s="2">
        <v>0.0</v>
      </c>
      <c r="AA400" s="2">
        <v>0.5868456375838927</v>
      </c>
      <c r="AB400" s="2">
        <v>1.0</v>
      </c>
    </row>
    <row r="401" ht="15.0" hidden="1" customHeight="1">
      <c r="A401" s="2" t="s">
        <v>28</v>
      </c>
      <c r="B401" s="2" t="s">
        <v>530</v>
      </c>
      <c r="C401" s="2" t="s">
        <v>1533</v>
      </c>
      <c r="D401" s="2" t="s">
        <v>1534</v>
      </c>
      <c r="E401" s="2" t="s">
        <v>532</v>
      </c>
      <c r="F401" s="2" t="s">
        <v>1535</v>
      </c>
      <c r="G401" s="2" t="s">
        <v>62</v>
      </c>
      <c r="H401" s="2" t="s">
        <v>1536</v>
      </c>
      <c r="I401" s="2" t="s">
        <v>64</v>
      </c>
      <c r="J401" s="2" t="s">
        <v>36</v>
      </c>
      <c r="K401" s="2" t="s">
        <v>55</v>
      </c>
      <c r="L401" s="2" t="s">
        <v>416</v>
      </c>
      <c r="M401" s="2" t="s">
        <v>534</v>
      </c>
      <c r="N401" s="2" t="s">
        <v>1537</v>
      </c>
      <c r="O401" s="2" t="s">
        <v>40</v>
      </c>
      <c r="P401" s="2">
        <v>0.2735</v>
      </c>
      <c r="Q401" s="2">
        <v>248.0</v>
      </c>
      <c r="R401" s="2">
        <v>67.828</v>
      </c>
      <c r="S401" s="2">
        <v>0.0</v>
      </c>
      <c r="T401" s="2">
        <v>0.0</v>
      </c>
      <c r="U401" s="2">
        <v>0.0</v>
      </c>
      <c r="V401" s="2">
        <v>0.0</v>
      </c>
      <c r="W401" s="2">
        <v>0.0</v>
      </c>
      <c r="X401" s="2">
        <v>0.5868456375838927</v>
      </c>
      <c r="Y401" s="2">
        <v>1.0</v>
      </c>
      <c r="Z401" s="2">
        <v>0.0</v>
      </c>
      <c r="AA401" s="2">
        <v>0.5868456375838927</v>
      </c>
      <c r="AB401" s="2">
        <v>1.0</v>
      </c>
    </row>
    <row r="402" ht="15.0" hidden="1" customHeight="1">
      <c r="A402" s="2" t="s">
        <v>28</v>
      </c>
      <c r="B402" s="2" t="s">
        <v>530</v>
      </c>
      <c r="C402" s="2" t="s">
        <v>176</v>
      </c>
      <c r="D402" s="2" t="s">
        <v>1538</v>
      </c>
      <c r="E402" s="2" t="s">
        <v>1529</v>
      </c>
      <c r="F402" s="2" t="s">
        <v>1539</v>
      </c>
      <c r="G402" s="2" t="s">
        <v>113</v>
      </c>
      <c r="H402" s="2" t="s">
        <v>1540</v>
      </c>
      <c r="I402" s="2" t="s">
        <v>215</v>
      </c>
      <c r="J402" s="2" t="s">
        <v>36</v>
      </c>
      <c r="K402" s="2" t="s">
        <v>55</v>
      </c>
      <c r="L402" s="2" t="s">
        <v>416</v>
      </c>
      <c r="M402" s="2" t="s">
        <v>534</v>
      </c>
      <c r="N402" s="2" t="s">
        <v>1541</v>
      </c>
      <c r="O402" s="2" t="s">
        <v>265</v>
      </c>
      <c r="P402" s="2">
        <v>0.2735</v>
      </c>
      <c r="Q402" s="2">
        <v>248.0</v>
      </c>
      <c r="R402" s="2">
        <v>67.828</v>
      </c>
      <c r="S402" s="2">
        <v>0.0</v>
      </c>
      <c r="T402" s="2">
        <v>0.0</v>
      </c>
      <c r="U402" s="2">
        <v>0.0</v>
      </c>
      <c r="V402" s="2">
        <v>0.0</v>
      </c>
      <c r="W402" s="2">
        <v>0.0</v>
      </c>
      <c r="X402" s="2">
        <v>0.5868456375838927</v>
      </c>
      <c r="Y402" s="2">
        <v>1.0</v>
      </c>
      <c r="Z402" s="2">
        <v>0.0</v>
      </c>
      <c r="AA402" s="2">
        <v>0.5868456375838927</v>
      </c>
      <c r="AB402" s="2">
        <v>1.0</v>
      </c>
    </row>
    <row r="403" ht="15.0" hidden="1" customHeight="1">
      <c r="A403" s="2" t="s">
        <v>28</v>
      </c>
      <c r="B403" s="2" t="s">
        <v>530</v>
      </c>
      <c r="C403" s="2" t="s">
        <v>323</v>
      </c>
      <c r="D403" s="2" t="s">
        <v>317</v>
      </c>
      <c r="E403" s="2" t="s">
        <v>902</v>
      </c>
      <c r="F403" s="2" t="s">
        <v>53</v>
      </c>
      <c r="G403" s="2" t="s">
        <v>124</v>
      </c>
      <c r="H403" s="2" t="s">
        <v>1542</v>
      </c>
      <c r="I403" s="2" t="s">
        <v>64</v>
      </c>
      <c r="J403" s="2" t="s">
        <v>36</v>
      </c>
      <c r="K403" s="2" t="s">
        <v>55</v>
      </c>
      <c r="L403" s="2" t="s">
        <v>416</v>
      </c>
      <c r="M403" s="2" t="s">
        <v>534</v>
      </c>
      <c r="N403" s="2" t="s">
        <v>317</v>
      </c>
      <c r="O403" s="2" t="s">
        <v>288</v>
      </c>
      <c r="P403" s="2">
        <v>0.2735</v>
      </c>
      <c r="Q403" s="2">
        <v>248.0</v>
      </c>
      <c r="R403" s="2">
        <v>67.828</v>
      </c>
      <c r="S403" s="2">
        <v>0.0</v>
      </c>
      <c r="T403" s="2">
        <v>0.0</v>
      </c>
      <c r="U403" s="2">
        <v>0.0</v>
      </c>
      <c r="V403" s="2">
        <v>0.0</v>
      </c>
      <c r="W403" s="2">
        <v>0.0</v>
      </c>
      <c r="X403" s="2">
        <v>0.5868456375838927</v>
      </c>
      <c r="Y403" s="2">
        <v>1.0</v>
      </c>
      <c r="Z403" s="2">
        <v>0.0</v>
      </c>
      <c r="AA403" s="2">
        <v>0.5868456375838927</v>
      </c>
      <c r="AB403" s="2">
        <v>1.0</v>
      </c>
    </row>
    <row r="404" ht="15.0" hidden="1" customHeight="1">
      <c r="A404" s="2" t="s">
        <v>28</v>
      </c>
      <c r="B404" s="2" t="s">
        <v>914</v>
      </c>
      <c r="C404" s="2" t="s">
        <v>487</v>
      </c>
      <c r="D404" s="2" t="s">
        <v>1543</v>
      </c>
      <c r="E404" s="2" t="s">
        <v>914</v>
      </c>
      <c r="F404" s="2" t="s">
        <v>225</v>
      </c>
      <c r="G404" s="2" t="s">
        <v>124</v>
      </c>
      <c r="H404" s="2" t="s">
        <v>1544</v>
      </c>
      <c r="I404" s="2" t="s">
        <v>140</v>
      </c>
      <c r="J404" s="2" t="s">
        <v>36</v>
      </c>
      <c r="K404" s="2" t="s">
        <v>263</v>
      </c>
      <c r="L404" s="2" t="s">
        <v>264</v>
      </c>
      <c r="M404" s="2" t="s">
        <v>264</v>
      </c>
      <c r="N404" s="2" t="s">
        <v>553</v>
      </c>
      <c r="O404" s="2" t="s">
        <v>40</v>
      </c>
      <c r="P404" s="2">
        <v>0.2735</v>
      </c>
      <c r="Q404" s="2">
        <v>248.0</v>
      </c>
      <c r="R404" s="2">
        <v>67.828</v>
      </c>
      <c r="S404" s="2">
        <v>0.0</v>
      </c>
      <c r="T404" s="2">
        <v>0.0</v>
      </c>
      <c r="U404" s="2">
        <v>0.0</v>
      </c>
      <c r="V404" s="2">
        <v>0.0</v>
      </c>
      <c r="W404" s="2">
        <v>0.0</v>
      </c>
      <c r="X404" s="2">
        <v>0.5868456375838927</v>
      </c>
      <c r="Y404" s="2">
        <v>1.0</v>
      </c>
      <c r="Z404" s="2">
        <v>0.0</v>
      </c>
      <c r="AA404" s="2">
        <v>0.5868456375838927</v>
      </c>
      <c r="AB404" s="2">
        <v>1.0</v>
      </c>
    </row>
    <row r="405" ht="15.0" hidden="1" customHeight="1">
      <c r="A405" s="2" t="s">
        <v>28</v>
      </c>
      <c r="B405" s="2" t="s">
        <v>914</v>
      </c>
      <c r="C405" s="2" t="s">
        <v>1545</v>
      </c>
      <c r="D405" s="2" t="s">
        <v>1546</v>
      </c>
      <c r="E405" s="2" t="s">
        <v>914</v>
      </c>
      <c r="F405" s="2" t="s">
        <v>225</v>
      </c>
      <c r="G405" s="2" t="s">
        <v>124</v>
      </c>
      <c r="H405" s="2" t="s">
        <v>1547</v>
      </c>
      <c r="I405" s="2" t="s">
        <v>140</v>
      </c>
      <c r="J405" s="2" t="s">
        <v>36</v>
      </c>
      <c r="K405" s="2" t="s">
        <v>263</v>
      </c>
      <c r="L405" s="2" t="s">
        <v>264</v>
      </c>
      <c r="M405" s="2" t="s">
        <v>264</v>
      </c>
      <c r="N405" s="2" t="s">
        <v>1546</v>
      </c>
      <c r="O405" s="2" t="s">
        <v>101</v>
      </c>
      <c r="P405" s="2">
        <v>0.2735</v>
      </c>
      <c r="Q405" s="2">
        <v>248.0</v>
      </c>
      <c r="R405" s="2">
        <v>67.828</v>
      </c>
      <c r="S405" s="2">
        <v>0.0</v>
      </c>
      <c r="T405" s="2">
        <v>0.0</v>
      </c>
      <c r="U405" s="2">
        <v>0.0</v>
      </c>
      <c r="V405" s="2">
        <v>0.0</v>
      </c>
      <c r="W405" s="2">
        <v>0.0</v>
      </c>
      <c r="X405" s="2">
        <v>0.5868456375838927</v>
      </c>
      <c r="Y405" s="2">
        <v>1.0</v>
      </c>
      <c r="Z405" s="2">
        <v>0.0</v>
      </c>
      <c r="AA405" s="2">
        <v>0.5868456375838927</v>
      </c>
      <c r="AB405" s="2">
        <v>1.0</v>
      </c>
    </row>
    <row r="406" ht="15.0" hidden="1" customHeight="1">
      <c r="A406" s="2" t="s">
        <v>28</v>
      </c>
      <c r="B406" s="2" t="s">
        <v>1032</v>
      </c>
      <c r="C406" s="2" t="s">
        <v>281</v>
      </c>
      <c r="D406" s="2" t="s">
        <v>1548</v>
      </c>
      <c r="E406" s="2" t="s">
        <v>1549</v>
      </c>
      <c r="F406" s="2" t="s">
        <v>32</v>
      </c>
      <c r="G406" s="2" t="s">
        <v>89</v>
      </c>
      <c r="H406" s="2" t="s">
        <v>1550</v>
      </c>
      <c r="I406" s="2" t="s">
        <v>35</v>
      </c>
      <c r="J406" s="2" t="s">
        <v>637</v>
      </c>
      <c r="K406" s="2" t="s">
        <v>662</v>
      </c>
      <c r="L406" s="2" t="s">
        <v>1036</v>
      </c>
      <c r="M406" s="2" t="s">
        <v>1037</v>
      </c>
      <c r="N406" s="2" t="s">
        <v>1551</v>
      </c>
      <c r="O406" s="2" t="s">
        <v>265</v>
      </c>
      <c r="P406" s="2">
        <v>0.1294</v>
      </c>
      <c r="Q406" s="2">
        <v>232.0</v>
      </c>
      <c r="R406" s="2">
        <v>30.0208</v>
      </c>
      <c r="S406" s="2">
        <v>0.0</v>
      </c>
      <c r="T406" s="2">
        <v>0.4896</v>
      </c>
      <c r="U406" s="2">
        <v>0.4335</v>
      </c>
      <c r="V406" s="2">
        <v>0.0</v>
      </c>
      <c r="W406" s="2">
        <v>0.230775</v>
      </c>
      <c r="X406" s="2">
        <v>0.2</v>
      </c>
      <c r="Y406" s="2">
        <v>0.4091240134406501</v>
      </c>
      <c r="Z406" s="2">
        <v>0.5874005727012409</v>
      </c>
      <c r="AA406" s="2">
        <v>0.7874005727012409</v>
      </c>
      <c r="AB406" s="2">
        <v>0.996524586141891</v>
      </c>
    </row>
    <row r="407" ht="15.0" hidden="1" customHeight="1">
      <c r="A407" s="2" t="s">
        <v>28</v>
      </c>
      <c r="B407" s="2" t="s">
        <v>1032</v>
      </c>
      <c r="C407" s="2" t="s">
        <v>705</v>
      </c>
      <c r="D407" s="2" t="s">
        <v>1552</v>
      </c>
      <c r="E407" s="2" t="s">
        <v>1034</v>
      </c>
      <c r="F407" s="2" t="s">
        <v>118</v>
      </c>
      <c r="G407" s="2" t="s">
        <v>164</v>
      </c>
      <c r="H407" s="2" t="s">
        <v>1553</v>
      </c>
      <c r="I407" s="2" t="s">
        <v>35</v>
      </c>
      <c r="J407" s="2" t="s">
        <v>637</v>
      </c>
      <c r="K407" s="2" t="s">
        <v>662</v>
      </c>
      <c r="L407" s="2" t="s">
        <v>1036</v>
      </c>
      <c r="M407" s="2" t="s">
        <v>1037</v>
      </c>
      <c r="N407" s="2" t="s">
        <v>76</v>
      </c>
      <c r="O407" s="2" t="s">
        <v>48</v>
      </c>
      <c r="P407" s="2">
        <v>0.1294</v>
      </c>
      <c r="Q407" s="2">
        <v>232.0</v>
      </c>
      <c r="R407" s="2">
        <v>30.0208</v>
      </c>
      <c r="S407" s="2">
        <v>0.0</v>
      </c>
      <c r="T407" s="2">
        <v>0.4896</v>
      </c>
      <c r="U407" s="2">
        <v>0.4335</v>
      </c>
      <c r="V407" s="2">
        <v>0.0</v>
      </c>
      <c r="W407" s="2">
        <v>0.230775</v>
      </c>
      <c r="X407" s="2">
        <v>0.2</v>
      </c>
      <c r="Y407" s="2">
        <v>0.4091240134406501</v>
      </c>
      <c r="Z407" s="2">
        <v>0.5874005727012409</v>
      </c>
      <c r="AA407" s="2">
        <v>0.7874005727012409</v>
      </c>
      <c r="AB407" s="2">
        <v>0.996524586141891</v>
      </c>
    </row>
    <row r="408" ht="15.0" hidden="1" customHeight="1">
      <c r="A408" s="2" t="s">
        <v>28</v>
      </c>
      <c r="B408" s="2" t="s">
        <v>634</v>
      </c>
      <c r="C408" s="2" t="s">
        <v>428</v>
      </c>
      <c r="D408" s="2" t="s">
        <v>1554</v>
      </c>
      <c r="E408" s="2" t="s">
        <v>634</v>
      </c>
      <c r="F408" s="2" t="s">
        <v>32</v>
      </c>
      <c r="G408" s="2" t="s">
        <v>33</v>
      </c>
      <c r="H408" s="2" t="s">
        <v>1555</v>
      </c>
      <c r="I408" s="2" t="s">
        <v>132</v>
      </c>
      <c r="J408" s="2" t="s">
        <v>637</v>
      </c>
      <c r="K408" s="2" t="s">
        <v>638</v>
      </c>
      <c r="L408" s="2" t="s">
        <v>638</v>
      </c>
      <c r="M408" s="2" t="s">
        <v>639</v>
      </c>
      <c r="N408" s="2" t="s">
        <v>1556</v>
      </c>
      <c r="O408" s="2" t="s">
        <v>623</v>
      </c>
      <c r="P408" s="2">
        <v>0.1294</v>
      </c>
      <c r="Q408" s="2">
        <v>232.0</v>
      </c>
      <c r="R408" s="2">
        <v>30.0208</v>
      </c>
      <c r="S408" s="2">
        <v>0.0</v>
      </c>
      <c r="T408" s="2">
        <v>0.4896</v>
      </c>
      <c r="U408" s="2">
        <v>0.4335</v>
      </c>
      <c r="V408" s="2">
        <v>0.0</v>
      </c>
      <c r="W408" s="2">
        <v>0.230775</v>
      </c>
      <c r="X408" s="2">
        <v>0.2</v>
      </c>
      <c r="Y408" s="2">
        <v>0.4091240134406501</v>
      </c>
      <c r="Z408" s="2">
        <v>0.5874005727012409</v>
      </c>
      <c r="AA408" s="2">
        <v>0.7874005727012409</v>
      </c>
      <c r="AB408" s="2">
        <v>0.996524586141891</v>
      </c>
    </row>
    <row r="409" ht="15.0" hidden="1" customHeight="1">
      <c r="A409" s="2" t="s">
        <v>28</v>
      </c>
      <c r="B409" s="2" t="s">
        <v>644</v>
      </c>
      <c r="C409" s="2" t="s">
        <v>1134</v>
      </c>
      <c r="D409" s="2" t="s">
        <v>1557</v>
      </c>
      <c r="E409" s="2" t="s">
        <v>1558</v>
      </c>
      <c r="F409" s="2" t="s">
        <v>172</v>
      </c>
      <c r="G409" s="2" t="s">
        <v>1559</v>
      </c>
      <c r="H409" s="2" t="s">
        <v>1560</v>
      </c>
      <c r="I409" s="2" t="s">
        <v>722</v>
      </c>
      <c r="J409" s="2" t="s">
        <v>637</v>
      </c>
      <c r="K409" s="2" t="s">
        <v>648</v>
      </c>
      <c r="L409" s="2" t="s">
        <v>649</v>
      </c>
      <c r="M409" s="2" t="s">
        <v>649</v>
      </c>
      <c r="N409" s="2" t="s">
        <v>367</v>
      </c>
      <c r="O409" s="2" t="s">
        <v>57</v>
      </c>
      <c r="P409" s="2">
        <v>0.1294</v>
      </c>
      <c r="Q409" s="2">
        <v>232.0</v>
      </c>
      <c r="R409" s="2">
        <v>30.0208</v>
      </c>
      <c r="S409" s="2">
        <v>0.0</v>
      </c>
      <c r="T409" s="2">
        <v>0.4896</v>
      </c>
      <c r="U409" s="2">
        <v>0.4335</v>
      </c>
      <c r="V409" s="2">
        <v>0.0</v>
      </c>
      <c r="W409" s="2">
        <v>0.230775</v>
      </c>
      <c r="X409" s="2">
        <v>0.2</v>
      </c>
      <c r="Y409" s="2">
        <v>0.4091240134406501</v>
      </c>
      <c r="Z409" s="2">
        <v>0.5874005727012409</v>
      </c>
      <c r="AA409" s="2">
        <v>0.7874005727012409</v>
      </c>
      <c r="AB409" s="2">
        <v>0.996524586141891</v>
      </c>
    </row>
    <row r="410" ht="15.0" hidden="1" customHeight="1">
      <c r="A410" s="2" t="s">
        <v>28</v>
      </c>
      <c r="B410" s="2" t="s">
        <v>644</v>
      </c>
      <c r="C410" s="2" t="s">
        <v>1013</v>
      </c>
      <c r="D410" s="2" t="s">
        <v>1557</v>
      </c>
      <c r="E410" s="2" t="s">
        <v>1558</v>
      </c>
      <c r="F410" s="2" t="s">
        <v>172</v>
      </c>
      <c r="G410" s="2" t="s">
        <v>1559</v>
      </c>
      <c r="H410" s="2" t="s">
        <v>1560</v>
      </c>
      <c r="I410" s="2" t="s">
        <v>722</v>
      </c>
      <c r="J410" s="2" t="s">
        <v>637</v>
      </c>
      <c r="K410" s="2" t="s">
        <v>648</v>
      </c>
      <c r="L410" s="2" t="s">
        <v>649</v>
      </c>
      <c r="M410" s="2" t="s">
        <v>649</v>
      </c>
      <c r="N410" s="2" t="s">
        <v>367</v>
      </c>
      <c r="O410" s="2" t="s">
        <v>57</v>
      </c>
      <c r="P410" s="2">
        <v>0.1294</v>
      </c>
      <c r="Q410" s="2">
        <v>232.0</v>
      </c>
      <c r="R410" s="2">
        <v>30.0208</v>
      </c>
      <c r="S410" s="2">
        <v>0.0</v>
      </c>
      <c r="T410" s="2">
        <v>0.4896</v>
      </c>
      <c r="U410" s="2">
        <v>0.4335</v>
      </c>
      <c r="V410" s="2">
        <v>0.0</v>
      </c>
      <c r="W410" s="2">
        <v>0.230775</v>
      </c>
      <c r="X410" s="2">
        <v>0.2</v>
      </c>
      <c r="Y410" s="2">
        <v>0.4091240134406501</v>
      </c>
      <c r="Z410" s="2">
        <v>0.5874005727012409</v>
      </c>
      <c r="AA410" s="2">
        <v>0.7874005727012409</v>
      </c>
      <c r="AB410" s="2">
        <v>0.996524586141891</v>
      </c>
    </row>
    <row r="411" ht="15.0" hidden="1" customHeight="1">
      <c r="A411" s="2" t="s">
        <v>28</v>
      </c>
      <c r="B411" s="2" t="s">
        <v>658</v>
      </c>
      <c r="C411" s="2" t="s">
        <v>230</v>
      </c>
      <c r="D411" s="2" t="s">
        <v>1561</v>
      </c>
      <c r="E411" s="2" t="s">
        <v>1562</v>
      </c>
      <c r="F411" s="2" t="s">
        <v>32</v>
      </c>
      <c r="G411" s="2" t="s">
        <v>89</v>
      </c>
      <c r="H411" s="2" t="s">
        <v>1563</v>
      </c>
      <c r="I411" s="2" t="s">
        <v>35</v>
      </c>
      <c r="J411" s="2" t="s">
        <v>637</v>
      </c>
      <c r="K411" s="2" t="s">
        <v>662</v>
      </c>
      <c r="L411" s="2" t="s">
        <v>663</v>
      </c>
      <c r="M411" s="2" t="s">
        <v>663</v>
      </c>
      <c r="N411" s="2" t="s">
        <v>535</v>
      </c>
      <c r="O411" s="2" t="s">
        <v>40</v>
      </c>
      <c r="P411" s="2">
        <v>0.1294</v>
      </c>
      <c r="Q411" s="2">
        <v>232.0</v>
      </c>
      <c r="R411" s="2">
        <v>30.0208</v>
      </c>
      <c r="S411" s="2">
        <v>0.0</v>
      </c>
      <c r="T411" s="2">
        <v>0.4896</v>
      </c>
      <c r="U411" s="2">
        <v>0.4335</v>
      </c>
      <c r="V411" s="2">
        <v>0.0</v>
      </c>
      <c r="W411" s="2">
        <v>0.230775</v>
      </c>
      <c r="X411" s="2">
        <v>0.2</v>
      </c>
      <c r="Y411" s="2">
        <v>0.4091240134406501</v>
      </c>
      <c r="Z411" s="2">
        <v>0.5874005727012409</v>
      </c>
      <c r="AA411" s="2">
        <v>0.7874005727012409</v>
      </c>
      <c r="AB411" s="2">
        <v>0.996524586141891</v>
      </c>
    </row>
    <row r="412" ht="15.0" hidden="1" customHeight="1">
      <c r="A412" s="2" t="s">
        <v>28</v>
      </c>
      <c r="B412" s="2" t="s">
        <v>1564</v>
      </c>
      <c r="C412" s="2" t="s">
        <v>1565</v>
      </c>
      <c r="D412" s="2" t="s">
        <v>918</v>
      </c>
      <c r="E412" s="2" t="s">
        <v>1566</v>
      </c>
      <c r="F412" s="2" t="s">
        <v>32</v>
      </c>
      <c r="G412" s="2" t="s">
        <v>33</v>
      </c>
      <c r="H412" s="2" t="s">
        <v>1567</v>
      </c>
      <c r="I412" s="2" t="s">
        <v>35</v>
      </c>
      <c r="J412" s="2" t="s">
        <v>637</v>
      </c>
      <c r="K412" s="2" t="s">
        <v>662</v>
      </c>
      <c r="L412" s="2" t="s">
        <v>1036</v>
      </c>
      <c r="M412" s="2" t="s">
        <v>1037</v>
      </c>
      <c r="N412" s="2" t="s">
        <v>918</v>
      </c>
      <c r="O412" s="2" t="s">
        <v>57</v>
      </c>
      <c r="P412" s="2">
        <v>0.1294</v>
      </c>
      <c r="Q412" s="2">
        <v>232.0</v>
      </c>
      <c r="R412" s="2">
        <v>30.0208</v>
      </c>
      <c r="S412" s="2">
        <v>0.0</v>
      </c>
      <c r="T412" s="2">
        <v>0.4896</v>
      </c>
      <c r="U412" s="2">
        <v>0.4335</v>
      </c>
      <c r="V412" s="2">
        <v>0.0</v>
      </c>
      <c r="W412" s="2">
        <v>0.230775</v>
      </c>
      <c r="X412" s="2">
        <v>0.2</v>
      </c>
      <c r="Y412" s="2">
        <v>0.4091240134406501</v>
      </c>
      <c r="Z412" s="2">
        <v>0.5874005727012409</v>
      </c>
      <c r="AA412" s="2">
        <v>0.7874005727012409</v>
      </c>
      <c r="AB412" s="2">
        <v>0.996524586141891</v>
      </c>
    </row>
    <row r="413" ht="15.0" hidden="1" customHeight="1">
      <c r="A413" s="2" t="s">
        <v>28</v>
      </c>
      <c r="B413" s="2" t="s">
        <v>1568</v>
      </c>
      <c r="C413" s="2" t="s">
        <v>375</v>
      </c>
      <c r="D413" s="2" t="s">
        <v>1569</v>
      </c>
      <c r="E413" s="2" t="s">
        <v>1570</v>
      </c>
      <c r="F413" s="2" t="s">
        <v>1571</v>
      </c>
      <c r="G413" s="2" t="s">
        <v>62</v>
      </c>
      <c r="H413" s="2" t="s">
        <v>1572</v>
      </c>
      <c r="I413" s="2" t="s">
        <v>270</v>
      </c>
      <c r="J413" s="2" t="s">
        <v>669</v>
      </c>
      <c r="K413" s="2" t="s">
        <v>1573</v>
      </c>
      <c r="L413" s="2" t="s">
        <v>1574</v>
      </c>
      <c r="M413" s="2" t="s">
        <v>1575</v>
      </c>
      <c r="N413" s="2" t="s">
        <v>1576</v>
      </c>
      <c r="O413" s="2" t="s">
        <v>57</v>
      </c>
      <c r="P413" s="2">
        <v>0.1306</v>
      </c>
      <c r="Q413" s="2">
        <v>229.0</v>
      </c>
      <c r="R413" s="2">
        <v>29.9074</v>
      </c>
      <c r="S413" s="2">
        <v>0.0</v>
      </c>
      <c r="T413" s="2">
        <v>0.4896</v>
      </c>
      <c r="U413" s="2">
        <v>0.4335</v>
      </c>
      <c r="V413" s="2">
        <v>0.0</v>
      </c>
      <c r="W413" s="2">
        <v>0.230775</v>
      </c>
      <c r="X413" s="2">
        <v>0.2032214765100671</v>
      </c>
      <c r="Y413" s="2">
        <v>0.4073517230600922</v>
      </c>
      <c r="Z413" s="2">
        <v>0.5874005727012409</v>
      </c>
      <c r="AA413" s="2">
        <v>0.790622049211308</v>
      </c>
      <c r="AB413" s="2">
        <v>0.9947522957613331</v>
      </c>
    </row>
    <row r="414" ht="15.0" hidden="1" customHeight="1">
      <c r="A414" s="2" t="s">
        <v>28</v>
      </c>
      <c r="B414" s="2" t="s">
        <v>664</v>
      </c>
      <c r="C414" s="2" t="s">
        <v>375</v>
      </c>
      <c r="D414" s="2" t="s">
        <v>1577</v>
      </c>
      <c r="E414" s="2" t="s">
        <v>666</v>
      </c>
      <c r="F414" s="2" t="s">
        <v>82</v>
      </c>
      <c r="G414" s="2" t="s">
        <v>33</v>
      </c>
      <c r="H414" s="2" t="s">
        <v>1578</v>
      </c>
      <c r="I414" s="2" t="s">
        <v>35</v>
      </c>
      <c r="J414" s="2" t="s">
        <v>669</v>
      </c>
      <c r="K414" s="2" t="s">
        <v>670</v>
      </c>
      <c r="L414" s="2" t="s">
        <v>671</v>
      </c>
      <c r="M414" s="2" t="s">
        <v>671</v>
      </c>
      <c r="N414" s="2" t="s">
        <v>1579</v>
      </c>
      <c r="O414" s="2" t="s">
        <v>57</v>
      </c>
      <c r="P414" s="2">
        <v>0.1306</v>
      </c>
      <c r="Q414" s="2">
        <v>229.0</v>
      </c>
      <c r="R414" s="2">
        <v>29.9074</v>
      </c>
      <c r="S414" s="2">
        <v>0.0</v>
      </c>
      <c r="T414" s="2">
        <v>0.4896</v>
      </c>
      <c r="U414" s="2">
        <v>0.4335</v>
      </c>
      <c r="V414" s="2">
        <v>0.0</v>
      </c>
      <c r="W414" s="2">
        <v>0.230775</v>
      </c>
      <c r="X414" s="2">
        <v>0.2032214765100671</v>
      </c>
      <c r="Y414" s="2">
        <v>0.4073517230600922</v>
      </c>
      <c r="Z414" s="2">
        <v>0.5874005727012409</v>
      </c>
      <c r="AA414" s="2">
        <v>0.790622049211308</v>
      </c>
      <c r="AB414" s="2">
        <v>0.9947522957613331</v>
      </c>
    </row>
    <row r="415" ht="15.0" hidden="1" customHeight="1">
      <c r="A415" s="2" t="s">
        <v>28</v>
      </c>
      <c r="B415" s="2" t="s">
        <v>1580</v>
      </c>
      <c r="C415" s="2" t="s">
        <v>1071</v>
      </c>
      <c r="D415" s="2" t="s">
        <v>1016</v>
      </c>
      <c r="E415" s="2" t="s">
        <v>1580</v>
      </c>
      <c r="F415" s="2" t="s">
        <v>172</v>
      </c>
      <c r="G415" s="2" t="s">
        <v>33</v>
      </c>
      <c r="H415" s="2" t="s">
        <v>1581</v>
      </c>
      <c r="I415" s="2" t="s">
        <v>35</v>
      </c>
      <c r="J415" s="2" t="s">
        <v>669</v>
      </c>
      <c r="K415" s="2" t="s">
        <v>1573</v>
      </c>
      <c r="L415" s="2" t="s">
        <v>1574</v>
      </c>
      <c r="M415" s="2" t="s">
        <v>1582</v>
      </c>
      <c r="N415" s="2" t="s">
        <v>1016</v>
      </c>
      <c r="O415" s="2" t="s">
        <v>57</v>
      </c>
      <c r="P415" s="2">
        <v>0.1306</v>
      </c>
      <c r="Q415" s="2">
        <v>229.0</v>
      </c>
      <c r="R415" s="2">
        <v>29.9074</v>
      </c>
      <c r="S415" s="2">
        <v>0.0</v>
      </c>
      <c r="T415" s="2">
        <v>0.4896</v>
      </c>
      <c r="U415" s="2">
        <v>0.4335</v>
      </c>
      <c r="V415" s="2">
        <v>0.0</v>
      </c>
      <c r="W415" s="2">
        <v>0.230775</v>
      </c>
      <c r="X415" s="2">
        <v>0.2032214765100671</v>
      </c>
      <c r="Y415" s="2">
        <v>0.4073517230600922</v>
      </c>
      <c r="Z415" s="2">
        <v>0.5874005727012409</v>
      </c>
      <c r="AA415" s="2">
        <v>0.790622049211308</v>
      </c>
      <c r="AB415" s="2">
        <v>0.9947522957613331</v>
      </c>
    </row>
    <row r="416" ht="15.0" hidden="1" customHeight="1">
      <c r="A416" s="2" t="s">
        <v>28</v>
      </c>
      <c r="B416" s="2" t="s">
        <v>1580</v>
      </c>
      <c r="C416" s="2" t="s">
        <v>1076</v>
      </c>
      <c r="D416" s="2" t="s">
        <v>1583</v>
      </c>
      <c r="E416" s="2" t="s">
        <v>1580</v>
      </c>
      <c r="F416" s="2" t="s">
        <v>870</v>
      </c>
      <c r="G416" s="2" t="s">
        <v>33</v>
      </c>
      <c r="H416" s="2" t="s">
        <v>1584</v>
      </c>
      <c r="I416" s="2" t="s">
        <v>64</v>
      </c>
      <c r="J416" s="2" t="s">
        <v>669</v>
      </c>
      <c r="K416" s="2" t="s">
        <v>1573</v>
      </c>
      <c r="L416" s="2" t="s">
        <v>1574</v>
      </c>
      <c r="M416" s="2" t="s">
        <v>1582</v>
      </c>
      <c r="N416" s="2" t="s">
        <v>1583</v>
      </c>
      <c r="O416" s="2" t="s">
        <v>57</v>
      </c>
      <c r="P416" s="2">
        <v>0.1306</v>
      </c>
      <c r="Q416" s="2">
        <v>229.0</v>
      </c>
      <c r="R416" s="2">
        <v>29.9074</v>
      </c>
      <c r="S416" s="2">
        <v>0.0</v>
      </c>
      <c r="T416" s="2">
        <v>0.4896</v>
      </c>
      <c r="U416" s="2">
        <v>0.4335</v>
      </c>
      <c r="V416" s="2">
        <v>0.0</v>
      </c>
      <c r="W416" s="2">
        <v>0.230775</v>
      </c>
      <c r="X416" s="2">
        <v>0.2032214765100671</v>
      </c>
      <c r="Y416" s="2">
        <v>0.4073517230600922</v>
      </c>
      <c r="Z416" s="2">
        <v>0.5874005727012409</v>
      </c>
      <c r="AA416" s="2">
        <v>0.790622049211308</v>
      </c>
      <c r="AB416" s="2">
        <v>0.9947522957613331</v>
      </c>
    </row>
    <row r="417" ht="15.0" hidden="1" customHeight="1">
      <c r="A417" s="2" t="s">
        <v>28</v>
      </c>
      <c r="B417" s="2" t="s">
        <v>1580</v>
      </c>
      <c r="C417" s="2" t="s">
        <v>169</v>
      </c>
      <c r="D417" s="2" t="s">
        <v>1583</v>
      </c>
      <c r="E417" s="2" t="s">
        <v>1580</v>
      </c>
      <c r="F417" s="2" t="s">
        <v>225</v>
      </c>
      <c r="G417" s="2" t="s">
        <v>62</v>
      </c>
      <c r="H417" s="2" t="s">
        <v>1585</v>
      </c>
      <c r="I417" s="2" t="s">
        <v>424</v>
      </c>
      <c r="J417" s="2" t="s">
        <v>669</v>
      </c>
      <c r="K417" s="2" t="s">
        <v>1573</v>
      </c>
      <c r="L417" s="2" t="s">
        <v>1574</v>
      </c>
      <c r="M417" s="2" t="s">
        <v>1582</v>
      </c>
      <c r="N417" s="2" t="s">
        <v>1583</v>
      </c>
      <c r="O417" s="2" t="s">
        <v>57</v>
      </c>
      <c r="P417" s="2">
        <v>0.1306</v>
      </c>
      <c r="Q417" s="2">
        <v>229.0</v>
      </c>
      <c r="R417" s="2">
        <v>29.9074</v>
      </c>
      <c r="S417" s="2">
        <v>0.0</v>
      </c>
      <c r="T417" s="2">
        <v>0.4896</v>
      </c>
      <c r="U417" s="2">
        <v>0.4335</v>
      </c>
      <c r="V417" s="2">
        <v>0.0</v>
      </c>
      <c r="W417" s="2">
        <v>0.230775</v>
      </c>
      <c r="X417" s="2">
        <v>0.2032214765100671</v>
      </c>
      <c r="Y417" s="2">
        <v>0.4073517230600922</v>
      </c>
      <c r="Z417" s="2">
        <v>0.5874005727012409</v>
      </c>
      <c r="AA417" s="2">
        <v>0.790622049211308</v>
      </c>
      <c r="AB417" s="2">
        <v>0.9947522957613331</v>
      </c>
    </row>
    <row r="418" ht="15.0" hidden="1" customHeight="1">
      <c r="A418" s="2" t="s">
        <v>28</v>
      </c>
      <c r="B418" s="2" t="s">
        <v>677</v>
      </c>
      <c r="C418" s="2" t="s">
        <v>311</v>
      </c>
      <c r="D418" s="2" t="s">
        <v>1586</v>
      </c>
      <c r="E418" s="2" t="s">
        <v>680</v>
      </c>
      <c r="F418" s="2" t="s">
        <v>1587</v>
      </c>
      <c r="G418" s="2" t="s">
        <v>113</v>
      </c>
      <c r="H418" s="2" t="s">
        <v>1588</v>
      </c>
      <c r="I418" s="2" t="s">
        <v>204</v>
      </c>
      <c r="J418" s="2" t="s">
        <v>669</v>
      </c>
      <c r="K418" s="2" t="s">
        <v>682</v>
      </c>
      <c r="L418" s="2" t="s">
        <v>683</v>
      </c>
      <c r="M418" s="2" t="s">
        <v>684</v>
      </c>
      <c r="N418" s="2" t="s">
        <v>1589</v>
      </c>
      <c r="O418" s="2" t="s">
        <v>40</v>
      </c>
      <c r="P418" s="2">
        <v>0.1306</v>
      </c>
      <c r="Q418" s="2">
        <v>229.0</v>
      </c>
      <c r="R418" s="2">
        <v>29.9074</v>
      </c>
      <c r="S418" s="2">
        <v>0.0</v>
      </c>
      <c r="T418" s="2">
        <v>0.4896</v>
      </c>
      <c r="U418" s="2">
        <v>0.4335</v>
      </c>
      <c r="V418" s="2">
        <v>0.0</v>
      </c>
      <c r="W418" s="2">
        <v>0.230775</v>
      </c>
      <c r="X418" s="2">
        <v>0.2032214765100671</v>
      </c>
      <c r="Y418" s="2">
        <v>0.4073517230600922</v>
      </c>
      <c r="Z418" s="2">
        <v>0.5874005727012409</v>
      </c>
      <c r="AA418" s="2">
        <v>0.790622049211308</v>
      </c>
      <c r="AB418" s="2">
        <v>0.9947522957613331</v>
      </c>
    </row>
    <row r="419" ht="15.0" hidden="1" customHeight="1">
      <c r="A419" s="2" t="s">
        <v>28</v>
      </c>
      <c r="B419" s="2" t="s">
        <v>1070</v>
      </c>
      <c r="C419" s="2" t="s">
        <v>587</v>
      </c>
      <c r="D419" s="2" t="s">
        <v>1590</v>
      </c>
      <c r="E419" s="2" t="s">
        <v>1070</v>
      </c>
      <c r="F419" s="2" t="s">
        <v>44</v>
      </c>
      <c r="G419" s="2" t="s">
        <v>124</v>
      </c>
      <c r="H419" s="2" t="s">
        <v>1591</v>
      </c>
      <c r="I419" s="2" t="s">
        <v>132</v>
      </c>
      <c r="J419" s="2" t="s">
        <v>669</v>
      </c>
      <c r="K419" s="2" t="s">
        <v>1067</v>
      </c>
      <c r="L419" s="2" t="s">
        <v>1068</v>
      </c>
      <c r="M419" s="2" t="s">
        <v>1074</v>
      </c>
      <c r="N419" s="2" t="s">
        <v>515</v>
      </c>
      <c r="O419" s="2" t="s">
        <v>57</v>
      </c>
      <c r="P419" s="2">
        <v>0.1306</v>
      </c>
      <c r="Q419" s="2">
        <v>229.0</v>
      </c>
      <c r="R419" s="2">
        <v>29.9074</v>
      </c>
      <c r="S419" s="2">
        <v>0.0</v>
      </c>
      <c r="T419" s="2">
        <v>0.4896</v>
      </c>
      <c r="U419" s="2">
        <v>0.4335</v>
      </c>
      <c r="V419" s="2">
        <v>0.0</v>
      </c>
      <c r="W419" s="2">
        <v>0.230775</v>
      </c>
      <c r="X419" s="2">
        <v>0.2032214765100671</v>
      </c>
      <c r="Y419" s="2">
        <v>0.4073517230600922</v>
      </c>
      <c r="Z419" s="2">
        <v>0.5874005727012409</v>
      </c>
      <c r="AA419" s="2">
        <v>0.790622049211308</v>
      </c>
      <c r="AB419" s="2">
        <v>0.9947522957613331</v>
      </c>
    </row>
    <row r="420" ht="15.0" hidden="1" customHeight="1">
      <c r="A420" s="2" t="s">
        <v>28</v>
      </c>
      <c r="B420" s="2" t="s">
        <v>1070</v>
      </c>
      <c r="C420" s="2" t="s">
        <v>1592</v>
      </c>
      <c r="D420" s="2" t="s">
        <v>1593</v>
      </c>
      <c r="E420" s="2" t="s">
        <v>1070</v>
      </c>
      <c r="F420" s="2" t="s">
        <v>44</v>
      </c>
      <c r="G420" s="2" t="s">
        <v>124</v>
      </c>
      <c r="H420" s="2" t="s">
        <v>1594</v>
      </c>
      <c r="I420" s="2" t="s">
        <v>132</v>
      </c>
      <c r="J420" s="2" t="s">
        <v>669</v>
      </c>
      <c r="K420" s="2" t="s">
        <v>1067</v>
      </c>
      <c r="L420" s="2" t="s">
        <v>1068</v>
      </c>
      <c r="M420" s="2" t="s">
        <v>1074</v>
      </c>
      <c r="N420" s="2" t="s">
        <v>1595</v>
      </c>
      <c r="O420" s="2" t="s">
        <v>40</v>
      </c>
      <c r="P420" s="2">
        <v>0.1306</v>
      </c>
      <c r="Q420" s="2">
        <v>229.0</v>
      </c>
      <c r="R420" s="2">
        <v>29.9074</v>
      </c>
      <c r="S420" s="2">
        <v>0.0</v>
      </c>
      <c r="T420" s="2">
        <v>0.4896</v>
      </c>
      <c r="U420" s="2">
        <v>0.4335</v>
      </c>
      <c r="V420" s="2">
        <v>0.0</v>
      </c>
      <c r="W420" s="2">
        <v>0.230775</v>
      </c>
      <c r="X420" s="2">
        <v>0.2032214765100671</v>
      </c>
      <c r="Y420" s="2">
        <v>0.4073517230600922</v>
      </c>
      <c r="Z420" s="2">
        <v>0.5874005727012409</v>
      </c>
      <c r="AA420" s="2">
        <v>0.790622049211308</v>
      </c>
      <c r="AB420" s="2">
        <v>0.9947522957613331</v>
      </c>
    </row>
    <row r="421" ht="15.0" hidden="1" customHeight="1">
      <c r="A421" s="2" t="s">
        <v>28</v>
      </c>
      <c r="B421" s="2" t="s">
        <v>1596</v>
      </c>
      <c r="C421" s="2" t="s">
        <v>290</v>
      </c>
      <c r="D421" s="2" t="s">
        <v>1597</v>
      </c>
      <c r="E421" s="2" t="s">
        <v>1598</v>
      </c>
      <c r="F421" s="2" t="s">
        <v>32</v>
      </c>
      <c r="G421" s="2" t="s">
        <v>89</v>
      </c>
      <c r="H421" s="2" t="s">
        <v>1599</v>
      </c>
      <c r="I421" s="2" t="s">
        <v>35</v>
      </c>
      <c r="J421" s="2" t="s">
        <v>669</v>
      </c>
      <c r="K421" s="2" t="s">
        <v>682</v>
      </c>
      <c r="L421" s="2" t="s">
        <v>1600</v>
      </c>
      <c r="M421" s="2" t="s">
        <v>1601</v>
      </c>
      <c r="N421" s="2" t="s">
        <v>1597</v>
      </c>
      <c r="O421" s="2" t="s">
        <v>57</v>
      </c>
      <c r="P421" s="2">
        <v>0.1306</v>
      </c>
      <c r="Q421" s="2">
        <v>229.0</v>
      </c>
      <c r="R421" s="2">
        <v>29.9074</v>
      </c>
      <c r="S421" s="2">
        <v>0.0</v>
      </c>
      <c r="T421" s="2">
        <v>0.4896</v>
      </c>
      <c r="U421" s="2">
        <v>0.4335</v>
      </c>
      <c r="V421" s="2">
        <v>0.0</v>
      </c>
      <c r="W421" s="2">
        <v>0.230775</v>
      </c>
      <c r="X421" s="2">
        <v>0.2032214765100671</v>
      </c>
      <c r="Y421" s="2">
        <v>0.4073517230600922</v>
      </c>
      <c r="Z421" s="2">
        <v>0.5874005727012409</v>
      </c>
      <c r="AA421" s="2">
        <v>0.790622049211308</v>
      </c>
      <c r="AB421" s="2">
        <v>0.9947522957613331</v>
      </c>
    </row>
    <row r="422" ht="15.0" customHeight="1">
      <c r="A422" s="2" t="s">
        <v>28</v>
      </c>
      <c r="B422" s="2" t="s">
        <v>986</v>
      </c>
      <c r="C422" s="2" t="s">
        <v>1602</v>
      </c>
      <c r="D422" s="2" t="s">
        <v>1603</v>
      </c>
      <c r="E422" s="2" t="s">
        <v>986</v>
      </c>
      <c r="F422" s="2" t="s">
        <v>44</v>
      </c>
      <c r="G422" s="2" t="s">
        <v>113</v>
      </c>
      <c r="H422" s="2" t="s">
        <v>1604</v>
      </c>
      <c r="I422" s="2" t="s">
        <v>35</v>
      </c>
      <c r="J422" s="2" t="s">
        <v>989</v>
      </c>
      <c r="K422" s="2" t="s">
        <v>990</v>
      </c>
      <c r="L422" s="2" t="s">
        <v>991</v>
      </c>
      <c r="M422" s="2" t="s">
        <v>992</v>
      </c>
      <c r="N422" s="2" t="s">
        <v>1605</v>
      </c>
      <c r="O422" s="2" t="s">
        <v>288</v>
      </c>
      <c r="P422" s="2">
        <v>0.2088</v>
      </c>
      <c r="Q422" s="2">
        <v>79.0</v>
      </c>
      <c r="R422" s="2">
        <v>16.4952</v>
      </c>
      <c r="S422" s="2">
        <v>0.0</v>
      </c>
      <c r="T422" s="2">
        <v>0.4896</v>
      </c>
      <c r="U422" s="2">
        <v>0.4335</v>
      </c>
      <c r="V422" s="2">
        <v>0.3077</v>
      </c>
      <c r="W422" s="2">
        <v>0.3077</v>
      </c>
      <c r="X422" s="2">
        <v>0.4131543624161074</v>
      </c>
      <c r="Y422" s="2">
        <v>0.1977369696022506</v>
      </c>
      <c r="Z422" s="2">
        <v>0.7832007636016545</v>
      </c>
      <c r="AA422" s="2">
        <v>1.196355126017762</v>
      </c>
      <c r="AB422" s="2">
        <v>0.9809377332039051</v>
      </c>
    </row>
    <row r="423" ht="15.0" customHeight="1">
      <c r="A423" s="2" t="s">
        <v>28</v>
      </c>
      <c r="B423" s="2" t="s">
        <v>986</v>
      </c>
      <c r="C423" s="2" t="s">
        <v>50</v>
      </c>
      <c r="D423" s="2" t="s">
        <v>1606</v>
      </c>
      <c r="E423" s="2" t="s">
        <v>986</v>
      </c>
      <c r="F423" s="2" t="s">
        <v>252</v>
      </c>
      <c r="G423" s="2" t="s">
        <v>1607</v>
      </c>
      <c r="H423" s="2" t="s">
        <v>1608</v>
      </c>
      <c r="I423" s="2" t="s">
        <v>1609</v>
      </c>
      <c r="J423" s="2" t="s">
        <v>989</v>
      </c>
      <c r="K423" s="2" t="s">
        <v>990</v>
      </c>
      <c r="L423" s="2" t="s">
        <v>991</v>
      </c>
      <c r="M423" s="2" t="s">
        <v>992</v>
      </c>
      <c r="N423" s="2" t="s">
        <v>1610</v>
      </c>
      <c r="O423" s="2" t="s">
        <v>57</v>
      </c>
      <c r="P423" s="2">
        <v>0.2088</v>
      </c>
      <c r="Q423" s="2">
        <v>79.0</v>
      </c>
      <c r="R423" s="2">
        <v>16.4952</v>
      </c>
      <c r="S423" s="2">
        <v>0.0</v>
      </c>
      <c r="T423" s="2">
        <v>0.4896</v>
      </c>
      <c r="U423" s="2">
        <v>0.4335</v>
      </c>
      <c r="V423" s="2">
        <v>0.3077</v>
      </c>
      <c r="W423" s="2">
        <v>0.3077</v>
      </c>
      <c r="X423" s="2">
        <v>0.4131543624161074</v>
      </c>
      <c r="Y423" s="2">
        <v>0.1977369696022506</v>
      </c>
      <c r="Z423" s="2">
        <v>0.7832007636016545</v>
      </c>
      <c r="AA423" s="2">
        <v>1.196355126017762</v>
      </c>
      <c r="AB423" s="2">
        <v>0.9809377332039051</v>
      </c>
    </row>
    <row r="424" ht="15.0" customHeight="1">
      <c r="A424" s="2" t="s">
        <v>28</v>
      </c>
      <c r="B424" s="2" t="s">
        <v>1410</v>
      </c>
      <c r="C424" s="2" t="s">
        <v>1611</v>
      </c>
      <c r="D424" s="2" t="s">
        <v>1612</v>
      </c>
      <c r="E424" s="2" t="s">
        <v>1410</v>
      </c>
      <c r="F424" s="2" t="s">
        <v>32</v>
      </c>
      <c r="G424" s="2" t="s">
        <v>33</v>
      </c>
      <c r="H424" s="2" t="s">
        <v>1613</v>
      </c>
      <c r="I424" s="2" t="s">
        <v>35</v>
      </c>
      <c r="J424" s="2" t="s">
        <v>989</v>
      </c>
      <c r="K424" s="2" t="s">
        <v>998</v>
      </c>
      <c r="L424" s="2" t="s">
        <v>1413</v>
      </c>
      <c r="M424" s="2" t="s">
        <v>1414</v>
      </c>
      <c r="N424" s="2" t="s">
        <v>1614</v>
      </c>
      <c r="O424" s="2" t="s">
        <v>101</v>
      </c>
      <c r="P424" s="2">
        <v>0.2088</v>
      </c>
      <c r="Q424" s="2">
        <v>79.0</v>
      </c>
      <c r="R424" s="2">
        <v>16.4952</v>
      </c>
      <c r="S424" s="2">
        <v>0.0</v>
      </c>
      <c r="T424" s="2">
        <v>0.4896</v>
      </c>
      <c r="U424" s="2">
        <v>0.4335</v>
      </c>
      <c r="V424" s="2">
        <v>0.3077</v>
      </c>
      <c r="W424" s="2">
        <v>0.3077</v>
      </c>
      <c r="X424" s="2">
        <v>0.4131543624161074</v>
      </c>
      <c r="Y424" s="2">
        <v>0.1977369696022506</v>
      </c>
      <c r="Z424" s="2">
        <v>0.7832007636016545</v>
      </c>
      <c r="AA424" s="2">
        <v>1.196355126017762</v>
      </c>
      <c r="AB424" s="2">
        <v>0.9809377332039051</v>
      </c>
    </row>
    <row r="425" ht="15.0" customHeight="1">
      <c r="A425" s="2" t="s">
        <v>28</v>
      </c>
      <c r="B425" s="2" t="s">
        <v>1410</v>
      </c>
      <c r="C425" s="2" t="s">
        <v>432</v>
      </c>
      <c r="D425" s="2" t="s">
        <v>1615</v>
      </c>
      <c r="E425" s="2" t="s">
        <v>1410</v>
      </c>
      <c r="F425" s="2" t="s">
        <v>32</v>
      </c>
      <c r="G425" s="2" t="s">
        <v>33</v>
      </c>
      <c r="H425" s="2" t="s">
        <v>1616</v>
      </c>
      <c r="I425" s="2" t="s">
        <v>187</v>
      </c>
      <c r="J425" s="2" t="s">
        <v>989</v>
      </c>
      <c r="K425" s="2" t="s">
        <v>998</v>
      </c>
      <c r="L425" s="2" t="s">
        <v>1413</v>
      </c>
      <c r="M425" s="2" t="s">
        <v>1414</v>
      </c>
      <c r="N425" s="2" t="s">
        <v>1617</v>
      </c>
      <c r="O425" s="2" t="s">
        <v>297</v>
      </c>
      <c r="P425" s="2">
        <v>0.2088</v>
      </c>
      <c r="Q425" s="2">
        <v>79.0</v>
      </c>
      <c r="R425" s="2">
        <v>16.4952</v>
      </c>
      <c r="S425" s="2">
        <v>0.0</v>
      </c>
      <c r="T425" s="2">
        <v>0.4896</v>
      </c>
      <c r="U425" s="2">
        <v>0.4335</v>
      </c>
      <c r="V425" s="2">
        <v>0.3077</v>
      </c>
      <c r="W425" s="2">
        <v>0.3077</v>
      </c>
      <c r="X425" s="2">
        <v>0.4131543624161074</v>
      </c>
      <c r="Y425" s="2">
        <v>0.1977369696022506</v>
      </c>
      <c r="Z425" s="2">
        <v>0.7832007636016545</v>
      </c>
      <c r="AA425" s="2">
        <v>1.196355126017762</v>
      </c>
      <c r="AB425" s="2">
        <v>0.9809377332039051</v>
      </c>
    </row>
    <row r="426" ht="15.0" customHeight="1">
      <c r="A426" s="2" t="s">
        <v>28</v>
      </c>
      <c r="B426" s="2" t="s">
        <v>1410</v>
      </c>
      <c r="C426" s="2" t="s">
        <v>58</v>
      </c>
      <c r="D426" s="2" t="s">
        <v>1615</v>
      </c>
      <c r="E426" s="2" t="s">
        <v>1410</v>
      </c>
      <c r="F426" s="2" t="s">
        <v>32</v>
      </c>
      <c r="G426" s="2" t="s">
        <v>33</v>
      </c>
      <c r="H426" s="2" t="s">
        <v>1616</v>
      </c>
      <c r="I426" s="2" t="s">
        <v>187</v>
      </c>
      <c r="J426" s="2" t="s">
        <v>989</v>
      </c>
      <c r="K426" s="2" t="s">
        <v>998</v>
      </c>
      <c r="L426" s="2" t="s">
        <v>1413</v>
      </c>
      <c r="M426" s="2" t="s">
        <v>1414</v>
      </c>
      <c r="N426" s="2" t="s">
        <v>1617</v>
      </c>
      <c r="O426" s="2" t="s">
        <v>297</v>
      </c>
      <c r="P426" s="2">
        <v>0.2088</v>
      </c>
      <c r="Q426" s="2">
        <v>79.0</v>
      </c>
      <c r="R426" s="2">
        <v>16.4952</v>
      </c>
      <c r="S426" s="2">
        <v>0.0</v>
      </c>
      <c r="T426" s="2">
        <v>0.4896</v>
      </c>
      <c r="U426" s="2">
        <v>0.4335</v>
      </c>
      <c r="V426" s="2">
        <v>0.3077</v>
      </c>
      <c r="W426" s="2">
        <v>0.3077</v>
      </c>
      <c r="X426" s="2">
        <v>0.4131543624161074</v>
      </c>
      <c r="Y426" s="2">
        <v>0.1977369696022506</v>
      </c>
      <c r="Z426" s="2">
        <v>0.7832007636016545</v>
      </c>
      <c r="AA426" s="2">
        <v>1.196355126017762</v>
      </c>
      <c r="AB426" s="2">
        <v>0.9809377332039051</v>
      </c>
    </row>
    <row r="427" ht="15.0" customHeight="1">
      <c r="A427" s="2" t="s">
        <v>28</v>
      </c>
      <c r="B427" s="2" t="s">
        <v>1618</v>
      </c>
      <c r="C427" s="2" t="s">
        <v>230</v>
      </c>
      <c r="D427" s="2" t="s">
        <v>1619</v>
      </c>
      <c r="E427" s="2" t="s">
        <v>1620</v>
      </c>
      <c r="F427" s="2" t="s">
        <v>32</v>
      </c>
      <c r="G427" s="2" t="s">
        <v>62</v>
      </c>
      <c r="H427" s="2" t="s">
        <v>1621</v>
      </c>
      <c r="I427" s="2" t="s">
        <v>329</v>
      </c>
      <c r="J427" s="2" t="s">
        <v>989</v>
      </c>
      <c r="K427" s="2" t="s">
        <v>990</v>
      </c>
      <c r="L427" s="2" t="s">
        <v>991</v>
      </c>
      <c r="M427" s="2" t="s">
        <v>1622</v>
      </c>
      <c r="N427" s="2" t="s">
        <v>1623</v>
      </c>
      <c r="O427" s="2" t="s">
        <v>57</v>
      </c>
      <c r="P427" s="2">
        <v>0.2088</v>
      </c>
      <c r="Q427" s="2">
        <v>79.0</v>
      </c>
      <c r="R427" s="2">
        <v>16.4952</v>
      </c>
      <c r="S427" s="2">
        <v>0.0</v>
      </c>
      <c r="T427" s="2">
        <v>0.4896</v>
      </c>
      <c r="U427" s="2">
        <v>0.4335</v>
      </c>
      <c r="V427" s="2">
        <v>0.3077</v>
      </c>
      <c r="W427" s="2">
        <v>0.3077</v>
      </c>
      <c r="X427" s="2">
        <v>0.4131543624161074</v>
      </c>
      <c r="Y427" s="2">
        <v>0.1977369696022506</v>
      </c>
      <c r="Z427" s="2">
        <v>0.7832007636016545</v>
      </c>
      <c r="AA427" s="2">
        <v>1.196355126017762</v>
      </c>
      <c r="AB427" s="2">
        <v>0.9809377332039051</v>
      </c>
    </row>
    <row r="428" ht="15.0" customHeight="1">
      <c r="A428" s="2" t="s">
        <v>28</v>
      </c>
      <c r="B428" s="2" t="s">
        <v>1624</v>
      </c>
      <c r="C428" s="2" t="s">
        <v>1442</v>
      </c>
      <c r="D428" s="2" t="s">
        <v>1625</v>
      </c>
      <c r="E428" s="2" t="s">
        <v>1626</v>
      </c>
      <c r="F428" s="2" t="s">
        <v>172</v>
      </c>
      <c r="G428" s="2" t="s">
        <v>70</v>
      </c>
      <c r="H428" s="2" t="s">
        <v>1627</v>
      </c>
      <c r="I428" s="2" t="s">
        <v>35</v>
      </c>
      <c r="J428" s="2" t="s">
        <v>989</v>
      </c>
      <c r="K428" s="2" t="s">
        <v>990</v>
      </c>
      <c r="L428" s="2" t="s">
        <v>991</v>
      </c>
      <c r="M428" s="2" t="s">
        <v>1628</v>
      </c>
      <c r="N428" s="2" t="s">
        <v>1629</v>
      </c>
      <c r="O428" s="2" t="s">
        <v>326</v>
      </c>
      <c r="P428" s="2">
        <v>0.2088</v>
      </c>
      <c r="Q428" s="2">
        <v>79.0</v>
      </c>
      <c r="R428" s="2">
        <v>16.4952</v>
      </c>
      <c r="S428" s="2">
        <v>0.0</v>
      </c>
      <c r="T428" s="2">
        <v>0.4896</v>
      </c>
      <c r="U428" s="2">
        <v>0.4335</v>
      </c>
      <c r="V428" s="2">
        <v>0.3077</v>
      </c>
      <c r="W428" s="2">
        <v>0.3077</v>
      </c>
      <c r="X428" s="2">
        <v>0.4131543624161074</v>
      </c>
      <c r="Y428" s="2">
        <v>0.1977369696022506</v>
      </c>
      <c r="Z428" s="2">
        <v>0.7832007636016545</v>
      </c>
      <c r="AA428" s="2">
        <v>1.196355126017762</v>
      </c>
      <c r="AB428" s="2">
        <v>0.9809377332039051</v>
      </c>
    </row>
    <row r="429" ht="15.0" customHeight="1">
      <c r="A429" s="2" t="s">
        <v>28</v>
      </c>
      <c r="B429" s="2" t="s">
        <v>1624</v>
      </c>
      <c r="C429" s="2" t="s">
        <v>1630</v>
      </c>
      <c r="D429" s="2" t="s">
        <v>1631</v>
      </c>
      <c r="E429" s="2" t="s">
        <v>1632</v>
      </c>
      <c r="F429" s="2" t="s">
        <v>453</v>
      </c>
      <c r="G429" s="2" t="s">
        <v>1633</v>
      </c>
      <c r="H429" s="2" t="s">
        <v>1634</v>
      </c>
      <c r="I429" s="2" t="s">
        <v>35</v>
      </c>
      <c r="J429" s="2" t="s">
        <v>989</v>
      </c>
      <c r="K429" s="2" t="s">
        <v>990</v>
      </c>
      <c r="L429" s="2" t="s">
        <v>991</v>
      </c>
      <c r="M429" s="2" t="s">
        <v>1628</v>
      </c>
      <c r="N429" s="2" t="s">
        <v>1635</v>
      </c>
      <c r="O429" s="2" t="s">
        <v>326</v>
      </c>
      <c r="P429" s="2">
        <v>0.2088</v>
      </c>
      <c r="Q429" s="2">
        <v>79.0</v>
      </c>
      <c r="R429" s="2">
        <v>16.4952</v>
      </c>
      <c r="S429" s="2">
        <v>0.0</v>
      </c>
      <c r="T429" s="2">
        <v>0.4896</v>
      </c>
      <c r="U429" s="2">
        <v>0.4335</v>
      </c>
      <c r="V429" s="2">
        <v>0.3077</v>
      </c>
      <c r="W429" s="2">
        <v>0.3077</v>
      </c>
      <c r="X429" s="2">
        <v>0.4131543624161074</v>
      </c>
      <c r="Y429" s="2">
        <v>0.1977369696022506</v>
      </c>
      <c r="Z429" s="2">
        <v>0.7832007636016545</v>
      </c>
      <c r="AA429" s="2">
        <v>1.196355126017762</v>
      </c>
      <c r="AB429" s="2">
        <v>0.9809377332039051</v>
      </c>
    </row>
    <row r="430" ht="15.0" hidden="1" customHeight="1">
      <c r="A430" s="2" t="s">
        <v>28</v>
      </c>
      <c r="B430" s="2" t="s">
        <v>1636</v>
      </c>
      <c r="C430" s="2" t="s">
        <v>75</v>
      </c>
      <c r="D430" s="2" t="s">
        <v>1637</v>
      </c>
      <c r="E430" s="2" t="s">
        <v>1636</v>
      </c>
      <c r="F430" s="2" t="s">
        <v>32</v>
      </c>
      <c r="G430" s="2" t="s">
        <v>33</v>
      </c>
      <c r="H430" s="2" t="s">
        <v>1638</v>
      </c>
      <c r="I430" s="2" t="s">
        <v>35</v>
      </c>
      <c r="J430" s="2" t="s">
        <v>284</v>
      </c>
      <c r="K430" s="2" t="s">
        <v>285</v>
      </c>
      <c r="L430" s="2" t="s">
        <v>286</v>
      </c>
      <c r="M430" s="2" t="s">
        <v>287</v>
      </c>
      <c r="N430" s="2" t="s">
        <v>1637</v>
      </c>
      <c r="O430" s="2" t="s">
        <v>40</v>
      </c>
      <c r="P430" s="2">
        <v>0.4274</v>
      </c>
      <c r="Q430" s="2">
        <v>108.0</v>
      </c>
      <c r="R430" s="2">
        <v>46.1592</v>
      </c>
      <c r="S430" s="2">
        <v>0.0</v>
      </c>
      <c r="T430" s="2">
        <v>0.4896</v>
      </c>
      <c r="U430" s="2">
        <v>0.0</v>
      </c>
      <c r="V430" s="2">
        <v>0.0</v>
      </c>
      <c r="W430" s="2">
        <v>0.1224</v>
      </c>
      <c r="X430" s="2">
        <v>1.0</v>
      </c>
      <c r="Y430" s="2">
        <v>0.6613456278815347</v>
      </c>
      <c r="Z430" s="2">
        <v>0.3115494750238626</v>
      </c>
      <c r="AA430" s="2">
        <v>1.311549475023863</v>
      </c>
      <c r="AB430" s="2">
        <v>0.9728951029053974</v>
      </c>
    </row>
    <row r="431" ht="15.0" hidden="1" customHeight="1">
      <c r="A431" s="2" t="s">
        <v>28</v>
      </c>
      <c r="B431" s="2" t="s">
        <v>560</v>
      </c>
      <c r="C431" s="2" t="s">
        <v>1639</v>
      </c>
      <c r="D431" s="2" t="s">
        <v>698</v>
      </c>
      <c r="E431" s="2" t="s">
        <v>562</v>
      </c>
      <c r="F431" s="2" t="s">
        <v>293</v>
      </c>
      <c r="G431" s="2" t="s">
        <v>159</v>
      </c>
      <c r="H431" s="2" t="s">
        <v>1640</v>
      </c>
      <c r="I431" s="2" t="s">
        <v>35</v>
      </c>
      <c r="J431" s="2" t="s">
        <v>284</v>
      </c>
      <c r="K431" s="2" t="s">
        <v>285</v>
      </c>
      <c r="L431" s="2" t="s">
        <v>295</v>
      </c>
      <c r="M431" s="2" t="s">
        <v>296</v>
      </c>
      <c r="N431" s="2" t="s">
        <v>700</v>
      </c>
      <c r="O431" s="2" t="s">
        <v>57</v>
      </c>
      <c r="P431" s="2">
        <v>0.4274</v>
      </c>
      <c r="Q431" s="2">
        <v>108.0</v>
      </c>
      <c r="R431" s="2">
        <v>46.1592</v>
      </c>
      <c r="S431" s="2">
        <v>0.0</v>
      </c>
      <c r="T431" s="2">
        <v>0.4896</v>
      </c>
      <c r="U431" s="2">
        <v>0.0</v>
      </c>
      <c r="V431" s="2">
        <v>0.0</v>
      </c>
      <c r="W431" s="2">
        <v>0.1224</v>
      </c>
      <c r="X431" s="2">
        <v>1.0</v>
      </c>
      <c r="Y431" s="2">
        <v>0.6613456278815347</v>
      </c>
      <c r="Z431" s="2">
        <v>0.3115494750238626</v>
      </c>
      <c r="AA431" s="2">
        <v>1.311549475023863</v>
      </c>
      <c r="AB431" s="2">
        <v>0.9728951029053974</v>
      </c>
    </row>
    <row r="432" ht="15.0" hidden="1" customHeight="1">
      <c r="A432" s="2" t="s">
        <v>28</v>
      </c>
      <c r="B432" s="2" t="s">
        <v>1636</v>
      </c>
      <c r="C432" s="2" t="s">
        <v>103</v>
      </c>
      <c r="D432" s="2" t="s">
        <v>1641</v>
      </c>
      <c r="E432" s="2" t="s">
        <v>1636</v>
      </c>
      <c r="F432" s="2" t="s">
        <v>32</v>
      </c>
      <c r="G432" s="2" t="s">
        <v>33</v>
      </c>
      <c r="H432" s="2" t="s">
        <v>1642</v>
      </c>
      <c r="I432" s="2" t="s">
        <v>1643</v>
      </c>
      <c r="J432" s="2" t="s">
        <v>284</v>
      </c>
      <c r="K432" s="2" t="s">
        <v>285</v>
      </c>
      <c r="L432" s="2" t="s">
        <v>286</v>
      </c>
      <c r="M432" s="2" t="s">
        <v>287</v>
      </c>
      <c r="N432" s="2" t="s">
        <v>1641</v>
      </c>
      <c r="O432" s="2" t="s">
        <v>297</v>
      </c>
      <c r="P432" s="2">
        <v>0.4274</v>
      </c>
      <c r="Q432" s="2">
        <v>108.0</v>
      </c>
      <c r="R432" s="2">
        <v>46.1592</v>
      </c>
      <c r="S432" s="2">
        <v>0.0</v>
      </c>
      <c r="T432" s="2">
        <v>0.0</v>
      </c>
      <c r="U432" s="2">
        <v>0.4335</v>
      </c>
      <c r="V432" s="2">
        <v>0.0</v>
      </c>
      <c r="W432" s="2">
        <v>0.108375</v>
      </c>
      <c r="X432" s="2">
        <v>1.0</v>
      </c>
      <c r="Y432" s="2">
        <v>0.6613456278815347</v>
      </c>
      <c r="Z432" s="2">
        <v>0.2758510976773783</v>
      </c>
      <c r="AA432" s="2">
        <v>1.275851097677378</v>
      </c>
      <c r="AB432" s="2">
        <v>0.9371967255589131</v>
      </c>
    </row>
    <row r="433" ht="15.0" hidden="1" customHeight="1">
      <c r="A433" s="2" t="s">
        <v>28</v>
      </c>
      <c r="B433" s="2" t="s">
        <v>1636</v>
      </c>
      <c r="C433" s="2" t="s">
        <v>248</v>
      </c>
      <c r="D433" s="2" t="s">
        <v>1644</v>
      </c>
      <c r="E433" s="2" t="s">
        <v>1636</v>
      </c>
      <c r="F433" s="2" t="s">
        <v>32</v>
      </c>
      <c r="G433" s="2" t="s">
        <v>33</v>
      </c>
      <c r="H433" s="2" t="s">
        <v>1645</v>
      </c>
      <c r="I433" s="2" t="s">
        <v>431</v>
      </c>
      <c r="J433" s="2" t="s">
        <v>284</v>
      </c>
      <c r="K433" s="2" t="s">
        <v>285</v>
      </c>
      <c r="L433" s="2" t="s">
        <v>286</v>
      </c>
      <c r="M433" s="2" t="s">
        <v>287</v>
      </c>
      <c r="N433" s="2" t="s">
        <v>1644</v>
      </c>
      <c r="O433" s="2" t="s">
        <v>101</v>
      </c>
      <c r="P433" s="2">
        <v>0.4274</v>
      </c>
      <c r="Q433" s="2">
        <v>108.0</v>
      </c>
      <c r="R433" s="2">
        <v>46.1592</v>
      </c>
      <c r="S433" s="2">
        <v>0.0</v>
      </c>
      <c r="T433" s="2">
        <v>0.0</v>
      </c>
      <c r="U433" s="2">
        <v>0.4335</v>
      </c>
      <c r="V433" s="2">
        <v>0.0</v>
      </c>
      <c r="W433" s="2">
        <v>0.108375</v>
      </c>
      <c r="X433" s="2">
        <v>1.0</v>
      </c>
      <c r="Y433" s="2">
        <v>0.6613456278815347</v>
      </c>
      <c r="Z433" s="2">
        <v>0.2758510976773783</v>
      </c>
      <c r="AA433" s="2">
        <v>1.275851097677378</v>
      </c>
      <c r="AB433" s="2">
        <v>0.9371967255589131</v>
      </c>
    </row>
    <row r="434" ht="15.0" hidden="1" customHeight="1">
      <c r="A434" s="2" t="s">
        <v>28</v>
      </c>
      <c r="B434" s="2" t="s">
        <v>1094</v>
      </c>
      <c r="C434" s="2" t="s">
        <v>230</v>
      </c>
      <c r="D434" s="2" t="s">
        <v>1646</v>
      </c>
      <c r="E434" s="2" t="s">
        <v>1094</v>
      </c>
      <c r="F434" s="2" t="s">
        <v>32</v>
      </c>
      <c r="G434" s="2" t="s">
        <v>33</v>
      </c>
      <c r="H434" s="2" t="s">
        <v>1647</v>
      </c>
      <c r="I434" s="2" t="s">
        <v>204</v>
      </c>
      <c r="J434" s="2" t="s">
        <v>284</v>
      </c>
      <c r="K434" s="2" t="s">
        <v>285</v>
      </c>
      <c r="L434" s="2" t="s">
        <v>286</v>
      </c>
      <c r="M434" s="2" t="s">
        <v>287</v>
      </c>
      <c r="N434" s="2" t="s">
        <v>1646</v>
      </c>
      <c r="O434" s="2" t="s">
        <v>40</v>
      </c>
      <c r="P434" s="2">
        <v>0.4274</v>
      </c>
      <c r="Q434" s="2">
        <v>108.0</v>
      </c>
      <c r="R434" s="2">
        <v>46.1592</v>
      </c>
      <c r="S434" s="2">
        <v>0.0</v>
      </c>
      <c r="T434" s="2">
        <v>0.0</v>
      </c>
      <c r="U434" s="2">
        <v>0.4335</v>
      </c>
      <c r="V434" s="2">
        <v>0.0</v>
      </c>
      <c r="W434" s="2">
        <v>0.108375</v>
      </c>
      <c r="X434" s="2">
        <v>1.0</v>
      </c>
      <c r="Y434" s="2">
        <v>0.6613456278815347</v>
      </c>
      <c r="Z434" s="2">
        <v>0.2758510976773783</v>
      </c>
      <c r="AA434" s="2">
        <v>1.275851097677378</v>
      </c>
      <c r="AB434" s="2">
        <v>0.9371967255589131</v>
      </c>
    </row>
    <row r="435" ht="15.0" hidden="1" customHeight="1">
      <c r="A435" s="2" t="s">
        <v>28</v>
      </c>
      <c r="B435" s="2" t="s">
        <v>1098</v>
      </c>
      <c r="C435" s="2" t="s">
        <v>371</v>
      </c>
      <c r="D435" s="2" t="s">
        <v>1648</v>
      </c>
      <c r="E435" s="2" t="s">
        <v>1098</v>
      </c>
      <c r="F435" s="2" t="s">
        <v>32</v>
      </c>
      <c r="G435" s="2" t="s">
        <v>33</v>
      </c>
      <c r="H435" s="2" t="s">
        <v>1649</v>
      </c>
      <c r="I435" s="2" t="s">
        <v>35</v>
      </c>
      <c r="J435" s="2" t="s">
        <v>284</v>
      </c>
      <c r="K435" s="2" t="s">
        <v>285</v>
      </c>
      <c r="L435" s="2" t="s">
        <v>286</v>
      </c>
      <c r="M435" s="2" t="s">
        <v>287</v>
      </c>
      <c r="N435" s="2" t="s">
        <v>1648</v>
      </c>
      <c r="O435" s="2" t="s">
        <v>297</v>
      </c>
      <c r="P435" s="2">
        <v>0.4274</v>
      </c>
      <c r="Q435" s="2">
        <v>108.0</v>
      </c>
      <c r="R435" s="2">
        <v>46.1592</v>
      </c>
      <c r="S435" s="2">
        <v>0.0</v>
      </c>
      <c r="T435" s="2">
        <v>0.0</v>
      </c>
      <c r="U435" s="2">
        <v>0.4335</v>
      </c>
      <c r="V435" s="2">
        <v>0.0</v>
      </c>
      <c r="W435" s="2">
        <v>0.108375</v>
      </c>
      <c r="X435" s="2">
        <v>1.0</v>
      </c>
      <c r="Y435" s="2">
        <v>0.6613456278815347</v>
      </c>
      <c r="Z435" s="2">
        <v>0.2758510976773783</v>
      </c>
      <c r="AA435" s="2">
        <v>1.275851097677378</v>
      </c>
      <c r="AB435" s="2">
        <v>0.9371967255589131</v>
      </c>
    </row>
    <row r="436" ht="15.0" hidden="1" customHeight="1">
      <c r="A436" s="2" t="s">
        <v>28</v>
      </c>
      <c r="B436" s="2" t="s">
        <v>1098</v>
      </c>
      <c r="C436" s="2" t="s">
        <v>705</v>
      </c>
      <c r="D436" s="2" t="s">
        <v>1648</v>
      </c>
      <c r="E436" s="2" t="s">
        <v>1098</v>
      </c>
      <c r="F436" s="2" t="s">
        <v>32</v>
      </c>
      <c r="G436" s="2" t="s">
        <v>33</v>
      </c>
      <c r="H436" s="2" t="s">
        <v>1649</v>
      </c>
      <c r="I436" s="2" t="s">
        <v>35</v>
      </c>
      <c r="J436" s="2" t="s">
        <v>284</v>
      </c>
      <c r="K436" s="2" t="s">
        <v>285</v>
      </c>
      <c r="L436" s="2" t="s">
        <v>286</v>
      </c>
      <c r="M436" s="2" t="s">
        <v>287</v>
      </c>
      <c r="N436" s="2" t="s">
        <v>1648</v>
      </c>
      <c r="O436" s="2" t="s">
        <v>297</v>
      </c>
      <c r="P436" s="2">
        <v>0.4274</v>
      </c>
      <c r="Q436" s="2">
        <v>108.0</v>
      </c>
      <c r="R436" s="2">
        <v>46.1592</v>
      </c>
      <c r="S436" s="2">
        <v>0.0</v>
      </c>
      <c r="T436" s="2">
        <v>0.0</v>
      </c>
      <c r="U436" s="2">
        <v>0.4335</v>
      </c>
      <c r="V436" s="2">
        <v>0.0</v>
      </c>
      <c r="W436" s="2">
        <v>0.108375</v>
      </c>
      <c r="X436" s="2">
        <v>1.0</v>
      </c>
      <c r="Y436" s="2">
        <v>0.6613456278815347</v>
      </c>
      <c r="Z436" s="2">
        <v>0.2758510976773783</v>
      </c>
      <c r="AA436" s="2">
        <v>1.275851097677378</v>
      </c>
      <c r="AB436" s="2">
        <v>0.9371967255589131</v>
      </c>
    </row>
    <row r="437" ht="15.0" hidden="1" customHeight="1">
      <c r="A437" s="2" t="s">
        <v>28</v>
      </c>
      <c r="B437" s="2" t="s">
        <v>1104</v>
      </c>
      <c r="C437" s="2" t="s">
        <v>1639</v>
      </c>
      <c r="D437" s="2" t="s">
        <v>1650</v>
      </c>
      <c r="E437" s="2" t="s">
        <v>1651</v>
      </c>
      <c r="F437" s="2" t="s">
        <v>32</v>
      </c>
      <c r="G437" s="2" t="s">
        <v>33</v>
      </c>
      <c r="H437" s="2" t="s">
        <v>1652</v>
      </c>
      <c r="I437" s="2" t="s">
        <v>35</v>
      </c>
      <c r="J437" s="2" t="s">
        <v>284</v>
      </c>
      <c r="K437" s="2" t="s">
        <v>285</v>
      </c>
      <c r="L437" s="2" t="s">
        <v>286</v>
      </c>
      <c r="M437" s="2" t="s">
        <v>287</v>
      </c>
      <c r="N437" s="2" t="s">
        <v>1653</v>
      </c>
      <c r="O437" s="2" t="s">
        <v>40</v>
      </c>
      <c r="P437" s="2">
        <v>0.4274</v>
      </c>
      <c r="Q437" s="2">
        <v>108.0</v>
      </c>
      <c r="R437" s="2">
        <v>46.1592</v>
      </c>
      <c r="S437" s="2">
        <v>0.0</v>
      </c>
      <c r="T437" s="2">
        <v>0.0</v>
      </c>
      <c r="U437" s="2">
        <v>0.4335</v>
      </c>
      <c r="V437" s="2">
        <v>0.0</v>
      </c>
      <c r="W437" s="2">
        <v>0.108375</v>
      </c>
      <c r="X437" s="2">
        <v>1.0</v>
      </c>
      <c r="Y437" s="2">
        <v>0.6613456278815347</v>
      </c>
      <c r="Z437" s="2">
        <v>0.2758510976773783</v>
      </c>
      <c r="AA437" s="2">
        <v>1.275851097677378</v>
      </c>
      <c r="AB437" s="2">
        <v>0.9371967255589131</v>
      </c>
    </row>
    <row r="438" ht="15.0" hidden="1" customHeight="1">
      <c r="A438" s="2" t="s">
        <v>28</v>
      </c>
      <c r="B438" s="2" t="s">
        <v>560</v>
      </c>
      <c r="C438" s="2" t="s">
        <v>50</v>
      </c>
      <c r="D438" s="2" t="s">
        <v>1654</v>
      </c>
      <c r="E438" s="2" t="s">
        <v>562</v>
      </c>
      <c r="F438" s="2" t="s">
        <v>118</v>
      </c>
      <c r="G438" s="2" t="s">
        <v>70</v>
      </c>
      <c r="H438" s="2" t="s">
        <v>1655</v>
      </c>
      <c r="I438" s="2" t="s">
        <v>35</v>
      </c>
      <c r="J438" s="2" t="s">
        <v>284</v>
      </c>
      <c r="K438" s="2" t="s">
        <v>285</v>
      </c>
      <c r="L438" s="2" t="s">
        <v>295</v>
      </c>
      <c r="M438" s="2" t="s">
        <v>296</v>
      </c>
      <c r="N438" s="2" t="s">
        <v>400</v>
      </c>
      <c r="O438" s="2" t="s">
        <v>326</v>
      </c>
      <c r="P438" s="2">
        <v>0.4274</v>
      </c>
      <c r="Q438" s="2">
        <v>108.0</v>
      </c>
      <c r="R438" s="2">
        <v>46.1592</v>
      </c>
      <c r="S438" s="2">
        <v>0.0</v>
      </c>
      <c r="T438" s="2">
        <v>0.0</v>
      </c>
      <c r="U438" s="2">
        <v>0.4335</v>
      </c>
      <c r="V438" s="2">
        <v>0.0</v>
      </c>
      <c r="W438" s="2">
        <v>0.108375</v>
      </c>
      <c r="X438" s="2">
        <v>1.0</v>
      </c>
      <c r="Y438" s="2">
        <v>0.6613456278815347</v>
      </c>
      <c r="Z438" s="2">
        <v>0.2758510976773783</v>
      </c>
      <c r="AA438" s="2">
        <v>1.275851097677378</v>
      </c>
      <c r="AB438" s="2">
        <v>0.9371967255589131</v>
      </c>
    </row>
    <row r="439" ht="15.0" hidden="1" customHeight="1">
      <c r="A439" s="2" t="s">
        <v>28</v>
      </c>
      <c r="B439" s="2" t="s">
        <v>560</v>
      </c>
      <c r="C439" s="2" t="s">
        <v>692</v>
      </c>
      <c r="D439" s="2" t="s">
        <v>1656</v>
      </c>
      <c r="E439" s="2" t="s">
        <v>562</v>
      </c>
      <c r="F439" s="2" t="s">
        <v>105</v>
      </c>
      <c r="G439" s="2" t="s">
        <v>159</v>
      </c>
      <c r="H439" s="2" t="s">
        <v>1657</v>
      </c>
      <c r="I439" s="2" t="s">
        <v>35</v>
      </c>
      <c r="J439" s="2" t="s">
        <v>284</v>
      </c>
      <c r="K439" s="2" t="s">
        <v>285</v>
      </c>
      <c r="L439" s="2" t="s">
        <v>295</v>
      </c>
      <c r="M439" s="2" t="s">
        <v>296</v>
      </c>
      <c r="N439" s="2" t="s">
        <v>1658</v>
      </c>
      <c r="O439" s="2" t="s">
        <v>623</v>
      </c>
      <c r="P439" s="2">
        <v>0.4274</v>
      </c>
      <c r="Q439" s="2">
        <v>108.0</v>
      </c>
      <c r="R439" s="2">
        <v>46.1592</v>
      </c>
      <c r="S439" s="2">
        <v>0.0</v>
      </c>
      <c r="T439" s="2">
        <v>0.0</v>
      </c>
      <c r="U439" s="2">
        <v>0.4335</v>
      </c>
      <c r="V439" s="2">
        <v>0.0</v>
      </c>
      <c r="W439" s="2">
        <v>0.108375</v>
      </c>
      <c r="X439" s="2">
        <v>1.0</v>
      </c>
      <c r="Y439" s="2">
        <v>0.6613456278815347</v>
      </c>
      <c r="Z439" s="2">
        <v>0.2758510976773783</v>
      </c>
      <c r="AA439" s="2">
        <v>1.275851097677378</v>
      </c>
      <c r="AB439" s="2">
        <v>0.9371967255589131</v>
      </c>
    </row>
    <row r="440" ht="15.0" hidden="1" customHeight="1">
      <c r="A440" s="2" t="s">
        <v>28</v>
      </c>
      <c r="B440" s="2" t="s">
        <v>560</v>
      </c>
      <c r="C440" s="2" t="s">
        <v>1048</v>
      </c>
      <c r="D440" s="2" t="s">
        <v>1654</v>
      </c>
      <c r="E440" s="2" t="s">
        <v>562</v>
      </c>
      <c r="F440" s="2" t="s">
        <v>44</v>
      </c>
      <c r="G440" s="2" t="s">
        <v>70</v>
      </c>
      <c r="H440" s="2" t="s">
        <v>1655</v>
      </c>
      <c r="I440" s="2" t="s">
        <v>35</v>
      </c>
      <c r="J440" s="2" t="s">
        <v>284</v>
      </c>
      <c r="K440" s="2" t="s">
        <v>285</v>
      </c>
      <c r="L440" s="2" t="s">
        <v>295</v>
      </c>
      <c r="M440" s="2" t="s">
        <v>296</v>
      </c>
      <c r="N440" s="2" t="s">
        <v>400</v>
      </c>
      <c r="O440" s="2" t="s">
        <v>326</v>
      </c>
      <c r="P440" s="2">
        <v>0.4274</v>
      </c>
      <c r="Q440" s="2">
        <v>108.0</v>
      </c>
      <c r="R440" s="2">
        <v>46.1592</v>
      </c>
      <c r="S440" s="2">
        <v>0.0</v>
      </c>
      <c r="T440" s="2">
        <v>0.0</v>
      </c>
      <c r="U440" s="2">
        <v>0.4335</v>
      </c>
      <c r="V440" s="2">
        <v>0.0</v>
      </c>
      <c r="W440" s="2">
        <v>0.108375</v>
      </c>
      <c r="X440" s="2">
        <v>1.0</v>
      </c>
      <c r="Y440" s="2">
        <v>0.6613456278815347</v>
      </c>
      <c r="Z440" s="2">
        <v>0.2758510976773783</v>
      </c>
      <c r="AA440" s="2">
        <v>1.275851097677378</v>
      </c>
      <c r="AB440" s="2">
        <v>0.9371967255589131</v>
      </c>
    </row>
    <row r="441" ht="15.0" hidden="1" customHeight="1">
      <c r="A441" s="2" t="s">
        <v>28</v>
      </c>
      <c r="B441" s="2" t="s">
        <v>571</v>
      </c>
      <c r="C441" s="2" t="s">
        <v>705</v>
      </c>
      <c r="D441" s="2" t="s">
        <v>1659</v>
      </c>
      <c r="E441" s="2" t="s">
        <v>571</v>
      </c>
      <c r="F441" s="2" t="s">
        <v>573</v>
      </c>
      <c r="G441" s="2" t="s">
        <v>89</v>
      </c>
      <c r="H441" s="2" t="s">
        <v>1660</v>
      </c>
      <c r="I441" s="2" t="s">
        <v>35</v>
      </c>
      <c r="J441" s="2" t="s">
        <v>284</v>
      </c>
      <c r="K441" s="2" t="s">
        <v>575</v>
      </c>
      <c r="L441" s="2" t="s">
        <v>576</v>
      </c>
      <c r="M441" s="2" t="s">
        <v>576</v>
      </c>
      <c r="N441" s="2" t="s">
        <v>1661</v>
      </c>
      <c r="O441" s="2" t="s">
        <v>40</v>
      </c>
      <c r="P441" s="2">
        <v>0.4274</v>
      </c>
      <c r="Q441" s="2">
        <v>108.0</v>
      </c>
      <c r="R441" s="2">
        <v>46.1592</v>
      </c>
      <c r="S441" s="2">
        <v>0.0</v>
      </c>
      <c r="T441" s="2">
        <v>0.0</v>
      </c>
      <c r="U441" s="2">
        <v>0.4335</v>
      </c>
      <c r="V441" s="2">
        <v>0.0</v>
      </c>
      <c r="W441" s="2">
        <v>0.108375</v>
      </c>
      <c r="X441" s="2">
        <v>1.0</v>
      </c>
      <c r="Y441" s="2">
        <v>0.6613456278815347</v>
      </c>
      <c r="Z441" s="2">
        <v>0.2758510976773783</v>
      </c>
      <c r="AA441" s="2">
        <v>1.275851097677378</v>
      </c>
      <c r="AB441" s="2">
        <v>0.9371967255589131</v>
      </c>
    </row>
    <row r="442" ht="15.0" customHeight="1">
      <c r="A442" s="2" t="s">
        <v>28</v>
      </c>
      <c r="B442" s="2" t="s">
        <v>986</v>
      </c>
      <c r="C442" s="2" t="s">
        <v>375</v>
      </c>
      <c r="D442" s="2" t="s">
        <v>1662</v>
      </c>
      <c r="E442" s="2" t="s">
        <v>986</v>
      </c>
      <c r="F442" s="2" t="s">
        <v>44</v>
      </c>
      <c r="G442" s="2" t="s">
        <v>995</v>
      </c>
      <c r="H442" s="2" t="s">
        <v>1663</v>
      </c>
      <c r="I442" s="2" t="s">
        <v>35</v>
      </c>
      <c r="J442" s="2" t="s">
        <v>989</v>
      </c>
      <c r="K442" s="2" t="s">
        <v>990</v>
      </c>
      <c r="L442" s="2" t="s">
        <v>991</v>
      </c>
      <c r="M442" s="2" t="s">
        <v>992</v>
      </c>
      <c r="N442" s="2" t="s">
        <v>1664</v>
      </c>
      <c r="O442" s="2" t="s">
        <v>101</v>
      </c>
      <c r="P442" s="2">
        <v>0.2088</v>
      </c>
      <c r="Q442" s="2">
        <v>79.0</v>
      </c>
      <c r="R442" s="2">
        <v>16.4952</v>
      </c>
      <c r="S442" s="2">
        <v>0.3407</v>
      </c>
      <c r="T442" s="2">
        <v>0.4896</v>
      </c>
      <c r="U442" s="2">
        <v>0.0</v>
      </c>
      <c r="V442" s="2">
        <v>0.3077</v>
      </c>
      <c r="W442" s="2">
        <v>0.2845</v>
      </c>
      <c r="X442" s="2">
        <v>0.4131543624161074</v>
      </c>
      <c r="Y442" s="2">
        <v>0.1977369696022506</v>
      </c>
      <c r="Z442" s="2">
        <v>0.7241489023226217</v>
      </c>
      <c r="AA442" s="2">
        <v>1.137303264738729</v>
      </c>
      <c r="AB442" s="2">
        <v>0.9218858719248724</v>
      </c>
    </row>
    <row r="443" ht="15.0" hidden="1" customHeight="1">
      <c r="A443" s="2" t="s">
        <v>28</v>
      </c>
      <c r="B443" s="2" t="s">
        <v>1665</v>
      </c>
      <c r="C443" s="2" t="s">
        <v>1666</v>
      </c>
      <c r="D443" s="2" t="s">
        <v>1667</v>
      </c>
      <c r="E443" s="2" t="s">
        <v>1668</v>
      </c>
      <c r="F443" s="2" t="s">
        <v>32</v>
      </c>
      <c r="G443" s="2" t="s">
        <v>89</v>
      </c>
      <c r="H443" s="2" t="s">
        <v>1669</v>
      </c>
      <c r="I443" s="2" t="s">
        <v>35</v>
      </c>
      <c r="J443" s="2" t="s">
        <v>669</v>
      </c>
      <c r="K443" s="2" t="s">
        <v>1573</v>
      </c>
      <c r="L443" s="2" t="s">
        <v>1574</v>
      </c>
      <c r="M443" s="2" t="s">
        <v>1582</v>
      </c>
      <c r="N443" s="2" t="s">
        <v>1670</v>
      </c>
      <c r="O443" s="2" t="s">
        <v>57</v>
      </c>
      <c r="P443" s="2">
        <v>0.1306</v>
      </c>
      <c r="Q443" s="2">
        <v>229.0</v>
      </c>
      <c r="R443" s="2">
        <v>29.9074</v>
      </c>
      <c r="S443" s="2">
        <v>0.0</v>
      </c>
      <c r="T443" s="2">
        <v>0.4896</v>
      </c>
      <c r="U443" s="2">
        <v>0.0</v>
      </c>
      <c r="V443" s="2">
        <v>0.3077</v>
      </c>
      <c r="W443" s="2">
        <v>0.199325</v>
      </c>
      <c r="X443" s="2">
        <v>0.2032214765100671</v>
      </c>
      <c r="Y443" s="2">
        <v>0.4073517230600922</v>
      </c>
      <c r="Z443" s="2">
        <v>0.5073496659242762</v>
      </c>
      <c r="AA443" s="2">
        <v>0.7105711424343433</v>
      </c>
      <c r="AB443" s="2">
        <v>0.9147013889843685</v>
      </c>
    </row>
    <row r="444" ht="15.0" hidden="1" customHeight="1">
      <c r="A444" s="2" t="s">
        <v>28</v>
      </c>
      <c r="B444" s="2" t="s">
        <v>1671</v>
      </c>
      <c r="C444" s="2" t="s">
        <v>1192</v>
      </c>
      <c r="D444" s="2" t="s">
        <v>1672</v>
      </c>
      <c r="E444" s="2" t="s">
        <v>1673</v>
      </c>
      <c r="F444" s="2" t="s">
        <v>32</v>
      </c>
      <c r="G444" s="2" t="s">
        <v>33</v>
      </c>
      <c r="H444" s="2" t="s">
        <v>1674</v>
      </c>
      <c r="I444" s="2" t="s">
        <v>204</v>
      </c>
      <c r="J444" s="2" t="s">
        <v>669</v>
      </c>
      <c r="K444" s="2" t="s">
        <v>1573</v>
      </c>
      <c r="L444" s="2" t="s">
        <v>1675</v>
      </c>
      <c r="M444" s="2" t="s">
        <v>1676</v>
      </c>
      <c r="N444" s="2" t="s">
        <v>1677</v>
      </c>
      <c r="O444" s="2" t="s">
        <v>57</v>
      </c>
      <c r="P444" s="2">
        <v>0.1306</v>
      </c>
      <c r="Q444" s="2">
        <v>229.0</v>
      </c>
      <c r="R444" s="2">
        <v>29.9074</v>
      </c>
      <c r="S444" s="2">
        <v>0.0</v>
      </c>
      <c r="T444" s="2">
        <v>0.4896</v>
      </c>
      <c r="U444" s="2">
        <v>0.0</v>
      </c>
      <c r="V444" s="2">
        <v>0.3077</v>
      </c>
      <c r="W444" s="2">
        <v>0.199325</v>
      </c>
      <c r="X444" s="2">
        <v>0.2032214765100671</v>
      </c>
      <c r="Y444" s="2">
        <v>0.4073517230600922</v>
      </c>
      <c r="Z444" s="2">
        <v>0.5073496659242762</v>
      </c>
      <c r="AA444" s="2">
        <v>0.7105711424343433</v>
      </c>
      <c r="AB444" s="2">
        <v>0.9147013889843685</v>
      </c>
    </row>
    <row r="445" ht="15.0" hidden="1" customHeight="1">
      <c r="A445" s="2" t="s">
        <v>28</v>
      </c>
      <c r="B445" s="2" t="s">
        <v>1070</v>
      </c>
      <c r="C445" s="2" t="s">
        <v>146</v>
      </c>
      <c r="D445" s="2" t="s">
        <v>1678</v>
      </c>
      <c r="E445" s="2" t="s">
        <v>1679</v>
      </c>
      <c r="F445" s="2" t="s">
        <v>1003</v>
      </c>
      <c r="G445" s="2" t="s">
        <v>164</v>
      </c>
      <c r="H445" s="2" t="s">
        <v>1680</v>
      </c>
      <c r="I445" s="2" t="s">
        <v>35</v>
      </c>
      <c r="J445" s="2" t="s">
        <v>669</v>
      </c>
      <c r="K445" s="2" t="s">
        <v>1067</v>
      </c>
      <c r="L445" s="2" t="s">
        <v>1068</v>
      </c>
      <c r="M445" s="2" t="s">
        <v>1074</v>
      </c>
      <c r="N445" s="2" t="s">
        <v>1681</v>
      </c>
      <c r="O445" s="2" t="s">
        <v>57</v>
      </c>
      <c r="P445" s="2">
        <v>0.1306</v>
      </c>
      <c r="Q445" s="2">
        <v>229.0</v>
      </c>
      <c r="R445" s="2">
        <v>29.9074</v>
      </c>
      <c r="S445" s="2">
        <v>0.0</v>
      </c>
      <c r="T445" s="2">
        <v>0.4896</v>
      </c>
      <c r="U445" s="2">
        <v>0.0</v>
      </c>
      <c r="V445" s="2">
        <v>0.3077</v>
      </c>
      <c r="W445" s="2">
        <v>0.199325</v>
      </c>
      <c r="X445" s="2">
        <v>0.2032214765100671</v>
      </c>
      <c r="Y445" s="2">
        <v>0.4073517230600922</v>
      </c>
      <c r="Z445" s="2">
        <v>0.5073496659242762</v>
      </c>
      <c r="AA445" s="2">
        <v>0.7105711424343433</v>
      </c>
      <c r="AB445" s="2">
        <v>0.9147013889843685</v>
      </c>
    </row>
    <row r="446" ht="15.0" hidden="1" customHeight="1">
      <c r="A446" s="2" t="s">
        <v>28</v>
      </c>
      <c r="B446" s="2" t="s">
        <v>634</v>
      </c>
      <c r="C446" s="2" t="s">
        <v>290</v>
      </c>
      <c r="D446" s="2" t="s">
        <v>1682</v>
      </c>
      <c r="E446" s="2" t="s">
        <v>634</v>
      </c>
      <c r="F446" s="2" t="s">
        <v>32</v>
      </c>
      <c r="G446" s="2" t="s">
        <v>33</v>
      </c>
      <c r="H446" s="2" t="s">
        <v>1683</v>
      </c>
      <c r="I446" s="2" t="s">
        <v>35</v>
      </c>
      <c r="J446" s="2" t="s">
        <v>637</v>
      </c>
      <c r="K446" s="2" t="s">
        <v>638</v>
      </c>
      <c r="L446" s="2" t="s">
        <v>638</v>
      </c>
      <c r="M446" s="2" t="s">
        <v>639</v>
      </c>
      <c r="N446" s="2" t="s">
        <v>1684</v>
      </c>
      <c r="O446" s="2" t="s">
        <v>101</v>
      </c>
      <c r="P446" s="2">
        <v>0.1294</v>
      </c>
      <c r="Q446" s="2">
        <v>232.0</v>
      </c>
      <c r="R446" s="2">
        <v>30.0208</v>
      </c>
      <c r="S446" s="2">
        <v>0.3407</v>
      </c>
      <c r="T446" s="2">
        <v>0.0</v>
      </c>
      <c r="U446" s="2">
        <v>0.4335</v>
      </c>
      <c r="V446" s="2">
        <v>0.0</v>
      </c>
      <c r="W446" s="2">
        <v>0.19355</v>
      </c>
      <c r="X446" s="2">
        <v>0.2</v>
      </c>
      <c r="Y446" s="2">
        <v>0.4091240134406501</v>
      </c>
      <c r="Z446" s="2">
        <v>0.4926503340757239</v>
      </c>
      <c r="AA446" s="2">
        <v>0.6926503340757239</v>
      </c>
      <c r="AB446" s="2">
        <v>0.901774347516374</v>
      </c>
    </row>
    <row r="447" ht="15.0" hidden="1" customHeight="1">
      <c r="A447" s="2" t="s">
        <v>28</v>
      </c>
      <c r="B447" s="2" t="s">
        <v>1685</v>
      </c>
      <c r="C447" s="2" t="s">
        <v>248</v>
      </c>
      <c r="D447" s="2" t="s">
        <v>1686</v>
      </c>
      <c r="E447" s="2" t="s">
        <v>1687</v>
      </c>
      <c r="F447" s="2" t="s">
        <v>44</v>
      </c>
      <c r="G447" s="2" t="s">
        <v>62</v>
      </c>
      <c r="H447" s="2" t="s">
        <v>1688</v>
      </c>
      <c r="I447" s="2" t="s">
        <v>482</v>
      </c>
      <c r="J447" s="2" t="s">
        <v>637</v>
      </c>
      <c r="K447" s="2" t="s">
        <v>662</v>
      </c>
      <c r="L447" s="2" t="s">
        <v>1689</v>
      </c>
      <c r="M447" s="2" t="s">
        <v>1690</v>
      </c>
      <c r="N447" s="2" t="s">
        <v>1691</v>
      </c>
      <c r="O447" s="2" t="s">
        <v>1692</v>
      </c>
      <c r="P447" s="2">
        <v>0.1294</v>
      </c>
      <c r="Q447" s="2">
        <v>232.0</v>
      </c>
      <c r="R447" s="2">
        <v>30.0208</v>
      </c>
      <c r="S447" s="2">
        <v>0.3407</v>
      </c>
      <c r="T447" s="2">
        <v>0.0</v>
      </c>
      <c r="U447" s="2">
        <v>0.4335</v>
      </c>
      <c r="V447" s="2">
        <v>0.0</v>
      </c>
      <c r="W447" s="2">
        <v>0.19355</v>
      </c>
      <c r="X447" s="2">
        <v>0.2</v>
      </c>
      <c r="Y447" s="2">
        <v>0.4091240134406501</v>
      </c>
      <c r="Z447" s="2">
        <v>0.4926503340757239</v>
      </c>
      <c r="AA447" s="2">
        <v>0.6926503340757239</v>
      </c>
      <c r="AB447" s="2">
        <v>0.901774347516374</v>
      </c>
    </row>
    <row r="448" ht="15.0" hidden="1" customHeight="1">
      <c r="A448" s="2" t="s">
        <v>28</v>
      </c>
      <c r="B448" s="2" t="s">
        <v>644</v>
      </c>
      <c r="C448" s="2" t="s">
        <v>1693</v>
      </c>
      <c r="D448" s="2" t="s">
        <v>1694</v>
      </c>
      <c r="E448" s="2" t="s">
        <v>652</v>
      </c>
      <c r="F448" s="2" t="s">
        <v>44</v>
      </c>
      <c r="G448" s="2" t="s">
        <v>70</v>
      </c>
      <c r="H448" s="2" t="s">
        <v>1695</v>
      </c>
      <c r="I448" s="2" t="s">
        <v>35</v>
      </c>
      <c r="J448" s="2" t="s">
        <v>637</v>
      </c>
      <c r="K448" s="2" t="s">
        <v>648</v>
      </c>
      <c r="L448" s="2" t="s">
        <v>649</v>
      </c>
      <c r="M448" s="2" t="s">
        <v>649</v>
      </c>
      <c r="N448" s="2" t="s">
        <v>1696</v>
      </c>
      <c r="O448" s="2" t="s">
        <v>40</v>
      </c>
      <c r="P448" s="2">
        <v>0.1294</v>
      </c>
      <c r="Q448" s="2">
        <v>232.0</v>
      </c>
      <c r="R448" s="2">
        <v>30.0208</v>
      </c>
      <c r="S448" s="2">
        <v>0.3407</v>
      </c>
      <c r="T448" s="2">
        <v>0.0</v>
      </c>
      <c r="U448" s="2">
        <v>0.4335</v>
      </c>
      <c r="V448" s="2">
        <v>0.0</v>
      </c>
      <c r="W448" s="2">
        <v>0.19355</v>
      </c>
      <c r="X448" s="2">
        <v>0.2</v>
      </c>
      <c r="Y448" s="2">
        <v>0.4091240134406501</v>
      </c>
      <c r="Z448" s="2">
        <v>0.4926503340757239</v>
      </c>
      <c r="AA448" s="2">
        <v>0.6926503340757239</v>
      </c>
      <c r="AB448" s="2">
        <v>0.901774347516374</v>
      </c>
    </row>
    <row r="449" ht="15.0" hidden="1" customHeight="1">
      <c r="A449" s="2" t="s">
        <v>28</v>
      </c>
      <c r="B449" s="2" t="s">
        <v>644</v>
      </c>
      <c r="C449" s="2" t="s">
        <v>375</v>
      </c>
      <c r="D449" s="2" t="s">
        <v>551</v>
      </c>
      <c r="E449" s="2" t="s">
        <v>652</v>
      </c>
      <c r="F449" s="2" t="s">
        <v>118</v>
      </c>
      <c r="G449" s="2" t="s">
        <v>70</v>
      </c>
      <c r="H449" s="2" t="s">
        <v>1697</v>
      </c>
      <c r="I449" s="2" t="s">
        <v>35</v>
      </c>
      <c r="J449" s="2" t="s">
        <v>637</v>
      </c>
      <c r="K449" s="2" t="s">
        <v>648</v>
      </c>
      <c r="L449" s="2" t="s">
        <v>649</v>
      </c>
      <c r="M449" s="2" t="s">
        <v>649</v>
      </c>
      <c r="N449" s="2" t="s">
        <v>553</v>
      </c>
      <c r="O449" s="2" t="s">
        <v>40</v>
      </c>
      <c r="P449" s="2">
        <v>0.1294</v>
      </c>
      <c r="Q449" s="2">
        <v>232.0</v>
      </c>
      <c r="R449" s="2">
        <v>30.0208</v>
      </c>
      <c r="S449" s="2">
        <v>0.3407</v>
      </c>
      <c r="T449" s="2">
        <v>0.0</v>
      </c>
      <c r="U449" s="2">
        <v>0.4335</v>
      </c>
      <c r="V449" s="2">
        <v>0.0</v>
      </c>
      <c r="W449" s="2">
        <v>0.19355</v>
      </c>
      <c r="X449" s="2">
        <v>0.2</v>
      </c>
      <c r="Y449" s="2">
        <v>0.4091240134406501</v>
      </c>
      <c r="Z449" s="2">
        <v>0.4926503340757239</v>
      </c>
      <c r="AA449" s="2">
        <v>0.6926503340757239</v>
      </c>
      <c r="AB449" s="2">
        <v>0.901774347516374</v>
      </c>
    </row>
    <row r="450" ht="15.0" hidden="1" customHeight="1">
      <c r="A450" s="2" t="s">
        <v>28</v>
      </c>
      <c r="B450" s="2" t="s">
        <v>1698</v>
      </c>
      <c r="C450" s="2" t="s">
        <v>1071</v>
      </c>
      <c r="D450" s="2" t="s">
        <v>1699</v>
      </c>
      <c r="E450" s="2" t="s">
        <v>1700</v>
      </c>
      <c r="F450" s="2" t="s">
        <v>32</v>
      </c>
      <c r="G450" s="2" t="s">
        <v>33</v>
      </c>
      <c r="H450" s="2" t="s">
        <v>1701</v>
      </c>
      <c r="I450" s="2" t="s">
        <v>183</v>
      </c>
      <c r="J450" s="2" t="s">
        <v>669</v>
      </c>
      <c r="K450" s="2" t="s">
        <v>1573</v>
      </c>
      <c r="L450" s="2" t="s">
        <v>1574</v>
      </c>
      <c r="M450" s="2" t="s">
        <v>1575</v>
      </c>
      <c r="N450" s="2" t="s">
        <v>1702</v>
      </c>
      <c r="O450" s="2" t="s">
        <v>40</v>
      </c>
      <c r="P450" s="2">
        <v>0.1306</v>
      </c>
      <c r="Q450" s="2">
        <v>229.0</v>
      </c>
      <c r="R450" s="2">
        <v>29.9074</v>
      </c>
      <c r="S450" s="2">
        <v>0.3407</v>
      </c>
      <c r="T450" s="2">
        <v>0.0</v>
      </c>
      <c r="U450" s="2">
        <v>0.4335</v>
      </c>
      <c r="V450" s="2">
        <v>0.0</v>
      </c>
      <c r="W450" s="2">
        <v>0.19355</v>
      </c>
      <c r="X450" s="2">
        <v>0.2032214765100671</v>
      </c>
      <c r="Y450" s="2">
        <v>0.4073517230600922</v>
      </c>
      <c r="Z450" s="2">
        <v>0.4926503340757239</v>
      </c>
      <c r="AA450" s="2">
        <v>0.695871810585791</v>
      </c>
      <c r="AB450" s="2">
        <v>0.900002057135816</v>
      </c>
    </row>
    <row r="451" ht="15.0" hidden="1" customHeight="1">
      <c r="A451" s="2" t="s">
        <v>28</v>
      </c>
      <c r="B451" s="2" t="s">
        <v>1698</v>
      </c>
      <c r="C451" s="2" t="s">
        <v>1703</v>
      </c>
      <c r="D451" s="2" t="s">
        <v>1030</v>
      </c>
      <c r="E451" s="2" t="s">
        <v>1704</v>
      </c>
      <c r="F451" s="2" t="s">
        <v>32</v>
      </c>
      <c r="G451" s="2" t="s">
        <v>89</v>
      </c>
      <c r="H451" s="2" t="s">
        <v>1705</v>
      </c>
      <c r="I451" s="2" t="s">
        <v>35</v>
      </c>
      <c r="J451" s="2" t="s">
        <v>669</v>
      </c>
      <c r="K451" s="2" t="s">
        <v>1573</v>
      </c>
      <c r="L451" s="2" t="s">
        <v>1574</v>
      </c>
      <c r="M451" s="2" t="s">
        <v>1575</v>
      </c>
      <c r="N451" s="2" t="s">
        <v>1030</v>
      </c>
      <c r="O451" s="2" t="s">
        <v>57</v>
      </c>
      <c r="P451" s="2">
        <v>0.1306</v>
      </c>
      <c r="Q451" s="2">
        <v>229.0</v>
      </c>
      <c r="R451" s="2">
        <v>29.9074</v>
      </c>
      <c r="S451" s="2">
        <v>0.3407</v>
      </c>
      <c r="T451" s="2">
        <v>0.0</v>
      </c>
      <c r="U451" s="2">
        <v>0.4335</v>
      </c>
      <c r="V451" s="2">
        <v>0.0</v>
      </c>
      <c r="W451" s="2">
        <v>0.19355</v>
      </c>
      <c r="X451" s="2">
        <v>0.2032214765100671</v>
      </c>
      <c r="Y451" s="2">
        <v>0.4073517230600922</v>
      </c>
      <c r="Z451" s="2">
        <v>0.4926503340757239</v>
      </c>
      <c r="AA451" s="2">
        <v>0.695871810585791</v>
      </c>
      <c r="AB451" s="2">
        <v>0.900002057135816</v>
      </c>
    </row>
    <row r="452" ht="15.0" hidden="1" customHeight="1">
      <c r="A452" s="2" t="s">
        <v>28</v>
      </c>
      <c r="B452" s="2" t="s">
        <v>1698</v>
      </c>
      <c r="C452" s="2" t="s">
        <v>441</v>
      </c>
      <c r="D452" s="2" t="s">
        <v>1706</v>
      </c>
      <c r="E452" s="2" t="s">
        <v>1707</v>
      </c>
      <c r="F452" s="2" t="s">
        <v>32</v>
      </c>
      <c r="G452" s="2" t="s">
        <v>33</v>
      </c>
      <c r="H452" s="2" t="s">
        <v>1708</v>
      </c>
      <c r="I452" s="2" t="s">
        <v>183</v>
      </c>
      <c r="J452" s="2" t="s">
        <v>669</v>
      </c>
      <c r="K452" s="2" t="s">
        <v>1573</v>
      </c>
      <c r="L452" s="2" t="s">
        <v>1574</v>
      </c>
      <c r="M452" s="2" t="s">
        <v>1575</v>
      </c>
      <c r="N452" s="3" t="s">
        <v>1709</v>
      </c>
      <c r="O452" s="2" t="s">
        <v>144</v>
      </c>
      <c r="P452" s="2">
        <v>0.1306</v>
      </c>
      <c r="Q452" s="2">
        <v>229.0</v>
      </c>
      <c r="R452" s="2">
        <v>29.9074</v>
      </c>
      <c r="S452" s="2">
        <v>0.3407</v>
      </c>
      <c r="T452" s="2">
        <v>0.0</v>
      </c>
      <c r="U452" s="2">
        <v>0.4335</v>
      </c>
      <c r="V452" s="2">
        <v>0.0</v>
      </c>
      <c r="W452" s="2">
        <v>0.19355</v>
      </c>
      <c r="X452" s="2">
        <v>0.2032214765100671</v>
      </c>
      <c r="Y452" s="2">
        <v>0.4073517230600922</v>
      </c>
      <c r="Z452" s="2">
        <v>0.4926503340757239</v>
      </c>
      <c r="AA452" s="2">
        <v>0.695871810585791</v>
      </c>
      <c r="AB452" s="2">
        <v>0.900002057135816</v>
      </c>
    </row>
    <row r="453" ht="15.0" hidden="1" customHeight="1">
      <c r="A453" s="2" t="s">
        <v>28</v>
      </c>
      <c r="B453" s="2" t="s">
        <v>1698</v>
      </c>
      <c r="C453" s="2" t="s">
        <v>58</v>
      </c>
      <c r="D453" s="2" t="s">
        <v>1511</v>
      </c>
      <c r="E453" s="2" t="s">
        <v>1710</v>
      </c>
      <c r="F453" s="2" t="s">
        <v>32</v>
      </c>
      <c r="G453" s="2" t="s">
        <v>33</v>
      </c>
      <c r="H453" s="2" t="s">
        <v>1711</v>
      </c>
      <c r="I453" s="2" t="s">
        <v>183</v>
      </c>
      <c r="J453" s="2" t="s">
        <v>669</v>
      </c>
      <c r="K453" s="2" t="s">
        <v>1573</v>
      </c>
      <c r="L453" s="2" t="s">
        <v>1574</v>
      </c>
      <c r="M453" s="2" t="s">
        <v>1575</v>
      </c>
      <c r="N453" s="2" t="s">
        <v>1511</v>
      </c>
      <c r="O453" s="2" t="s">
        <v>40</v>
      </c>
      <c r="P453" s="2">
        <v>0.1306</v>
      </c>
      <c r="Q453" s="2">
        <v>229.0</v>
      </c>
      <c r="R453" s="2">
        <v>29.9074</v>
      </c>
      <c r="S453" s="2">
        <v>0.3407</v>
      </c>
      <c r="T453" s="2">
        <v>0.0</v>
      </c>
      <c r="U453" s="2">
        <v>0.4335</v>
      </c>
      <c r="V453" s="2">
        <v>0.0</v>
      </c>
      <c r="W453" s="2">
        <v>0.19355</v>
      </c>
      <c r="X453" s="2">
        <v>0.2032214765100671</v>
      </c>
      <c r="Y453" s="2">
        <v>0.4073517230600922</v>
      </c>
      <c r="Z453" s="2">
        <v>0.4926503340757239</v>
      </c>
      <c r="AA453" s="2">
        <v>0.695871810585791</v>
      </c>
      <c r="AB453" s="2">
        <v>0.900002057135816</v>
      </c>
    </row>
    <row r="454" ht="15.0" hidden="1" customHeight="1">
      <c r="A454" s="2" t="s">
        <v>28</v>
      </c>
      <c r="B454" s="2" t="s">
        <v>1580</v>
      </c>
      <c r="C454" s="2" t="s">
        <v>441</v>
      </c>
      <c r="D454" s="2" t="s">
        <v>1712</v>
      </c>
      <c r="E454" s="2" t="s">
        <v>1713</v>
      </c>
      <c r="F454" s="2" t="s">
        <v>1714</v>
      </c>
      <c r="G454" s="2" t="s">
        <v>413</v>
      </c>
      <c r="H454" s="2" t="s">
        <v>1715</v>
      </c>
      <c r="I454" s="2" t="s">
        <v>722</v>
      </c>
      <c r="J454" s="2" t="s">
        <v>669</v>
      </c>
      <c r="K454" s="2" t="s">
        <v>1573</v>
      </c>
      <c r="L454" s="2" t="s">
        <v>1574</v>
      </c>
      <c r="M454" s="2" t="s">
        <v>1582</v>
      </c>
      <c r="N454" s="3" t="s">
        <v>1716</v>
      </c>
      <c r="O454" s="2" t="s">
        <v>40</v>
      </c>
      <c r="P454" s="2">
        <v>0.1306</v>
      </c>
      <c r="Q454" s="2">
        <v>229.0</v>
      </c>
      <c r="R454" s="2">
        <v>29.9074</v>
      </c>
      <c r="S454" s="2">
        <v>0.3407</v>
      </c>
      <c r="T454" s="2">
        <v>0.0</v>
      </c>
      <c r="U454" s="2">
        <v>0.4335</v>
      </c>
      <c r="V454" s="2">
        <v>0.0</v>
      </c>
      <c r="W454" s="2">
        <v>0.19355</v>
      </c>
      <c r="X454" s="2">
        <v>0.2032214765100671</v>
      </c>
      <c r="Y454" s="2">
        <v>0.4073517230600922</v>
      </c>
      <c r="Z454" s="2">
        <v>0.4926503340757239</v>
      </c>
      <c r="AA454" s="2">
        <v>0.695871810585791</v>
      </c>
      <c r="AB454" s="2">
        <v>0.900002057135816</v>
      </c>
    </row>
    <row r="455" ht="15.0" hidden="1" customHeight="1">
      <c r="A455" s="2" t="s">
        <v>28</v>
      </c>
      <c r="B455" s="2" t="s">
        <v>1580</v>
      </c>
      <c r="C455" s="2" t="s">
        <v>972</v>
      </c>
      <c r="D455" s="2" t="s">
        <v>1717</v>
      </c>
      <c r="E455" s="2" t="s">
        <v>1718</v>
      </c>
      <c r="F455" s="2" t="s">
        <v>225</v>
      </c>
      <c r="G455" s="2" t="s">
        <v>1719</v>
      </c>
      <c r="H455" s="2" t="s">
        <v>1720</v>
      </c>
      <c r="I455" s="2" t="s">
        <v>329</v>
      </c>
      <c r="J455" s="2" t="s">
        <v>669</v>
      </c>
      <c r="K455" s="2" t="s">
        <v>1573</v>
      </c>
      <c r="L455" s="2" t="s">
        <v>1574</v>
      </c>
      <c r="M455" s="2" t="s">
        <v>1582</v>
      </c>
      <c r="N455" s="2" t="s">
        <v>1721</v>
      </c>
      <c r="O455" s="2" t="s">
        <v>265</v>
      </c>
      <c r="P455" s="2">
        <v>0.1306</v>
      </c>
      <c r="Q455" s="2">
        <v>229.0</v>
      </c>
      <c r="R455" s="2">
        <v>29.9074</v>
      </c>
      <c r="S455" s="2">
        <v>0.3407</v>
      </c>
      <c r="T455" s="2">
        <v>0.0</v>
      </c>
      <c r="U455" s="2">
        <v>0.4335</v>
      </c>
      <c r="V455" s="2">
        <v>0.0</v>
      </c>
      <c r="W455" s="2">
        <v>0.19355</v>
      </c>
      <c r="X455" s="2">
        <v>0.2032214765100671</v>
      </c>
      <c r="Y455" s="2">
        <v>0.4073517230600922</v>
      </c>
      <c r="Z455" s="2">
        <v>0.4926503340757239</v>
      </c>
      <c r="AA455" s="2">
        <v>0.695871810585791</v>
      </c>
      <c r="AB455" s="2">
        <v>0.900002057135816</v>
      </c>
    </row>
    <row r="456" ht="15.0" hidden="1" customHeight="1">
      <c r="A456" s="2" t="s">
        <v>28</v>
      </c>
      <c r="B456" s="2" t="s">
        <v>1580</v>
      </c>
      <c r="C456" s="2" t="s">
        <v>311</v>
      </c>
      <c r="D456" s="2" t="s">
        <v>1717</v>
      </c>
      <c r="E456" s="2" t="s">
        <v>1718</v>
      </c>
      <c r="F456" s="2" t="s">
        <v>1722</v>
      </c>
      <c r="G456" s="2" t="s">
        <v>1723</v>
      </c>
      <c r="H456" s="2" t="s">
        <v>1724</v>
      </c>
      <c r="I456" s="2" t="s">
        <v>329</v>
      </c>
      <c r="J456" s="2" t="s">
        <v>669</v>
      </c>
      <c r="K456" s="2" t="s">
        <v>1573</v>
      </c>
      <c r="L456" s="2" t="s">
        <v>1574</v>
      </c>
      <c r="M456" s="2" t="s">
        <v>1582</v>
      </c>
      <c r="N456" s="2" t="s">
        <v>1721</v>
      </c>
      <c r="O456" s="2" t="s">
        <v>265</v>
      </c>
      <c r="P456" s="2">
        <v>0.1306</v>
      </c>
      <c r="Q456" s="2">
        <v>229.0</v>
      </c>
      <c r="R456" s="2">
        <v>29.9074</v>
      </c>
      <c r="S456" s="2">
        <v>0.3407</v>
      </c>
      <c r="T456" s="2">
        <v>0.0</v>
      </c>
      <c r="U456" s="2">
        <v>0.4335</v>
      </c>
      <c r="V456" s="2">
        <v>0.0</v>
      </c>
      <c r="W456" s="2">
        <v>0.19355</v>
      </c>
      <c r="X456" s="2">
        <v>0.2032214765100671</v>
      </c>
      <c r="Y456" s="2">
        <v>0.4073517230600922</v>
      </c>
      <c r="Z456" s="2">
        <v>0.4926503340757239</v>
      </c>
      <c r="AA456" s="2">
        <v>0.695871810585791</v>
      </c>
      <c r="AB456" s="2">
        <v>0.900002057135816</v>
      </c>
    </row>
    <row r="457" ht="15.0" hidden="1" customHeight="1">
      <c r="A457" s="2" t="s">
        <v>28</v>
      </c>
      <c r="B457" s="2" t="s">
        <v>1070</v>
      </c>
      <c r="C457" s="2" t="s">
        <v>919</v>
      </c>
      <c r="D457" s="2" t="s">
        <v>1725</v>
      </c>
      <c r="E457" s="2" t="s">
        <v>1070</v>
      </c>
      <c r="F457" s="2" t="s">
        <v>538</v>
      </c>
      <c r="G457" s="2" t="s">
        <v>33</v>
      </c>
      <c r="H457" s="2" t="s">
        <v>1726</v>
      </c>
      <c r="I457" s="2" t="s">
        <v>262</v>
      </c>
      <c r="J457" s="2" t="s">
        <v>669</v>
      </c>
      <c r="K457" s="2" t="s">
        <v>1067</v>
      </c>
      <c r="L457" s="2" t="s">
        <v>1068</v>
      </c>
      <c r="M457" s="2" t="s">
        <v>1074</v>
      </c>
      <c r="N457" s="2" t="s">
        <v>1727</v>
      </c>
      <c r="O457" s="2" t="s">
        <v>40</v>
      </c>
      <c r="P457" s="2">
        <v>0.1306</v>
      </c>
      <c r="Q457" s="2">
        <v>229.0</v>
      </c>
      <c r="R457" s="2">
        <v>29.9074</v>
      </c>
      <c r="S457" s="2">
        <v>0.3407</v>
      </c>
      <c r="T457" s="2">
        <v>0.0</v>
      </c>
      <c r="U457" s="2">
        <v>0.4335</v>
      </c>
      <c r="V457" s="2">
        <v>0.0</v>
      </c>
      <c r="W457" s="2">
        <v>0.19355</v>
      </c>
      <c r="X457" s="2">
        <v>0.2032214765100671</v>
      </c>
      <c r="Y457" s="2">
        <v>0.4073517230600922</v>
      </c>
      <c r="Z457" s="2">
        <v>0.4926503340757239</v>
      </c>
      <c r="AA457" s="2">
        <v>0.695871810585791</v>
      </c>
      <c r="AB457" s="2">
        <v>0.900002057135816</v>
      </c>
    </row>
    <row r="458" ht="15.0" hidden="1" customHeight="1">
      <c r="A458" s="2" t="s">
        <v>28</v>
      </c>
      <c r="B458" s="2" t="s">
        <v>1070</v>
      </c>
      <c r="C458" s="2" t="s">
        <v>1728</v>
      </c>
      <c r="D458" s="2" t="s">
        <v>1725</v>
      </c>
      <c r="E458" s="2" t="s">
        <v>1070</v>
      </c>
      <c r="F458" s="2" t="s">
        <v>44</v>
      </c>
      <c r="G458" s="2" t="s">
        <v>124</v>
      </c>
      <c r="H458" s="2" t="s">
        <v>1729</v>
      </c>
      <c r="I458" s="2" t="s">
        <v>132</v>
      </c>
      <c r="J458" s="2" t="s">
        <v>669</v>
      </c>
      <c r="K458" s="2" t="s">
        <v>1067</v>
      </c>
      <c r="L458" s="2" t="s">
        <v>1068</v>
      </c>
      <c r="M458" s="2" t="s">
        <v>1074</v>
      </c>
      <c r="N458" s="2" t="s">
        <v>1730</v>
      </c>
      <c r="O458" s="2" t="s">
        <v>40</v>
      </c>
      <c r="P458" s="2">
        <v>0.1306</v>
      </c>
      <c r="Q458" s="2">
        <v>229.0</v>
      </c>
      <c r="R458" s="2">
        <v>29.9074</v>
      </c>
      <c r="S458" s="2">
        <v>0.3407</v>
      </c>
      <c r="T458" s="2">
        <v>0.0</v>
      </c>
      <c r="U458" s="2">
        <v>0.4335</v>
      </c>
      <c r="V458" s="2">
        <v>0.0</v>
      </c>
      <c r="W458" s="2">
        <v>0.19355</v>
      </c>
      <c r="X458" s="2">
        <v>0.2032214765100671</v>
      </c>
      <c r="Y458" s="2">
        <v>0.4073517230600922</v>
      </c>
      <c r="Z458" s="2">
        <v>0.4926503340757239</v>
      </c>
      <c r="AA458" s="2">
        <v>0.695871810585791</v>
      </c>
      <c r="AB458" s="2">
        <v>0.900002057135816</v>
      </c>
    </row>
    <row r="459" ht="15.0" customHeight="1">
      <c r="A459" s="2" t="s">
        <v>28</v>
      </c>
      <c r="B459" s="2" t="s">
        <v>986</v>
      </c>
      <c r="C459" s="2" t="s">
        <v>919</v>
      </c>
      <c r="D459" s="2" t="s">
        <v>1731</v>
      </c>
      <c r="E459" s="2" t="s">
        <v>986</v>
      </c>
      <c r="F459" s="2" t="s">
        <v>44</v>
      </c>
      <c r="G459" s="2" t="s">
        <v>113</v>
      </c>
      <c r="H459" s="2" t="s">
        <v>1732</v>
      </c>
      <c r="I459" s="2" t="s">
        <v>35</v>
      </c>
      <c r="J459" s="2" t="s">
        <v>989</v>
      </c>
      <c r="K459" s="2" t="s">
        <v>990</v>
      </c>
      <c r="L459" s="2" t="s">
        <v>991</v>
      </c>
      <c r="M459" s="2" t="s">
        <v>992</v>
      </c>
      <c r="N459" s="2" t="s">
        <v>1731</v>
      </c>
      <c r="O459" s="2" t="s">
        <v>101</v>
      </c>
      <c r="P459" s="2">
        <v>0.2088</v>
      </c>
      <c r="Q459" s="2">
        <v>79.0</v>
      </c>
      <c r="R459" s="2">
        <v>16.4952</v>
      </c>
      <c r="S459" s="2">
        <v>0.3407</v>
      </c>
      <c r="T459" s="2">
        <v>0.0</v>
      </c>
      <c r="U459" s="2">
        <v>0.4335</v>
      </c>
      <c r="V459" s="2">
        <v>0.3077</v>
      </c>
      <c r="W459" s="2">
        <v>0.270475</v>
      </c>
      <c r="X459" s="2">
        <v>0.4131543624161074</v>
      </c>
      <c r="Y459" s="2">
        <v>0.1977369696022506</v>
      </c>
      <c r="Z459" s="2">
        <v>0.6884505249761376</v>
      </c>
      <c r="AA459" s="2">
        <v>1.101604887392245</v>
      </c>
      <c r="AB459" s="2">
        <v>0.8861874945783881</v>
      </c>
    </row>
    <row r="460" ht="15.0" customHeight="1">
      <c r="A460" s="2" t="s">
        <v>28</v>
      </c>
      <c r="B460" s="2" t="s">
        <v>986</v>
      </c>
      <c r="C460" s="2" t="s">
        <v>857</v>
      </c>
      <c r="D460" s="2" t="s">
        <v>1733</v>
      </c>
      <c r="E460" s="2" t="s">
        <v>986</v>
      </c>
      <c r="F460" s="2" t="s">
        <v>44</v>
      </c>
      <c r="G460" s="2" t="s">
        <v>113</v>
      </c>
      <c r="H460" s="2" t="s">
        <v>1734</v>
      </c>
      <c r="I460" s="2" t="s">
        <v>35</v>
      </c>
      <c r="J460" s="2" t="s">
        <v>989</v>
      </c>
      <c r="K460" s="2" t="s">
        <v>990</v>
      </c>
      <c r="L460" s="2" t="s">
        <v>991</v>
      </c>
      <c r="M460" s="2" t="s">
        <v>992</v>
      </c>
      <c r="N460" s="2" t="s">
        <v>1735</v>
      </c>
      <c r="O460" s="2" t="s">
        <v>57</v>
      </c>
      <c r="P460" s="2">
        <v>0.2088</v>
      </c>
      <c r="Q460" s="2">
        <v>79.0</v>
      </c>
      <c r="R460" s="2">
        <v>16.4952</v>
      </c>
      <c r="S460" s="2">
        <v>0.3407</v>
      </c>
      <c r="T460" s="2">
        <v>0.0</v>
      </c>
      <c r="U460" s="2">
        <v>0.4335</v>
      </c>
      <c r="V460" s="2">
        <v>0.3077</v>
      </c>
      <c r="W460" s="2">
        <v>0.270475</v>
      </c>
      <c r="X460" s="2">
        <v>0.4131543624161074</v>
      </c>
      <c r="Y460" s="2">
        <v>0.1977369696022506</v>
      </c>
      <c r="Z460" s="2">
        <v>0.6884505249761376</v>
      </c>
      <c r="AA460" s="2">
        <v>1.101604887392245</v>
      </c>
      <c r="AB460" s="2">
        <v>0.8861874945783881</v>
      </c>
    </row>
    <row r="461" ht="15.0" customHeight="1">
      <c r="A461" s="2" t="s">
        <v>28</v>
      </c>
      <c r="B461" s="2" t="s">
        <v>986</v>
      </c>
      <c r="C461" s="2" t="s">
        <v>152</v>
      </c>
      <c r="D461" s="2" t="s">
        <v>1736</v>
      </c>
      <c r="E461" s="2" t="s">
        <v>986</v>
      </c>
      <c r="F461" s="2" t="s">
        <v>44</v>
      </c>
      <c r="G461" s="2" t="s">
        <v>113</v>
      </c>
      <c r="H461" s="2" t="s">
        <v>1737</v>
      </c>
      <c r="I461" s="2" t="s">
        <v>35</v>
      </c>
      <c r="J461" s="2" t="s">
        <v>989</v>
      </c>
      <c r="K461" s="2" t="s">
        <v>990</v>
      </c>
      <c r="L461" s="2" t="s">
        <v>991</v>
      </c>
      <c r="M461" s="2" t="s">
        <v>992</v>
      </c>
      <c r="N461" s="2" t="s">
        <v>1273</v>
      </c>
      <c r="O461" s="2" t="s">
        <v>57</v>
      </c>
      <c r="P461" s="2">
        <v>0.2088</v>
      </c>
      <c r="Q461" s="2">
        <v>79.0</v>
      </c>
      <c r="R461" s="2">
        <v>16.4952</v>
      </c>
      <c r="S461" s="2">
        <v>0.3407</v>
      </c>
      <c r="T461" s="2">
        <v>0.0</v>
      </c>
      <c r="U461" s="2">
        <v>0.4335</v>
      </c>
      <c r="V461" s="2">
        <v>0.3077</v>
      </c>
      <c r="W461" s="2">
        <v>0.270475</v>
      </c>
      <c r="X461" s="2">
        <v>0.4131543624161074</v>
      </c>
      <c r="Y461" s="2">
        <v>0.1977369696022506</v>
      </c>
      <c r="Z461" s="2">
        <v>0.6884505249761376</v>
      </c>
      <c r="AA461" s="2">
        <v>1.101604887392245</v>
      </c>
      <c r="AB461" s="2">
        <v>0.8861874945783881</v>
      </c>
    </row>
    <row r="462" ht="15.0" customHeight="1">
      <c r="A462" s="2" t="s">
        <v>28</v>
      </c>
      <c r="B462" s="2" t="s">
        <v>986</v>
      </c>
      <c r="C462" s="2" t="s">
        <v>775</v>
      </c>
      <c r="D462" s="2" t="s">
        <v>1738</v>
      </c>
      <c r="E462" s="2" t="s">
        <v>986</v>
      </c>
      <c r="F462" s="2" t="s">
        <v>538</v>
      </c>
      <c r="G462" s="2" t="s">
        <v>33</v>
      </c>
      <c r="H462" s="2" t="s">
        <v>1739</v>
      </c>
      <c r="I462" s="2" t="s">
        <v>115</v>
      </c>
      <c r="J462" s="2" t="s">
        <v>989</v>
      </c>
      <c r="K462" s="2" t="s">
        <v>990</v>
      </c>
      <c r="L462" s="2" t="s">
        <v>991</v>
      </c>
      <c r="M462" s="2" t="s">
        <v>992</v>
      </c>
      <c r="N462" s="2" t="s">
        <v>1740</v>
      </c>
      <c r="O462" s="2" t="s">
        <v>48</v>
      </c>
      <c r="P462" s="2">
        <v>0.2088</v>
      </c>
      <c r="Q462" s="2">
        <v>79.0</v>
      </c>
      <c r="R462" s="2">
        <v>16.4952</v>
      </c>
      <c r="S462" s="2">
        <v>0.3407</v>
      </c>
      <c r="T462" s="2">
        <v>0.0</v>
      </c>
      <c r="U462" s="2">
        <v>0.4335</v>
      </c>
      <c r="V462" s="2">
        <v>0.3077</v>
      </c>
      <c r="W462" s="2">
        <v>0.270475</v>
      </c>
      <c r="X462" s="2">
        <v>0.4131543624161074</v>
      </c>
      <c r="Y462" s="2">
        <v>0.1977369696022506</v>
      </c>
      <c r="Z462" s="2">
        <v>0.6884505249761376</v>
      </c>
      <c r="AA462" s="2">
        <v>1.101604887392245</v>
      </c>
      <c r="AB462" s="2">
        <v>0.8861874945783881</v>
      </c>
    </row>
    <row r="463" ht="15.0" customHeight="1">
      <c r="A463" s="2" t="s">
        <v>28</v>
      </c>
      <c r="B463" s="2" t="s">
        <v>986</v>
      </c>
      <c r="C463" s="2" t="s">
        <v>1741</v>
      </c>
      <c r="D463" s="2" t="s">
        <v>1742</v>
      </c>
      <c r="E463" s="2" t="s">
        <v>986</v>
      </c>
      <c r="F463" s="2" t="s">
        <v>44</v>
      </c>
      <c r="G463" s="2" t="s">
        <v>113</v>
      </c>
      <c r="H463" s="2" t="s">
        <v>1743</v>
      </c>
      <c r="I463" s="2" t="s">
        <v>84</v>
      </c>
      <c r="J463" s="2" t="s">
        <v>989</v>
      </c>
      <c r="K463" s="2" t="s">
        <v>990</v>
      </c>
      <c r="L463" s="2" t="s">
        <v>991</v>
      </c>
      <c r="M463" s="2" t="s">
        <v>992</v>
      </c>
      <c r="N463" s="2" t="s">
        <v>1744</v>
      </c>
      <c r="O463" s="2" t="s">
        <v>57</v>
      </c>
      <c r="P463" s="2">
        <v>0.2088</v>
      </c>
      <c r="Q463" s="2">
        <v>79.0</v>
      </c>
      <c r="R463" s="2">
        <v>16.4952</v>
      </c>
      <c r="S463" s="2">
        <v>0.3407</v>
      </c>
      <c r="T463" s="2">
        <v>0.0</v>
      </c>
      <c r="U463" s="2">
        <v>0.4335</v>
      </c>
      <c r="V463" s="2">
        <v>0.3077</v>
      </c>
      <c r="W463" s="2">
        <v>0.270475</v>
      </c>
      <c r="X463" s="2">
        <v>0.4131543624161074</v>
      </c>
      <c r="Y463" s="2">
        <v>0.1977369696022506</v>
      </c>
      <c r="Z463" s="2">
        <v>0.6884505249761376</v>
      </c>
      <c r="AA463" s="2">
        <v>1.101604887392245</v>
      </c>
      <c r="AB463" s="2">
        <v>0.8861874945783881</v>
      </c>
    </row>
    <row r="464" ht="15.0" customHeight="1">
      <c r="A464" s="2" t="s">
        <v>28</v>
      </c>
      <c r="B464" s="2" t="s">
        <v>997</v>
      </c>
      <c r="C464" s="2" t="s">
        <v>290</v>
      </c>
      <c r="D464" s="2" t="s">
        <v>1287</v>
      </c>
      <c r="E464" s="2" t="s">
        <v>634</v>
      </c>
      <c r="F464" s="2" t="s">
        <v>32</v>
      </c>
      <c r="G464" s="2" t="s">
        <v>33</v>
      </c>
      <c r="H464" s="2" t="s">
        <v>1288</v>
      </c>
      <c r="I464" s="2" t="s">
        <v>35</v>
      </c>
      <c r="J464" s="2" t="s">
        <v>989</v>
      </c>
      <c r="K464" s="2" t="s">
        <v>998</v>
      </c>
      <c r="L464" s="2" t="s">
        <v>999</v>
      </c>
      <c r="M464" s="2" t="s">
        <v>999</v>
      </c>
      <c r="N464" s="2" t="s">
        <v>1287</v>
      </c>
      <c r="O464" s="2" t="s">
        <v>57</v>
      </c>
      <c r="P464" s="2">
        <v>0.2088</v>
      </c>
      <c r="Q464" s="2">
        <v>79.0</v>
      </c>
      <c r="R464" s="2">
        <v>16.4952</v>
      </c>
      <c r="S464" s="2">
        <v>0.3407</v>
      </c>
      <c r="T464" s="2">
        <v>0.0</v>
      </c>
      <c r="U464" s="2">
        <v>0.4335</v>
      </c>
      <c r="V464" s="2">
        <v>0.3077</v>
      </c>
      <c r="W464" s="2">
        <v>0.270475</v>
      </c>
      <c r="X464" s="2">
        <v>0.4131543624161074</v>
      </c>
      <c r="Y464" s="2">
        <v>0.1977369696022506</v>
      </c>
      <c r="Z464" s="2">
        <v>0.6884505249761376</v>
      </c>
      <c r="AA464" s="2">
        <v>1.101604887392245</v>
      </c>
      <c r="AB464" s="2">
        <v>0.8861874945783881</v>
      </c>
    </row>
    <row r="465" ht="15.0" hidden="1" customHeight="1">
      <c r="A465" s="2" t="s">
        <v>28</v>
      </c>
      <c r="B465" s="2" t="s">
        <v>1745</v>
      </c>
      <c r="C465" s="2" t="s">
        <v>1741</v>
      </c>
      <c r="D465" s="2" t="s">
        <v>1746</v>
      </c>
      <c r="E465" s="2" t="s">
        <v>1745</v>
      </c>
      <c r="F465" s="2" t="s">
        <v>1747</v>
      </c>
      <c r="G465" s="2" t="s">
        <v>1748</v>
      </c>
      <c r="H465" s="2" t="s">
        <v>1749</v>
      </c>
      <c r="I465" s="2" t="s">
        <v>1750</v>
      </c>
      <c r="J465" s="2" t="s">
        <v>637</v>
      </c>
      <c r="K465" s="2" t="s">
        <v>662</v>
      </c>
      <c r="L465" s="2" t="s">
        <v>1036</v>
      </c>
      <c r="M465" s="2" t="s">
        <v>1037</v>
      </c>
      <c r="N465" s="2" t="s">
        <v>761</v>
      </c>
      <c r="O465" s="2" t="s">
        <v>288</v>
      </c>
      <c r="P465" s="2">
        <v>0.1294</v>
      </c>
      <c r="Q465" s="2">
        <v>232.0</v>
      </c>
      <c r="R465" s="2">
        <v>30.0208</v>
      </c>
      <c r="S465" s="2">
        <v>0.0</v>
      </c>
      <c r="T465" s="2">
        <v>0.0</v>
      </c>
      <c r="U465" s="2">
        <v>0.4335</v>
      </c>
      <c r="V465" s="2">
        <v>0.3077</v>
      </c>
      <c r="W465" s="2">
        <v>0.1853</v>
      </c>
      <c r="X465" s="2">
        <v>0.2</v>
      </c>
      <c r="Y465" s="2">
        <v>0.4091240134406501</v>
      </c>
      <c r="Z465" s="2">
        <v>0.4716512885777919</v>
      </c>
      <c r="AA465" s="2">
        <v>0.6716512885777919</v>
      </c>
      <c r="AB465" s="2">
        <v>0.8807753020184421</v>
      </c>
    </row>
    <row r="466" ht="15.0" hidden="1" customHeight="1">
      <c r="A466" s="2" t="s">
        <v>28</v>
      </c>
      <c r="B466" s="2" t="s">
        <v>1745</v>
      </c>
      <c r="C466" s="2" t="s">
        <v>899</v>
      </c>
      <c r="D466" s="2" t="s">
        <v>1746</v>
      </c>
      <c r="E466" s="2" t="s">
        <v>1745</v>
      </c>
      <c r="F466" s="2" t="s">
        <v>1751</v>
      </c>
      <c r="G466" s="2" t="s">
        <v>1748</v>
      </c>
      <c r="H466" s="2" t="s">
        <v>1749</v>
      </c>
      <c r="I466" s="2" t="s">
        <v>1752</v>
      </c>
      <c r="J466" s="2" t="s">
        <v>637</v>
      </c>
      <c r="K466" s="2" t="s">
        <v>662</v>
      </c>
      <c r="L466" s="2" t="s">
        <v>1036</v>
      </c>
      <c r="M466" s="2" t="s">
        <v>1037</v>
      </c>
      <c r="N466" s="2" t="s">
        <v>761</v>
      </c>
      <c r="O466" s="2" t="s">
        <v>288</v>
      </c>
      <c r="P466" s="2">
        <v>0.1294</v>
      </c>
      <c r="Q466" s="2">
        <v>232.0</v>
      </c>
      <c r="R466" s="2">
        <v>30.0208</v>
      </c>
      <c r="S466" s="2">
        <v>0.0</v>
      </c>
      <c r="T466" s="2">
        <v>0.0</v>
      </c>
      <c r="U466" s="2">
        <v>0.4335</v>
      </c>
      <c r="V466" s="2">
        <v>0.3077</v>
      </c>
      <c r="W466" s="2">
        <v>0.1853</v>
      </c>
      <c r="X466" s="2">
        <v>0.2</v>
      </c>
      <c r="Y466" s="2">
        <v>0.4091240134406501</v>
      </c>
      <c r="Z466" s="2">
        <v>0.4716512885777919</v>
      </c>
      <c r="AA466" s="2">
        <v>0.6716512885777919</v>
      </c>
      <c r="AB466" s="2">
        <v>0.8807753020184421</v>
      </c>
    </row>
    <row r="467" ht="15.0" hidden="1" customHeight="1">
      <c r="A467" s="2" t="s">
        <v>28</v>
      </c>
      <c r="B467" s="2" t="s">
        <v>1032</v>
      </c>
      <c r="C467" s="2" t="s">
        <v>169</v>
      </c>
      <c r="D467" s="2" t="s">
        <v>1753</v>
      </c>
      <c r="E467" s="2" t="s">
        <v>1034</v>
      </c>
      <c r="F467" s="2" t="s">
        <v>118</v>
      </c>
      <c r="G467" s="2" t="s">
        <v>164</v>
      </c>
      <c r="H467" s="2" t="s">
        <v>1754</v>
      </c>
      <c r="I467" s="2" t="s">
        <v>35</v>
      </c>
      <c r="J467" s="2" t="s">
        <v>637</v>
      </c>
      <c r="K467" s="2" t="s">
        <v>662</v>
      </c>
      <c r="L467" s="2" t="s">
        <v>1036</v>
      </c>
      <c r="M467" s="2" t="s">
        <v>1037</v>
      </c>
      <c r="N467" s="2" t="s">
        <v>767</v>
      </c>
      <c r="O467" s="2" t="s">
        <v>48</v>
      </c>
      <c r="P467" s="2">
        <v>0.1294</v>
      </c>
      <c r="Q467" s="2">
        <v>232.0</v>
      </c>
      <c r="R467" s="2">
        <v>30.0208</v>
      </c>
      <c r="S467" s="2">
        <v>0.0</v>
      </c>
      <c r="T467" s="2">
        <v>0.0</v>
      </c>
      <c r="U467" s="2">
        <v>0.4335</v>
      </c>
      <c r="V467" s="2">
        <v>0.3077</v>
      </c>
      <c r="W467" s="2">
        <v>0.1853</v>
      </c>
      <c r="X467" s="2">
        <v>0.2</v>
      </c>
      <c r="Y467" s="2">
        <v>0.4091240134406501</v>
      </c>
      <c r="Z467" s="2">
        <v>0.4716512885777919</v>
      </c>
      <c r="AA467" s="2">
        <v>0.6716512885777919</v>
      </c>
      <c r="AB467" s="2">
        <v>0.8807753020184421</v>
      </c>
    </row>
    <row r="468" ht="15.0" hidden="1" customHeight="1">
      <c r="A468" s="2" t="s">
        <v>28</v>
      </c>
      <c r="B468" s="2" t="s">
        <v>634</v>
      </c>
      <c r="C468" s="2" t="s">
        <v>281</v>
      </c>
      <c r="D468" s="2" t="s">
        <v>1755</v>
      </c>
      <c r="E468" s="2" t="s">
        <v>1756</v>
      </c>
      <c r="F468" s="2" t="s">
        <v>32</v>
      </c>
      <c r="G468" s="2" t="s">
        <v>33</v>
      </c>
      <c r="H468" s="2" t="s">
        <v>1757</v>
      </c>
      <c r="I468" s="2" t="s">
        <v>187</v>
      </c>
      <c r="J468" s="2" t="s">
        <v>637</v>
      </c>
      <c r="K468" s="2" t="s">
        <v>638</v>
      </c>
      <c r="L468" s="2" t="s">
        <v>638</v>
      </c>
      <c r="M468" s="2" t="s">
        <v>639</v>
      </c>
      <c r="N468" s="2" t="s">
        <v>1755</v>
      </c>
      <c r="O468" s="2" t="s">
        <v>623</v>
      </c>
      <c r="P468" s="2">
        <v>0.1294</v>
      </c>
      <c r="Q468" s="2">
        <v>232.0</v>
      </c>
      <c r="R468" s="2">
        <v>30.0208</v>
      </c>
      <c r="S468" s="2">
        <v>0.0</v>
      </c>
      <c r="T468" s="2">
        <v>0.0</v>
      </c>
      <c r="U468" s="2">
        <v>0.4335</v>
      </c>
      <c r="V468" s="2">
        <v>0.3077</v>
      </c>
      <c r="W468" s="2">
        <v>0.1853</v>
      </c>
      <c r="X468" s="2">
        <v>0.2</v>
      </c>
      <c r="Y468" s="2">
        <v>0.4091240134406501</v>
      </c>
      <c r="Z468" s="2">
        <v>0.4716512885777919</v>
      </c>
      <c r="AA468" s="2">
        <v>0.6716512885777919</v>
      </c>
      <c r="AB468" s="2">
        <v>0.8807753020184421</v>
      </c>
    </row>
    <row r="469" ht="15.0" hidden="1" customHeight="1">
      <c r="A469" s="2" t="s">
        <v>28</v>
      </c>
      <c r="B469" s="2" t="s">
        <v>634</v>
      </c>
      <c r="C469" s="2" t="s">
        <v>775</v>
      </c>
      <c r="D469" s="2" t="s">
        <v>1758</v>
      </c>
      <c r="E469" s="2" t="s">
        <v>634</v>
      </c>
      <c r="F469" s="2" t="s">
        <v>32</v>
      </c>
      <c r="G469" s="2" t="s">
        <v>89</v>
      </c>
      <c r="H469" s="2" t="s">
        <v>1759</v>
      </c>
      <c r="I469" s="2" t="s">
        <v>431</v>
      </c>
      <c r="J469" s="2" t="s">
        <v>637</v>
      </c>
      <c r="K469" s="2" t="s">
        <v>638</v>
      </c>
      <c r="L469" s="2" t="s">
        <v>638</v>
      </c>
      <c r="M469" s="2" t="s">
        <v>639</v>
      </c>
      <c r="N469" s="2" t="s">
        <v>1684</v>
      </c>
      <c r="O469" s="2" t="s">
        <v>101</v>
      </c>
      <c r="P469" s="2">
        <v>0.1294</v>
      </c>
      <c r="Q469" s="2">
        <v>232.0</v>
      </c>
      <c r="R469" s="2">
        <v>30.0208</v>
      </c>
      <c r="S469" s="2">
        <v>0.0</v>
      </c>
      <c r="T469" s="2">
        <v>0.0</v>
      </c>
      <c r="U469" s="2">
        <v>0.4335</v>
      </c>
      <c r="V469" s="2">
        <v>0.3077</v>
      </c>
      <c r="W469" s="2">
        <v>0.1853</v>
      </c>
      <c r="X469" s="2">
        <v>0.2</v>
      </c>
      <c r="Y469" s="2">
        <v>0.4091240134406501</v>
      </c>
      <c r="Z469" s="2">
        <v>0.4716512885777919</v>
      </c>
      <c r="AA469" s="2">
        <v>0.6716512885777919</v>
      </c>
      <c r="AB469" s="2">
        <v>0.8807753020184421</v>
      </c>
    </row>
    <row r="470" ht="15.0" hidden="1" customHeight="1">
      <c r="A470" s="2" t="s">
        <v>28</v>
      </c>
      <c r="B470" s="2" t="s">
        <v>634</v>
      </c>
      <c r="C470" s="2" t="s">
        <v>81</v>
      </c>
      <c r="D470" s="2" t="s">
        <v>1760</v>
      </c>
      <c r="E470" s="2" t="s">
        <v>634</v>
      </c>
      <c r="F470" s="2" t="s">
        <v>32</v>
      </c>
      <c r="G470" s="2" t="s">
        <v>33</v>
      </c>
      <c r="H470" s="2" t="s">
        <v>1761</v>
      </c>
      <c r="I470" s="2" t="s">
        <v>35</v>
      </c>
      <c r="J470" s="2" t="s">
        <v>637</v>
      </c>
      <c r="K470" s="2" t="s">
        <v>638</v>
      </c>
      <c r="L470" s="2" t="s">
        <v>638</v>
      </c>
      <c r="M470" s="2" t="s">
        <v>639</v>
      </c>
      <c r="N470" s="2" t="s">
        <v>1762</v>
      </c>
      <c r="O470" s="2" t="s">
        <v>40</v>
      </c>
      <c r="P470" s="2">
        <v>0.1294</v>
      </c>
      <c r="Q470" s="2">
        <v>232.0</v>
      </c>
      <c r="R470" s="2">
        <v>30.0208</v>
      </c>
      <c r="S470" s="2">
        <v>0.0</v>
      </c>
      <c r="T470" s="2">
        <v>0.0</v>
      </c>
      <c r="U470" s="2">
        <v>0.4335</v>
      </c>
      <c r="V470" s="2">
        <v>0.3077</v>
      </c>
      <c r="W470" s="2">
        <v>0.1853</v>
      </c>
      <c r="X470" s="2">
        <v>0.2</v>
      </c>
      <c r="Y470" s="2">
        <v>0.4091240134406501</v>
      </c>
      <c r="Z470" s="2">
        <v>0.4716512885777919</v>
      </c>
      <c r="AA470" s="2">
        <v>0.6716512885777919</v>
      </c>
      <c r="AB470" s="2">
        <v>0.8807753020184421</v>
      </c>
    </row>
    <row r="471" ht="15.0" hidden="1" customHeight="1">
      <c r="A471" s="2" t="s">
        <v>28</v>
      </c>
      <c r="B471" s="2" t="s">
        <v>634</v>
      </c>
      <c r="C471" s="2" t="s">
        <v>86</v>
      </c>
      <c r="D471" s="2" t="s">
        <v>1763</v>
      </c>
      <c r="E471" s="2" t="s">
        <v>634</v>
      </c>
      <c r="F471" s="2" t="s">
        <v>32</v>
      </c>
      <c r="G471" s="2" t="s">
        <v>33</v>
      </c>
      <c r="H471" s="2" t="s">
        <v>1764</v>
      </c>
      <c r="I471" s="2" t="s">
        <v>35</v>
      </c>
      <c r="J471" s="2" t="s">
        <v>637</v>
      </c>
      <c r="K471" s="2" t="s">
        <v>638</v>
      </c>
      <c r="L471" s="2" t="s">
        <v>638</v>
      </c>
      <c r="M471" s="2" t="s">
        <v>639</v>
      </c>
      <c r="N471" s="2" t="s">
        <v>1765</v>
      </c>
      <c r="O471" s="2" t="s">
        <v>57</v>
      </c>
      <c r="P471" s="2">
        <v>0.1294</v>
      </c>
      <c r="Q471" s="2">
        <v>232.0</v>
      </c>
      <c r="R471" s="2">
        <v>30.0208</v>
      </c>
      <c r="S471" s="2">
        <v>0.0</v>
      </c>
      <c r="T471" s="2">
        <v>0.0</v>
      </c>
      <c r="U471" s="2">
        <v>0.4335</v>
      </c>
      <c r="V471" s="2">
        <v>0.3077</v>
      </c>
      <c r="W471" s="2">
        <v>0.1853</v>
      </c>
      <c r="X471" s="2">
        <v>0.2</v>
      </c>
      <c r="Y471" s="2">
        <v>0.4091240134406501</v>
      </c>
      <c r="Z471" s="2">
        <v>0.4716512885777919</v>
      </c>
      <c r="AA471" s="2">
        <v>0.6716512885777919</v>
      </c>
      <c r="AB471" s="2">
        <v>0.8807753020184421</v>
      </c>
    </row>
    <row r="472" ht="15.0" hidden="1" customHeight="1">
      <c r="A472" s="2" t="s">
        <v>28</v>
      </c>
      <c r="B472" s="2" t="s">
        <v>1685</v>
      </c>
      <c r="C472" s="2" t="s">
        <v>50</v>
      </c>
      <c r="D472" s="2" t="s">
        <v>1766</v>
      </c>
      <c r="E472" s="2" t="s">
        <v>1687</v>
      </c>
      <c r="F472" s="2" t="s">
        <v>44</v>
      </c>
      <c r="G472" s="2" t="s">
        <v>62</v>
      </c>
      <c r="H472" s="2" t="s">
        <v>1767</v>
      </c>
      <c r="I472" s="2" t="s">
        <v>770</v>
      </c>
      <c r="J472" s="2" t="s">
        <v>637</v>
      </c>
      <c r="K472" s="2" t="s">
        <v>662</v>
      </c>
      <c r="L472" s="2" t="s">
        <v>1689</v>
      </c>
      <c r="M472" s="2" t="s">
        <v>1690</v>
      </c>
      <c r="N472" s="2" t="s">
        <v>1768</v>
      </c>
      <c r="O472" s="2" t="s">
        <v>57</v>
      </c>
      <c r="P472" s="2">
        <v>0.1294</v>
      </c>
      <c r="Q472" s="2">
        <v>232.0</v>
      </c>
      <c r="R472" s="2">
        <v>30.0208</v>
      </c>
      <c r="S472" s="2">
        <v>0.0</v>
      </c>
      <c r="T472" s="2">
        <v>0.0</v>
      </c>
      <c r="U472" s="2">
        <v>0.4335</v>
      </c>
      <c r="V472" s="2">
        <v>0.3077</v>
      </c>
      <c r="W472" s="2">
        <v>0.1853</v>
      </c>
      <c r="X472" s="2">
        <v>0.2</v>
      </c>
      <c r="Y472" s="2">
        <v>0.4091240134406501</v>
      </c>
      <c r="Z472" s="2">
        <v>0.4716512885777919</v>
      </c>
      <c r="AA472" s="2">
        <v>0.6716512885777919</v>
      </c>
      <c r="AB472" s="2">
        <v>0.8807753020184421</v>
      </c>
    </row>
    <row r="473" ht="15.0" hidden="1" customHeight="1">
      <c r="A473" s="2" t="s">
        <v>28</v>
      </c>
      <c r="B473" s="2" t="s">
        <v>1685</v>
      </c>
      <c r="C473" s="2" t="s">
        <v>195</v>
      </c>
      <c r="D473" s="2" t="s">
        <v>1769</v>
      </c>
      <c r="E473" s="2" t="s">
        <v>1687</v>
      </c>
      <c r="F473" s="2" t="s">
        <v>44</v>
      </c>
      <c r="G473" s="2" t="s">
        <v>62</v>
      </c>
      <c r="H473" s="2" t="s">
        <v>1770</v>
      </c>
      <c r="I473" s="2" t="s">
        <v>107</v>
      </c>
      <c r="J473" s="2" t="s">
        <v>637</v>
      </c>
      <c r="K473" s="2" t="s">
        <v>662</v>
      </c>
      <c r="L473" s="2" t="s">
        <v>1689</v>
      </c>
      <c r="M473" s="2" t="s">
        <v>1690</v>
      </c>
      <c r="N473" s="2" t="s">
        <v>1769</v>
      </c>
      <c r="O473" s="2" t="s">
        <v>57</v>
      </c>
      <c r="P473" s="2">
        <v>0.1294</v>
      </c>
      <c r="Q473" s="2">
        <v>232.0</v>
      </c>
      <c r="R473" s="2">
        <v>30.0208</v>
      </c>
      <c r="S473" s="2">
        <v>0.0</v>
      </c>
      <c r="T473" s="2">
        <v>0.0</v>
      </c>
      <c r="U473" s="2">
        <v>0.4335</v>
      </c>
      <c r="V473" s="2">
        <v>0.3077</v>
      </c>
      <c r="W473" s="2">
        <v>0.1853</v>
      </c>
      <c r="X473" s="2">
        <v>0.2</v>
      </c>
      <c r="Y473" s="2">
        <v>0.4091240134406501</v>
      </c>
      <c r="Z473" s="2">
        <v>0.4716512885777919</v>
      </c>
      <c r="AA473" s="2">
        <v>0.6716512885777919</v>
      </c>
      <c r="AB473" s="2">
        <v>0.8807753020184421</v>
      </c>
    </row>
    <row r="474" ht="15.0" hidden="1" customHeight="1">
      <c r="A474" s="2" t="s">
        <v>28</v>
      </c>
      <c r="B474" s="2" t="s">
        <v>1685</v>
      </c>
      <c r="C474" s="2" t="s">
        <v>86</v>
      </c>
      <c r="D474" s="2" t="s">
        <v>1769</v>
      </c>
      <c r="E474" s="2" t="s">
        <v>1687</v>
      </c>
      <c r="F474" s="2" t="s">
        <v>53</v>
      </c>
      <c r="G474" s="2" t="s">
        <v>413</v>
      </c>
      <c r="H474" s="2" t="s">
        <v>1770</v>
      </c>
      <c r="I474" s="2" t="s">
        <v>482</v>
      </c>
      <c r="J474" s="2" t="s">
        <v>637</v>
      </c>
      <c r="K474" s="2" t="s">
        <v>662</v>
      </c>
      <c r="L474" s="2" t="s">
        <v>1689</v>
      </c>
      <c r="M474" s="2" t="s">
        <v>1690</v>
      </c>
      <c r="N474" s="2" t="s">
        <v>1769</v>
      </c>
      <c r="O474" s="2" t="s">
        <v>57</v>
      </c>
      <c r="P474" s="2">
        <v>0.1294</v>
      </c>
      <c r="Q474" s="2">
        <v>232.0</v>
      </c>
      <c r="R474" s="2">
        <v>30.0208</v>
      </c>
      <c r="S474" s="2">
        <v>0.0</v>
      </c>
      <c r="T474" s="2">
        <v>0.0</v>
      </c>
      <c r="U474" s="2">
        <v>0.4335</v>
      </c>
      <c r="V474" s="2">
        <v>0.3077</v>
      </c>
      <c r="W474" s="2">
        <v>0.1853</v>
      </c>
      <c r="X474" s="2">
        <v>0.2</v>
      </c>
      <c r="Y474" s="2">
        <v>0.4091240134406501</v>
      </c>
      <c r="Z474" s="2">
        <v>0.4716512885777919</v>
      </c>
      <c r="AA474" s="2">
        <v>0.6716512885777919</v>
      </c>
      <c r="AB474" s="2">
        <v>0.8807753020184421</v>
      </c>
    </row>
    <row r="475" ht="15.0" hidden="1" customHeight="1">
      <c r="A475" s="2" t="s">
        <v>28</v>
      </c>
      <c r="B475" s="2" t="s">
        <v>658</v>
      </c>
      <c r="C475" s="2" t="s">
        <v>236</v>
      </c>
      <c r="D475" s="2" t="s">
        <v>1771</v>
      </c>
      <c r="E475" s="2" t="s">
        <v>660</v>
      </c>
      <c r="F475" s="2" t="s">
        <v>32</v>
      </c>
      <c r="G475" s="2" t="s">
        <v>89</v>
      </c>
      <c r="H475" s="2" t="s">
        <v>1772</v>
      </c>
      <c r="I475" s="2" t="s">
        <v>370</v>
      </c>
      <c r="J475" s="2" t="s">
        <v>637</v>
      </c>
      <c r="K475" s="2" t="s">
        <v>662</v>
      </c>
      <c r="L475" s="2" t="s">
        <v>663</v>
      </c>
      <c r="M475" s="2" t="s">
        <v>663</v>
      </c>
      <c r="N475" s="2" t="s">
        <v>1771</v>
      </c>
      <c r="O475" s="2" t="s">
        <v>1773</v>
      </c>
      <c r="P475" s="2">
        <v>0.1294</v>
      </c>
      <c r="Q475" s="2">
        <v>232.0</v>
      </c>
      <c r="R475" s="2">
        <v>30.0208</v>
      </c>
      <c r="S475" s="2">
        <v>0.0</v>
      </c>
      <c r="T475" s="2">
        <v>0.0</v>
      </c>
      <c r="U475" s="2">
        <v>0.4335</v>
      </c>
      <c r="V475" s="2">
        <v>0.3077</v>
      </c>
      <c r="W475" s="2">
        <v>0.1853</v>
      </c>
      <c r="X475" s="2">
        <v>0.2</v>
      </c>
      <c r="Y475" s="2">
        <v>0.4091240134406501</v>
      </c>
      <c r="Z475" s="2">
        <v>0.4716512885777919</v>
      </c>
      <c r="AA475" s="2">
        <v>0.6716512885777919</v>
      </c>
      <c r="AB475" s="2">
        <v>0.8807753020184421</v>
      </c>
    </row>
    <row r="476" ht="15.0" hidden="1" customHeight="1">
      <c r="A476" s="2" t="s">
        <v>28</v>
      </c>
      <c r="B476" s="2" t="s">
        <v>658</v>
      </c>
      <c r="C476" s="2" t="s">
        <v>331</v>
      </c>
      <c r="D476" s="2" t="s">
        <v>1774</v>
      </c>
      <c r="E476" s="2" t="s">
        <v>1775</v>
      </c>
      <c r="F476" s="2" t="s">
        <v>32</v>
      </c>
      <c r="G476" s="2" t="s">
        <v>89</v>
      </c>
      <c r="H476" s="2" t="s">
        <v>1776</v>
      </c>
      <c r="I476" s="2" t="s">
        <v>35</v>
      </c>
      <c r="J476" s="2" t="s">
        <v>637</v>
      </c>
      <c r="K476" s="2" t="s">
        <v>662</v>
      </c>
      <c r="L476" s="2" t="s">
        <v>663</v>
      </c>
      <c r="M476" s="2" t="s">
        <v>663</v>
      </c>
      <c r="N476" s="2" t="s">
        <v>1774</v>
      </c>
      <c r="O476" s="2" t="s">
        <v>57</v>
      </c>
      <c r="P476" s="2">
        <v>0.1294</v>
      </c>
      <c r="Q476" s="2">
        <v>232.0</v>
      </c>
      <c r="R476" s="2">
        <v>30.0208</v>
      </c>
      <c r="S476" s="2">
        <v>0.0</v>
      </c>
      <c r="T476" s="2">
        <v>0.0</v>
      </c>
      <c r="U476" s="2">
        <v>0.4335</v>
      </c>
      <c r="V476" s="2">
        <v>0.3077</v>
      </c>
      <c r="W476" s="2">
        <v>0.1853</v>
      </c>
      <c r="X476" s="2">
        <v>0.2</v>
      </c>
      <c r="Y476" s="2">
        <v>0.4091240134406501</v>
      </c>
      <c r="Z476" s="2">
        <v>0.4716512885777919</v>
      </c>
      <c r="AA476" s="2">
        <v>0.6716512885777919</v>
      </c>
      <c r="AB476" s="2">
        <v>0.8807753020184421</v>
      </c>
    </row>
    <row r="477" ht="15.0" hidden="1" customHeight="1">
      <c r="A477" s="2" t="s">
        <v>28</v>
      </c>
      <c r="B477" s="2" t="s">
        <v>658</v>
      </c>
      <c r="C477" s="2" t="s">
        <v>248</v>
      </c>
      <c r="D477" s="2" t="s">
        <v>1777</v>
      </c>
      <c r="E477" s="2" t="s">
        <v>660</v>
      </c>
      <c r="F477" s="2" t="s">
        <v>32</v>
      </c>
      <c r="G477" s="2" t="s">
        <v>89</v>
      </c>
      <c r="H477" s="2" t="s">
        <v>1778</v>
      </c>
      <c r="I477" s="2" t="s">
        <v>35</v>
      </c>
      <c r="J477" s="2" t="s">
        <v>637</v>
      </c>
      <c r="K477" s="2" t="s">
        <v>662</v>
      </c>
      <c r="L477" s="2" t="s">
        <v>663</v>
      </c>
      <c r="M477" s="2" t="s">
        <v>663</v>
      </c>
      <c r="N477" s="2" t="s">
        <v>1777</v>
      </c>
      <c r="O477" s="2" t="s">
        <v>57</v>
      </c>
      <c r="P477" s="2">
        <v>0.1294</v>
      </c>
      <c r="Q477" s="2">
        <v>232.0</v>
      </c>
      <c r="R477" s="2">
        <v>30.0208</v>
      </c>
      <c r="S477" s="2">
        <v>0.0</v>
      </c>
      <c r="T477" s="2">
        <v>0.0</v>
      </c>
      <c r="U477" s="2">
        <v>0.4335</v>
      </c>
      <c r="V477" s="2">
        <v>0.3077</v>
      </c>
      <c r="W477" s="2">
        <v>0.1853</v>
      </c>
      <c r="X477" s="2">
        <v>0.2</v>
      </c>
      <c r="Y477" s="2">
        <v>0.4091240134406501</v>
      </c>
      <c r="Z477" s="2">
        <v>0.4716512885777919</v>
      </c>
      <c r="AA477" s="2">
        <v>0.6716512885777919</v>
      </c>
      <c r="AB477" s="2">
        <v>0.8807753020184421</v>
      </c>
    </row>
    <row r="478" ht="15.0" hidden="1" customHeight="1">
      <c r="A478" s="2" t="s">
        <v>28</v>
      </c>
      <c r="B478" s="2" t="s">
        <v>1047</v>
      </c>
      <c r="C478" s="2" t="s">
        <v>205</v>
      </c>
      <c r="D478" s="2" t="s">
        <v>1779</v>
      </c>
      <c r="E478" s="2" t="s">
        <v>1047</v>
      </c>
      <c r="F478" s="2" t="s">
        <v>225</v>
      </c>
      <c r="G478" s="2" t="s">
        <v>383</v>
      </c>
      <c r="H478" s="2" t="s">
        <v>1780</v>
      </c>
      <c r="I478" s="2" t="s">
        <v>35</v>
      </c>
      <c r="J478" s="2" t="s">
        <v>669</v>
      </c>
      <c r="K478" s="2" t="s">
        <v>682</v>
      </c>
      <c r="L478" s="2" t="s">
        <v>683</v>
      </c>
      <c r="M478" s="2" t="s">
        <v>985</v>
      </c>
      <c r="N478" s="2" t="s">
        <v>1781</v>
      </c>
      <c r="O478" s="2" t="s">
        <v>40</v>
      </c>
      <c r="P478" s="2">
        <v>0.1306</v>
      </c>
      <c r="Q478" s="2">
        <v>229.0</v>
      </c>
      <c r="R478" s="2">
        <v>29.9074</v>
      </c>
      <c r="S478" s="2">
        <v>0.0</v>
      </c>
      <c r="T478" s="2">
        <v>0.0</v>
      </c>
      <c r="U478" s="2">
        <v>0.4335</v>
      </c>
      <c r="V478" s="2">
        <v>0.3077</v>
      </c>
      <c r="W478" s="2">
        <v>0.1853</v>
      </c>
      <c r="X478" s="2">
        <v>0.2032214765100671</v>
      </c>
      <c r="Y478" s="2">
        <v>0.4073517230600922</v>
      </c>
      <c r="Z478" s="2">
        <v>0.4716512885777919</v>
      </c>
      <c r="AA478" s="2">
        <v>0.674872765087859</v>
      </c>
      <c r="AB478" s="2">
        <v>0.8790030116378842</v>
      </c>
    </row>
    <row r="479" ht="15.0" hidden="1" customHeight="1">
      <c r="A479" s="2" t="s">
        <v>28</v>
      </c>
      <c r="B479" s="2" t="s">
        <v>1047</v>
      </c>
      <c r="C479" s="2" t="s">
        <v>1782</v>
      </c>
      <c r="D479" s="2" t="s">
        <v>1783</v>
      </c>
      <c r="E479" s="2" t="s">
        <v>1047</v>
      </c>
      <c r="F479" s="2" t="s">
        <v>870</v>
      </c>
      <c r="G479" s="2" t="s">
        <v>33</v>
      </c>
      <c r="H479" s="2" t="s">
        <v>1784</v>
      </c>
      <c r="I479" s="2" t="s">
        <v>91</v>
      </c>
      <c r="J479" s="2" t="s">
        <v>669</v>
      </c>
      <c r="K479" s="2" t="s">
        <v>682</v>
      </c>
      <c r="L479" s="2" t="s">
        <v>683</v>
      </c>
      <c r="M479" s="2" t="s">
        <v>985</v>
      </c>
      <c r="N479" s="2" t="s">
        <v>1785</v>
      </c>
      <c r="O479" s="2" t="s">
        <v>40</v>
      </c>
      <c r="P479" s="2">
        <v>0.1306</v>
      </c>
      <c r="Q479" s="2">
        <v>229.0</v>
      </c>
      <c r="R479" s="2">
        <v>29.9074</v>
      </c>
      <c r="S479" s="2">
        <v>0.0</v>
      </c>
      <c r="T479" s="2">
        <v>0.0</v>
      </c>
      <c r="U479" s="2">
        <v>0.4335</v>
      </c>
      <c r="V479" s="2">
        <v>0.3077</v>
      </c>
      <c r="W479" s="2">
        <v>0.1853</v>
      </c>
      <c r="X479" s="2">
        <v>0.2032214765100671</v>
      </c>
      <c r="Y479" s="2">
        <v>0.4073517230600922</v>
      </c>
      <c r="Z479" s="2">
        <v>0.4716512885777919</v>
      </c>
      <c r="AA479" s="2">
        <v>0.674872765087859</v>
      </c>
      <c r="AB479" s="2">
        <v>0.8790030116378842</v>
      </c>
    </row>
    <row r="480" ht="15.0" hidden="1" customHeight="1">
      <c r="A480" s="2" t="s">
        <v>28</v>
      </c>
      <c r="B480" s="2" t="s">
        <v>1047</v>
      </c>
      <c r="C480" s="2" t="s">
        <v>146</v>
      </c>
      <c r="D480" s="2" t="s">
        <v>1786</v>
      </c>
      <c r="E480" s="2" t="s">
        <v>1047</v>
      </c>
      <c r="F480" s="2" t="s">
        <v>225</v>
      </c>
      <c r="G480" s="2" t="s">
        <v>62</v>
      </c>
      <c r="H480" s="2" t="s">
        <v>1787</v>
      </c>
      <c r="I480" s="2" t="s">
        <v>329</v>
      </c>
      <c r="J480" s="2" t="s">
        <v>669</v>
      </c>
      <c r="K480" s="2" t="s">
        <v>682</v>
      </c>
      <c r="L480" s="2" t="s">
        <v>683</v>
      </c>
      <c r="M480" s="2" t="s">
        <v>985</v>
      </c>
      <c r="N480" s="2" t="s">
        <v>1788</v>
      </c>
      <c r="O480" s="2" t="s">
        <v>1789</v>
      </c>
      <c r="P480" s="2">
        <v>0.1306</v>
      </c>
      <c r="Q480" s="2">
        <v>229.0</v>
      </c>
      <c r="R480" s="2">
        <v>29.9074</v>
      </c>
      <c r="S480" s="2">
        <v>0.0</v>
      </c>
      <c r="T480" s="2">
        <v>0.0</v>
      </c>
      <c r="U480" s="2">
        <v>0.4335</v>
      </c>
      <c r="V480" s="2">
        <v>0.3077</v>
      </c>
      <c r="W480" s="2">
        <v>0.1853</v>
      </c>
      <c r="X480" s="2">
        <v>0.2032214765100671</v>
      </c>
      <c r="Y480" s="2">
        <v>0.4073517230600922</v>
      </c>
      <c r="Z480" s="2">
        <v>0.4716512885777919</v>
      </c>
      <c r="AA480" s="2">
        <v>0.674872765087859</v>
      </c>
      <c r="AB480" s="2">
        <v>0.8790030116378842</v>
      </c>
    </row>
    <row r="481" ht="15.0" hidden="1" customHeight="1">
      <c r="A481" s="2" t="s">
        <v>28</v>
      </c>
      <c r="B481" s="2" t="s">
        <v>1047</v>
      </c>
      <c r="C481" s="2" t="s">
        <v>81</v>
      </c>
      <c r="D481" s="2" t="s">
        <v>1786</v>
      </c>
      <c r="E481" s="2" t="s">
        <v>1790</v>
      </c>
      <c r="F481" s="2" t="s">
        <v>118</v>
      </c>
      <c r="G481" s="2" t="s">
        <v>253</v>
      </c>
      <c r="H481" s="2" t="s">
        <v>1791</v>
      </c>
      <c r="I481" s="2" t="s">
        <v>107</v>
      </c>
      <c r="J481" s="2" t="s">
        <v>669</v>
      </c>
      <c r="K481" s="2" t="s">
        <v>682</v>
      </c>
      <c r="L481" s="2" t="s">
        <v>683</v>
      </c>
      <c r="M481" s="2" t="s">
        <v>985</v>
      </c>
      <c r="N481" s="2" t="s">
        <v>1788</v>
      </c>
      <c r="O481" s="2" t="s">
        <v>1789</v>
      </c>
      <c r="P481" s="2">
        <v>0.1306</v>
      </c>
      <c r="Q481" s="2">
        <v>229.0</v>
      </c>
      <c r="R481" s="2">
        <v>29.9074</v>
      </c>
      <c r="S481" s="2">
        <v>0.0</v>
      </c>
      <c r="T481" s="2">
        <v>0.0</v>
      </c>
      <c r="U481" s="2">
        <v>0.4335</v>
      </c>
      <c r="V481" s="2">
        <v>0.3077</v>
      </c>
      <c r="W481" s="2">
        <v>0.1853</v>
      </c>
      <c r="X481" s="2">
        <v>0.2032214765100671</v>
      </c>
      <c r="Y481" s="2">
        <v>0.4073517230600922</v>
      </c>
      <c r="Z481" s="2">
        <v>0.4716512885777919</v>
      </c>
      <c r="AA481" s="2">
        <v>0.674872765087859</v>
      </c>
      <c r="AB481" s="2">
        <v>0.8790030116378842</v>
      </c>
    </row>
    <row r="482" ht="15.0" hidden="1" customHeight="1">
      <c r="A482" s="2" t="s">
        <v>28</v>
      </c>
      <c r="B482" s="2" t="s">
        <v>1047</v>
      </c>
      <c r="C482" s="2" t="s">
        <v>1792</v>
      </c>
      <c r="D482" s="2" t="s">
        <v>1793</v>
      </c>
      <c r="E482" s="2" t="s">
        <v>1047</v>
      </c>
      <c r="F482" s="2" t="s">
        <v>870</v>
      </c>
      <c r="G482" s="2" t="s">
        <v>33</v>
      </c>
      <c r="H482" s="2" t="s">
        <v>1794</v>
      </c>
      <c r="I482" s="2" t="s">
        <v>35</v>
      </c>
      <c r="J482" s="2" t="s">
        <v>669</v>
      </c>
      <c r="K482" s="2" t="s">
        <v>682</v>
      </c>
      <c r="L482" s="2" t="s">
        <v>683</v>
      </c>
      <c r="M482" s="2" t="s">
        <v>985</v>
      </c>
      <c r="N482" s="2" t="s">
        <v>1795</v>
      </c>
      <c r="O482" s="2" t="s">
        <v>655</v>
      </c>
      <c r="P482" s="2">
        <v>0.1306</v>
      </c>
      <c r="Q482" s="2">
        <v>229.0</v>
      </c>
      <c r="R482" s="2">
        <v>29.9074</v>
      </c>
      <c r="S482" s="2">
        <v>0.0</v>
      </c>
      <c r="T482" s="2">
        <v>0.0</v>
      </c>
      <c r="U482" s="2">
        <v>0.4335</v>
      </c>
      <c r="V482" s="2">
        <v>0.3077</v>
      </c>
      <c r="W482" s="2">
        <v>0.1853</v>
      </c>
      <c r="X482" s="2">
        <v>0.2032214765100671</v>
      </c>
      <c r="Y482" s="2">
        <v>0.4073517230600922</v>
      </c>
      <c r="Z482" s="2">
        <v>0.4716512885777919</v>
      </c>
      <c r="AA482" s="2">
        <v>0.674872765087859</v>
      </c>
      <c r="AB482" s="2">
        <v>0.8790030116378842</v>
      </c>
    </row>
    <row r="483" ht="15.0" hidden="1" customHeight="1">
      <c r="A483" s="2" t="s">
        <v>28</v>
      </c>
      <c r="B483" s="2" t="s">
        <v>1796</v>
      </c>
      <c r="C483" s="2" t="s">
        <v>152</v>
      </c>
      <c r="D483" s="2" t="s">
        <v>1797</v>
      </c>
      <c r="E483" s="2" t="s">
        <v>1796</v>
      </c>
      <c r="F483" s="2" t="s">
        <v>32</v>
      </c>
      <c r="G483" s="2" t="s">
        <v>89</v>
      </c>
      <c r="H483" s="2" t="s">
        <v>1798</v>
      </c>
      <c r="I483" s="2" t="s">
        <v>35</v>
      </c>
      <c r="J483" s="2" t="s">
        <v>669</v>
      </c>
      <c r="K483" s="2" t="s">
        <v>1573</v>
      </c>
      <c r="L483" s="2" t="s">
        <v>1574</v>
      </c>
      <c r="M483" s="2" t="s">
        <v>1582</v>
      </c>
      <c r="N483" s="2" t="s">
        <v>1799</v>
      </c>
      <c r="O483" s="2" t="s">
        <v>265</v>
      </c>
      <c r="P483" s="2">
        <v>0.1306</v>
      </c>
      <c r="Q483" s="2">
        <v>229.0</v>
      </c>
      <c r="R483" s="2">
        <v>29.9074</v>
      </c>
      <c r="S483" s="2">
        <v>0.0</v>
      </c>
      <c r="T483" s="2">
        <v>0.0</v>
      </c>
      <c r="U483" s="2">
        <v>0.4335</v>
      </c>
      <c r="V483" s="2">
        <v>0.3077</v>
      </c>
      <c r="W483" s="2">
        <v>0.1853</v>
      </c>
      <c r="X483" s="2">
        <v>0.2032214765100671</v>
      </c>
      <c r="Y483" s="2">
        <v>0.4073517230600922</v>
      </c>
      <c r="Z483" s="2">
        <v>0.4716512885777919</v>
      </c>
      <c r="AA483" s="2">
        <v>0.674872765087859</v>
      </c>
      <c r="AB483" s="2">
        <v>0.8790030116378842</v>
      </c>
    </row>
    <row r="484" ht="15.0" hidden="1" customHeight="1">
      <c r="A484" s="2" t="s">
        <v>28</v>
      </c>
      <c r="B484" s="2" t="s">
        <v>1796</v>
      </c>
      <c r="C484" s="2" t="s">
        <v>1800</v>
      </c>
      <c r="D484" s="2" t="s">
        <v>1801</v>
      </c>
      <c r="E484" s="2" t="s">
        <v>1802</v>
      </c>
      <c r="F484" s="2" t="s">
        <v>32</v>
      </c>
      <c r="G484" s="2" t="s">
        <v>33</v>
      </c>
      <c r="H484" s="2" t="s">
        <v>1803</v>
      </c>
      <c r="I484" s="2" t="s">
        <v>35</v>
      </c>
      <c r="J484" s="2" t="s">
        <v>669</v>
      </c>
      <c r="K484" s="2" t="s">
        <v>1573</v>
      </c>
      <c r="L484" s="2" t="s">
        <v>1574</v>
      </c>
      <c r="M484" s="2" t="s">
        <v>1582</v>
      </c>
      <c r="N484" s="2" t="s">
        <v>1804</v>
      </c>
      <c r="O484" s="2" t="s">
        <v>40</v>
      </c>
      <c r="P484" s="2">
        <v>0.1306</v>
      </c>
      <c r="Q484" s="2">
        <v>229.0</v>
      </c>
      <c r="R484" s="2">
        <v>29.9074</v>
      </c>
      <c r="S484" s="2">
        <v>0.0</v>
      </c>
      <c r="T484" s="2">
        <v>0.0</v>
      </c>
      <c r="U484" s="2">
        <v>0.4335</v>
      </c>
      <c r="V484" s="2">
        <v>0.3077</v>
      </c>
      <c r="W484" s="2">
        <v>0.1853</v>
      </c>
      <c r="X484" s="2">
        <v>0.2032214765100671</v>
      </c>
      <c r="Y484" s="2">
        <v>0.4073517230600922</v>
      </c>
      <c r="Z484" s="2">
        <v>0.4716512885777919</v>
      </c>
      <c r="AA484" s="2">
        <v>0.674872765087859</v>
      </c>
      <c r="AB484" s="2">
        <v>0.8790030116378842</v>
      </c>
    </row>
    <row r="485" ht="15.0" hidden="1" customHeight="1">
      <c r="A485" s="2" t="s">
        <v>28</v>
      </c>
      <c r="B485" s="2" t="s">
        <v>1698</v>
      </c>
      <c r="C485" s="2" t="s">
        <v>1805</v>
      </c>
      <c r="D485" s="2" t="s">
        <v>1806</v>
      </c>
      <c r="E485" s="2" t="s">
        <v>1807</v>
      </c>
      <c r="F485" s="2" t="s">
        <v>32</v>
      </c>
      <c r="G485" s="2" t="s">
        <v>89</v>
      </c>
      <c r="H485" s="2" t="s">
        <v>1808</v>
      </c>
      <c r="I485" s="2" t="s">
        <v>424</v>
      </c>
      <c r="J485" s="2" t="s">
        <v>669</v>
      </c>
      <c r="K485" s="2" t="s">
        <v>1573</v>
      </c>
      <c r="L485" s="2" t="s">
        <v>1574</v>
      </c>
      <c r="M485" s="2" t="s">
        <v>1575</v>
      </c>
      <c r="N485" s="2" t="s">
        <v>1809</v>
      </c>
      <c r="O485" s="2" t="s">
        <v>40</v>
      </c>
      <c r="P485" s="2">
        <v>0.1306</v>
      </c>
      <c r="Q485" s="2">
        <v>229.0</v>
      </c>
      <c r="R485" s="2">
        <v>29.9074</v>
      </c>
      <c r="S485" s="2">
        <v>0.0</v>
      </c>
      <c r="T485" s="2">
        <v>0.0</v>
      </c>
      <c r="U485" s="2">
        <v>0.4335</v>
      </c>
      <c r="V485" s="2">
        <v>0.3077</v>
      </c>
      <c r="W485" s="2">
        <v>0.1853</v>
      </c>
      <c r="X485" s="2">
        <v>0.2032214765100671</v>
      </c>
      <c r="Y485" s="2">
        <v>0.4073517230600922</v>
      </c>
      <c r="Z485" s="2">
        <v>0.4716512885777919</v>
      </c>
      <c r="AA485" s="2">
        <v>0.674872765087859</v>
      </c>
      <c r="AB485" s="2">
        <v>0.8790030116378842</v>
      </c>
    </row>
    <row r="486" ht="15.0" hidden="1" customHeight="1">
      <c r="A486" s="2" t="s">
        <v>28</v>
      </c>
      <c r="B486" s="2" t="s">
        <v>1698</v>
      </c>
      <c r="C486" s="2" t="s">
        <v>1611</v>
      </c>
      <c r="D486" s="2" t="s">
        <v>1810</v>
      </c>
      <c r="E486" s="2" t="s">
        <v>1807</v>
      </c>
      <c r="F486" s="2" t="s">
        <v>32</v>
      </c>
      <c r="G486" s="2" t="s">
        <v>89</v>
      </c>
      <c r="H486" s="2" t="s">
        <v>1811</v>
      </c>
      <c r="I486" s="2" t="s">
        <v>187</v>
      </c>
      <c r="J486" s="2" t="s">
        <v>669</v>
      </c>
      <c r="K486" s="2" t="s">
        <v>1573</v>
      </c>
      <c r="L486" s="2" t="s">
        <v>1574</v>
      </c>
      <c r="M486" s="2" t="s">
        <v>1575</v>
      </c>
      <c r="N486" s="2" t="s">
        <v>1812</v>
      </c>
      <c r="O486" s="2" t="s">
        <v>40</v>
      </c>
      <c r="P486" s="2">
        <v>0.1306</v>
      </c>
      <c r="Q486" s="2">
        <v>229.0</v>
      </c>
      <c r="R486" s="2">
        <v>29.9074</v>
      </c>
      <c r="S486" s="2">
        <v>0.0</v>
      </c>
      <c r="T486" s="2">
        <v>0.0</v>
      </c>
      <c r="U486" s="2">
        <v>0.4335</v>
      </c>
      <c r="V486" s="2">
        <v>0.3077</v>
      </c>
      <c r="W486" s="2">
        <v>0.1853</v>
      </c>
      <c r="X486" s="2">
        <v>0.2032214765100671</v>
      </c>
      <c r="Y486" s="2">
        <v>0.4073517230600922</v>
      </c>
      <c r="Z486" s="2">
        <v>0.4716512885777919</v>
      </c>
      <c r="AA486" s="2">
        <v>0.674872765087859</v>
      </c>
      <c r="AB486" s="2">
        <v>0.8790030116378842</v>
      </c>
    </row>
    <row r="487" ht="15.0" hidden="1" customHeight="1">
      <c r="A487" s="2" t="s">
        <v>28</v>
      </c>
      <c r="B487" s="2" t="s">
        <v>1698</v>
      </c>
      <c r="C487" s="2" t="s">
        <v>1048</v>
      </c>
      <c r="D487" s="2" t="s">
        <v>1813</v>
      </c>
      <c r="E487" s="2" t="s">
        <v>1807</v>
      </c>
      <c r="F487" s="2" t="s">
        <v>32</v>
      </c>
      <c r="G487" s="2" t="s">
        <v>89</v>
      </c>
      <c r="H487" s="2" t="s">
        <v>1814</v>
      </c>
      <c r="I487" s="2" t="s">
        <v>35</v>
      </c>
      <c r="J487" s="2" t="s">
        <v>669</v>
      </c>
      <c r="K487" s="2" t="s">
        <v>1573</v>
      </c>
      <c r="L487" s="2" t="s">
        <v>1574</v>
      </c>
      <c r="M487" s="2" t="s">
        <v>1575</v>
      </c>
      <c r="N487" s="2" t="s">
        <v>1815</v>
      </c>
      <c r="O487" s="2" t="s">
        <v>57</v>
      </c>
      <c r="P487" s="2">
        <v>0.1306</v>
      </c>
      <c r="Q487" s="2">
        <v>229.0</v>
      </c>
      <c r="R487" s="2">
        <v>29.9074</v>
      </c>
      <c r="S487" s="2">
        <v>0.0</v>
      </c>
      <c r="T487" s="2">
        <v>0.0</v>
      </c>
      <c r="U487" s="2">
        <v>0.4335</v>
      </c>
      <c r="V487" s="2">
        <v>0.3077</v>
      </c>
      <c r="W487" s="2">
        <v>0.1853</v>
      </c>
      <c r="X487" s="2">
        <v>0.2032214765100671</v>
      </c>
      <c r="Y487" s="2">
        <v>0.4073517230600922</v>
      </c>
      <c r="Z487" s="2">
        <v>0.4716512885777919</v>
      </c>
      <c r="AA487" s="2">
        <v>0.674872765087859</v>
      </c>
      <c r="AB487" s="2">
        <v>0.8790030116378842</v>
      </c>
    </row>
    <row r="488" ht="15.0" hidden="1" customHeight="1">
      <c r="A488" s="2" t="s">
        <v>28</v>
      </c>
      <c r="B488" s="2" t="s">
        <v>1698</v>
      </c>
      <c r="C488" s="2" t="s">
        <v>487</v>
      </c>
      <c r="D488" s="2" t="s">
        <v>764</v>
      </c>
      <c r="E488" s="2" t="s">
        <v>398</v>
      </c>
      <c r="F488" s="2" t="s">
        <v>32</v>
      </c>
      <c r="G488" s="2" t="s">
        <v>89</v>
      </c>
      <c r="H488" s="2" t="s">
        <v>765</v>
      </c>
      <c r="I488" s="2" t="s">
        <v>198</v>
      </c>
      <c r="J488" s="2" t="s">
        <v>669</v>
      </c>
      <c r="K488" s="2" t="s">
        <v>1573</v>
      </c>
      <c r="L488" s="2" t="s">
        <v>1574</v>
      </c>
      <c r="M488" s="2" t="s">
        <v>1575</v>
      </c>
      <c r="N488" s="2" t="s">
        <v>766</v>
      </c>
      <c r="O488" s="2" t="s">
        <v>40</v>
      </c>
      <c r="P488" s="2">
        <v>0.1306</v>
      </c>
      <c r="Q488" s="2">
        <v>229.0</v>
      </c>
      <c r="R488" s="2">
        <v>29.9074</v>
      </c>
      <c r="S488" s="2">
        <v>0.0</v>
      </c>
      <c r="T488" s="2">
        <v>0.0</v>
      </c>
      <c r="U488" s="2">
        <v>0.4335</v>
      </c>
      <c r="V488" s="2">
        <v>0.3077</v>
      </c>
      <c r="W488" s="2">
        <v>0.1853</v>
      </c>
      <c r="X488" s="2">
        <v>0.2032214765100671</v>
      </c>
      <c r="Y488" s="2">
        <v>0.4073517230600922</v>
      </c>
      <c r="Z488" s="2">
        <v>0.4716512885777919</v>
      </c>
      <c r="AA488" s="2">
        <v>0.674872765087859</v>
      </c>
      <c r="AB488" s="2">
        <v>0.8790030116378842</v>
      </c>
    </row>
    <row r="489" ht="15.0" hidden="1" customHeight="1">
      <c r="A489" s="2" t="s">
        <v>28</v>
      </c>
      <c r="B489" s="2" t="s">
        <v>1816</v>
      </c>
      <c r="C489" s="2" t="s">
        <v>195</v>
      </c>
      <c r="D489" s="2" t="s">
        <v>1817</v>
      </c>
      <c r="E489" s="2" t="s">
        <v>1816</v>
      </c>
      <c r="F489" s="2" t="s">
        <v>412</v>
      </c>
      <c r="G489" s="2" t="s">
        <v>113</v>
      </c>
      <c r="H489" s="2" t="s">
        <v>1818</v>
      </c>
      <c r="I489" s="2" t="s">
        <v>270</v>
      </c>
      <c r="J489" s="2" t="s">
        <v>669</v>
      </c>
      <c r="K489" s="2" t="s">
        <v>670</v>
      </c>
      <c r="L489" s="2" t="s">
        <v>1819</v>
      </c>
      <c r="M489" s="2" t="s">
        <v>1820</v>
      </c>
      <c r="N489" s="2" t="s">
        <v>1821</v>
      </c>
      <c r="O489" s="2" t="s">
        <v>101</v>
      </c>
      <c r="P489" s="2">
        <v>0.1306</v>
      </c>
      <c r="Q489" s="2">
        <v>229.0</v>
      </c>
      <c r="R489" s="2">
        <v>29.9074</v>
      </c>
      <c r="S489" s="2">
        <v>0.0</v>
      </c>
      <c r="T489" s="2">
        <v>0.0</v>
      </c>
      <c r="U489" s="2">
        <v>0.4335</v>
      </c>
      <c r="V489" s="2">
        <v>0.3077</v>
      </c>
      <c r="W489" s="2">
        <v>0.1853</v>
      </c>
      <c r="X489" s="2">
        <v>0.2032214765100671</v>
      </c>
      <c r="Y489" s="2">
        <v>0.4073517230600922</v>
      </c>
      <c r="Z489" s="2">
        <v>0.4716512885777919</v>
      </c>
      <c r="AA489" s="2">
        <v>0.674872765087859</v>
      </c>
      <c r="AB489" s="2">
        <v>0.8790030116378842</v>
      </c>
    </row>
    <row r="490" ht="15.0" hidden="1" customHeight="1">
      <c r="A490" s="2" t="s">
        <v>28</v>
      </c>
      <c r="B490" s="2" t="s">
        <v>1822</v>
      </c>
      <c r="C490" s="2" t="s">
        <v>195</v>
      </c>
      <c r="D490" s="2" t="s">
        <v>1823</v>
      </c>
      <c r="E490" s="2" t="s">
        <v>1824</v>
      </c>
      <c r="F490" s="2" t="s">
        <v>32</v>
      </c>
      <c r="G490" s="2" t="s">
        <v>33</v>
      </c>
      <c r="H490" s="2" t="s">
        <v>1825</v>
      </c>
      <c r="I490" s="2" t="s">
        <v>35</v>
      </c>
      <c r="J490" s="2" t="s">
        <v>669</v>
      </c>
      <c r="K490" s="2" t="s">
        <v>1067</v>
      </c>
      <c r="L490" s="2" t="s">
        <v>1826</v>
      </c>
      <c r="M490" s="2" t="s">
        <v>1827</v>
      </c>
      <c r="N490" s="2" t="s">
        <v>1823</v>
      </c>
      <c r="O490" s="2" t="s">
        <v>48</v>
      </c>
      <c r="P490" s="2">
        <v>0.1306</v>
      </c>
      <c r="Q490" s="2">
        <v>229.0</v>
      </c>
      <c r="R490" s="2">
        <v>29.9074</v>
      </c>
      <c r="S490" s="2">
        <v>0.0</v>
      </c>
      <c r="T490" s="2">
        <v>0.0</v>
      </c>
      <c r="U490" s="2">
        <v>0.4335</v>
      </c>
      <c r="V490" s="2">
        <v>0.3077</v>
      </c>
      <c r="W490" s="2">
        <v>0.1853</v>
      </c>
      <c r="X490" s="2">
        <v>0.2032214765100671</v>
      </c>
      <c r="Y490" s="2">
        <v>0.4073517230600922</v>
      </c>
      <c r="Z490" s="2">
        <v>0.4716512885777919</v>
      </c>
      <c r="AA490" s="2">
        <v>0.674872765087859</v>
      </c>
      <c r="AB490" s="2">
        <v>0.8790030116378842</v>
      </c>
    </row>
    <row r="491" ht="15.0" hidden="1" customHeight="1">
      <c r="A491" s="2" t="s">
        <v>28</v>
      </c>
      <c r="B491" s="2" t="s">
        <v>980</v>
      </c>
      <c r="C491" s="2" t="s">
        <v>733</v>
      </c>
      <c r="D491" s="2" t="s">
        <v>1828</v>
      </c>
      <c r="E491" s="2" t="s">
        <v>1829</v>
      </c>
      <c r="F491" s="2" t="s">
        <v>118</v>
      </c>
      <c r="G491" s="2" t="s">
        <v>124</v>
      </c>
      <c r="H491" s="2" t="s">
        <v>1830</v>
      </c>
      <c r="I491" s="2" t="s">
        <v>198</v>
      </c>
      <c r="J491" s="2" t="s">
        <v>669</v>
      </c>
      <c r="K491" s="2" t="s">
        <v>682</v>
      </c>
      <c r="L491" s="2" t="s">
        <v>683</v>
      </c>
      <c r="M491" s="2" t="s">
        <v>985</v>
      </c>
      <c r="N491" s="2" t="s">
        <v>1828</v>
      </c>
      <c r="O491" s="2" t="s">
        <v>144</v>
      </c>
      <c r="P491" s="2">
        <v>0.1306</v>
      </c>
      <c r="Q491" s="2">
        <v>229.0</v>
      </c>
      <c r="R491" s="2">
        <v>29.9074</v>
      </c>
      <c r="S491" s="2">
        <v>0.0</v>
      </c>
      <c r="T491" s="2">
        <v>0.0</v>
      </c>
      <c r="U491" s="2">
        <v>0.4335</v>
      </c>
      <c r="V491" s="2">
        <v>0.3077</v>
      </c>
      <c r="W491" s="2">
        <v>0.1853</v>
      </c>
      <c r="X491" s="2">
        <v>0.2032214765100671</v>
      </c>
      <c r="Y491" s="2">
        <v>0.4073517230600922</v>
      </c>
      <c r="Z491" s="2">
        <v>0.4716512885777919</v>
      </c>
      <c r="AA491" s="2">
        <v>0.674872765087859</v>
      </c>
      <c r="AB491" s="2">
        <v>0.8790030116378842</v>
      </c>
    </row>
    <row r="492" ht="15.0" hidden="1" customHeight="1">
      <c r="A492" s="2" t="s">
        <v>28</v>
      </c>
      <c r="B492" s="2" t="s">
        <v>677</v>
      </c>
      <c r="C492" s="2" t="s">
        <v>775</v>
      </c>
      <c r="D492" s="2" t="s">
        <v>1831</v>
      </c>
      <c r="E492" s="2" t="s">
        <v>1304</v>
      </c>
      <c r="F492" s="2" t="s">
        <v>716</v>
      </c>
      <c r="G492" s="2" t="s">
        <v>164</v>
      </c>
      <c r="H492" s="2" t="s">
        <v>1832</v>
      </c>
      <c r="I492" s="2" t="s">
        <v>35</v>
      </c>
      <c r="J492" s="2" t="s">
        <v>669</v>
      </c>
      <c r="K492" s="2" t="s">
        <v>682</v>
      </c>
      <c r="L492" s="2" t="s">
        <v>683</v>
      </c>
      <c r="M492" s="2" t="s">
        <v>684</v>
      </c>
      <c r="N492" s="2" t="s">
        <v>1833</v>
      </c>
      <c r="O492" s="2" t="s">
        <v>57</v>
      </c>
      <c r="P492" s="2">
        <v>0.1306</v>
      </c>
      <c r="Q492" s="2">
        <v>229.0</v>
      </c>
      <c r="R492" s="2">
        <v>29.9074</v>
      </c>
      <c r="S492" s="2">
        <v>0.0</v>
      </c>
      <c r="T492" s="2">
        <v>0.0</v>
      </c>
      <c r="U492" s="2">
        <v>0.4335</v>
      </c>
      <c r="V492" s="2">
        <v>0.3077</v>
      </c>
      <c r="W492" s="2">
        <v>0.1853</v>
      </c>
      <c r="X492" s="2">
        <v>0.2032214765100671</v>
      </c>
      <c r="Y492" s="2">
        <v>0.4073517230600922</v>
      </c>
      <c r="Z492" s="2">
        <v>0.4716512885777919</v>
      </c>
      <c r="AA492" s="2">
        <v>0.674872765087859</v>
      </c>
      <c r="AB492" s="2">
        <v>0.8790030116378842</v>
      </c>
    </row>
    <row r="493" ht="15.0" hidden="1" customHeight="1">
      <c r="A493" s="2" t="s">
        <v>28</v>
      </c>
      <c r="B493" s="2" t="s">
        <v>1070</v>
      </c>
      <c r="C493" s="2" t="s">
        <v>176</v>
      </c>
      <c r="D493" s="2" t="s">
        <v>1834</v>
      </c>
      <c r="E493" s="2" t="s">
        <v>1835</v>
      </c>
      <c r="F493" s="2" t="s">
        <v>44</v>
      </c>
      <c r="G493" s="2" t="s">
        <v>70</v>
      </c>
      <c r="H493" s="2" t="s">
        <v>1836</v>
      </c>
      <c r="I493" s="2" t="s">
        <v>378</v>
      </c>
      <c r="J493" s="2" t="s">
        <v>669</v>
      </c>
      <c r="K493" s="2" t="s">
        <v>1067</v>
      </c>
      <c r="L493" s="2" t="s">
        <v>1068</v>
      </c>
      <c r="M493" s="2" t="s">
        <v>1074</v>
      </c>
      <c r="N493" s="2" t="s">
        <v>1834</v>
      </c>
      <c r="O493" s="2" t="s">
        <v>57</v>
      </c>
      <c r="P493" s="2">
        <v>0.1306</v>
      </c>
      <c r="Q493" s="2">
        <v>229.0</v>
      </c>
      <c r="R493" s="2">
        <v>29.9074</v>
      </c>
      <c r="S493" s="2">
        <v>0.0</v>
      </c>
      <c r="T493" s="2">
        <v>0.0</v>
      </c>
      <c r="U493" s="2">
        <v>0.4335</v>
      </c>
      <c r="V493" s="2">
        <v>0.3077</v>
      </c>
      <c r="W493" s="2">
        <v>0.1853</v>
      </c>
      <c r="X493" s="2">
        <v>0.2032214765100671</v>
      </c>
      <c r="Y493" s="2">
        <v>0.4073517230600922</v>
      </c>
      <c r="Z493" s="2">
        <v>0.4716512885777919</v>
      </c>
      <c r="AA493" s="2">
        <v>0.674872765087859</v>
      </c>
      <c r="AB493" s="2">
        <v>0.8790030116378842</v>
      </c>
    </row>
    <row r="494" ht="15.0" hidden="1" customHeight="1">
      <c r="A494" s="2" t="s">
        <v>28</v>
      </c>
      <c r="B494" s="2" t="s">
        <v>1837</v>
      </c>
      <c r="C494" s="2" t="s">
        <v>921</v>
      </c>
      <c r="D494" s="2" t="s">
        <v>1823</v>
      </c>
      <c r="E494" s="2" t="s">
        <v>1824</v>
      </c>
      <c r="F494" s="2" t="s">
        <v>32</v>
      </c>
      <c r="G494" s="2" t="s">
        <v>33</v>
      </c>
      <c r="H494" s="2" t="s">
        <v>1825</v>
      </c>
      <c r="I494" s="2" t="s">
        <v>35</v>
      </c>
      <c r="J494" s="2" t="s">
        <v>669</v>
      </c>
      <c r="K494" s="2" t="s">
        <v>1067</v>
      </c>
      <c r="L494" s="2" t="s">
        <v>1826</v>
      </c>
      <c r="M494" s="2" t="s">
        <v>1827</v>
      </c>
      <c r="N494" s="2" t="s">
        <v>1823</v>
      </c>
      <c r="O494" s="2" t="s">
        <v>48</v>
      </c>
      <c r="P494" s="2">
        <v>0.1306</v>
      </c>
      <c r="Q494" s="2">
        <v>229.0</v>
      </c>
      <c r="R494" s="2">
        <v>29.9074</v>
      </c>
      <c r="S494" s="2">
        <v>0.0</v>
      </c>
      <c r="T494" s="2">
        <v>0.0</v>
      </c>
      <c r="U494" s="2">
        <v>0.4335</v>
      </c>
      <c r="V494" s="2">
        <v>0.3077</v>
      </c>
      <c r="W494" s="2">
        <v>0.1853</v>
      </c>
      <c r="X494" s="2">
        <v>0.2032214765100671</v>
      </c>
      <c r="Y494" s="2">
        <v>0.4073517230600922</v>
      </c>
      <c r="Z494" s="2">
        <v>0.4716512885777919</v>
      </c>
      <c r="AA494" s="2">
        <v>0.674872765087859</v>
      </c>
      <c r="AB494" s="2">
        <v>0.8790030116378842</v>
      </c>
    </row>
    <row r="495" ht="15.0" hidden="1" customHeight="1">
      <c r="A495" s="2" t="s">
        <v>28</v>
      </c>
      <c r="B495" s="2" t="s">
        <v>1114</v>
      </c>
      <c r="C495" s="2" t="s">
        <v>195</v>
      </c>
      <c r="D495" s="2" t="s">
        <v>1838</v>
      </c>
      <c r="E495" s="2" t="s">
        <v>1116</v>
      </c>
      <c r="F495" s="2" t="s">
        <v>105</v>
      </c>
      <c r="G495" s="2" t="s">
        <v>951</v>
      </c>
      <c r="H495" s="2" t="s">
        <v>1839</v>
      </c>
      <c r="I495" s="2" t="s">
        <v>35</v>
      </c>
      <c r="J495" s="2" t="s">
        <v>284</v>
      </c>
      <c r="K495" s="2" t="s">
        <v>575</v>
      </c>
      <c r="L495" s="2" t="s">
        <v>583</v>
      </c>
      <c r="M495" s="2" t="s">
        <v>1118</v>
      </c>
      <c r="N495" s="2" t="s">
        <v>1838</v>
      </c>
      <c r="O495" s="2" t="s">
        <v>101</v>
      </c>
      <c r="P495" s="2">
        <v>0.4274</v>
      </c>
      <c r="Q495" s="2">
        <v>108.0</v>
      </c>
      <c r="R495" s="2">
        <v>46.1592</v>
      </c>
      <c r="S495" s="2">
        <v>0.3407</v>
      </c>
      <c r="T495" s="2">
        <v>0.0</v>
      </c>
      <c r="U495" s="2">
        <v>0.0</v>
      </c>
      <c r="V495" s="2">
        <v>0.0</v>
      </c>
      <c r="W495" s="2">
        <v>0.085175</v>
      </c>
      <c r="X495" s="2">
        <v>1.0</v>
      </c>
      <c r="Y495" s="2">
        <v>0.6613456278815347</v>
      </c>
      <c r="Z495" s="2">
        <v>0.2167992363983456</v>
      </c>
      <c r="AA495" s="2">
        <v>1.216799236398346</v>
      </c>
      <c r="AB495" s="2">
        <v>0.8781448642798803</v>
      </c>
    </row>
    <row r="496" ht="15.0" hidden="1" customHeight="1">
      <c r="A496" s="2" t="s">
        <v>28</v>
      </c>
      <c r="B496" s="2" t="s">
        <v>571</v>
      </c>
      <c r="C496" s="2" t="s">
        <v>331</v>
      </c>
      <c r="D496" s="2" t="s">
        <v>1840</v>
      </c>
      <c r="E496" s="2" t="s">
        <v>571</v>
      </c>
      <c r="F496" s="2" t="s">
        <v>53</v>
      </c>
      <c r="G496" s="2" t="s">
        <v>89</v>
      </c>
      <c r="H496" s="2" t="s">
        <v>1841</v>
      </c>
      <c r="I496" s="2" t="s">
        <v>35</v>
      </c>
      <c r="J496" s="2" t="s">
        <v>284</v>
      </c>
      <c r="K496" s="2" t="s">
        <v>575</v>
      </c>
      <c r="L496" s="2" t="s">
        <v>576</v>
      </c>
      <c r="M496" s="2" t="s">
        <v>576</v>
      </c>
      <c r="N496" s="2" t="s">
        <v>1840</v>
      </c>
      <c r="O496" s="2" t="s">
        <v>40</v>
      </c>
      <c r="P496" s="2">
        <v>0.4274</v>
      </c>
      <c r="Q496" s="2">
        <v>108.0</v>
      </c>
      <c r="R496" s="2">
        <v>46.1592</v>
      </c>
      <c r="S496" s="2">
        <v>0.3407</v>
      </c>
      <c r="T496" s="2">
        <v>0.0</v>
      </c>
      <c r="U496" s="2">
        <v>0.0</v>
      </c>
      <c r="V496" s="2">
        <v>0.0</v>
      </c>
      <c r="W496" s="2">
        <v>0.085175</v>
      </c>
      <c r="X496" s="2">
        <v>1.0</v>
      </c>
      <c r="Y496" s="2">
        <v>0.6613456278815347</v>
      </c>
      <c r="Z496" s="2">
        <v>0.2167992363983456</v>
      </c>
      <c r="AA496" s="2">
        <v>1.216799236398346</v>
      </c>
      <c r="AB496" s="2">
        <v>0.8781448642798803</v>
      </c>
    </row>
    <row r="497" ht="15.0" hidden="1" customHeight="1">
      <c r="A497" s="2" t="s">
        <v>28</v>
      </c>
      <c r="B497" s="2" t="s">
        <v>1333</v>
      </c>
      <c r="C497" s="2" t="s">
        <v>785</v>
      </c>
      <c r="D497" s="2" t="s">
        <v>1842</v>
      </c>
      <c r="E497" s="2" t="s">
        <v>1843</v>
      </c>
      <c r="F497" s="2" t="s">
        <v>32</v>
      </c>
      <c r="G497" s="2" t="s">
        <v>33</v>
      </c>
      <c r="H497" s="2" t="s">
        <v>1844</v>
      </c>
      <c r="I497" s="2" t="s">
        <v>140</v>
      </c>
      <c r="J497" s="2" t="s">
        <v>1322</v>
      </c>
      <c r="K497" s="2" t="s">
        <v>1331</v>
      </c>
      <c r="L497" s="2" t="s">
        <v>1336</v>
      </c>
      <c r="M497" s="2" t="s">
        <v>1336</v>
      </c>
      <c r="N497" s="2" t="s">
        <v>1845</v>
      </c>
      <c r="O497" s="2" t="s">
        <v>48</v>
      </c>
      <c r="P497" s="2">
        <v>0.1294</v>
      </c>
      <c r="Q497" s="2">
        <v>73.0</v>
      </c>
      <c r="R497" s="2">
        <v>9.4462</v>
      </c>
      <c r="S497" s="2">
        <v>0.0</v>
      </c>
      <c r="T497" s="2">
        <v>0.4896</v>
      </c>
      <c r="U497" s="2">
        <v>0.4335</v>
      </c>
      <c r="V497" s="2">
        <v>0.3077</v>
      </c>
      <c r="W497" s="2">
        <v>0.3077</v>
      </c>
      <c r="X497" s="2">
        <v>0.2</v>
      </c>
      <c r="Y497" s="2">
        <v>0.08757052434164256</v>
      </c>
      <c r="Z497" s="2">
        <v>0.7832007636016545</v>
      </c>
      <c r="AA497" s="2">
        <v>0.9832007636016544</v>
      </c>
      <c r="AB497" s="2">
        <v>0.8707712879432971</v>
      </c>
    </row>
    <row r="498" ht="15.0" hidden="1" customHeight="1">
      <c r="A498" s="2" t="s">
        <v>28</v>
      </c>
      <c r="B498" s="2" t="s">
        <v>1846</v>
      </c>
      <c r="C498" s="2" t="s">
        <v>487</v>
      </c>
      <c r="D498" s="2" t="s">
        <v>1847</v>
      </c>
      <c r="E498" s="2" t="s">
        <v>1848</v>
      </c>
      <c r="F498" s="2" t="s">
        <v>538</v>
      </c>
      <c r="G498" s="2" t="s">
        <v>89</v>
      </c>
      <c r="H498" s="2" t="s">
        <v>1849</v>
      </c>
      <c r="I498" s="2" t="s">
        <v>35</v>
      </c>
      <c r="J498" s="2" t="s">
        <v>284</v>
      </c>
      <c r="K498" s="2" t="s">
        <v>285</v>
      </c>
      <c r="L498" s="2" t="s">
        <v>295</v>
      </c>
      <c r="M498" s="2" t="s">
        <v>1850</v>
      </c>
      <c r="N498" s="2" t="s">
        <v>1847</v>
      </c>
      <c r="O498" s="2" t="s">
        <v>57</v>
      </c>
      <c r="P498" s="2">
        <v>0.4274</v>
      </c>
      <c r="Q498" s="2">
        <v>108.0</v>
      </c>
      <c r="R498" s="2">
        <v>46.1592</v>
      </c>
      <c r="S498" s="2">
        <v>0.0</v>
      </c>
      <c r="T498" s="2">
        <v>0.0</v>
      </c>
      <c r="U498" s="2">
        <v>0.0</v>
      </c>
      <c r="V498" s="2">
        <v>0.3077</v>
      </c>
      <c r="W498" s="2">
        <v>0.076925</v>
      </c>
      <c r="X498" s="2">
        <v>1.0</v>
      </c>
      <c r="Y498" s="2">
        <v>0.6613456278815347</v>
      </c>
      <c r="Z498" s="2">
        <v>0.1958001909004136</v>
      </c>
      <c r="AA498" s="2">
        <v>1.195800190900414</v>
      </c>
      <c r="AB498" s="2">
        <v>0.8571458187819483</v>
      </c>
    </row>
    <row r="499" ht="15.0" hidden="1" customHeight="1">
      <c r="A499" s="2" t="s">
        <v>28</v>
      </c>
      <c r="B499" s="2" t="s">
        <v>560</v>
      </c>
      <c r="C499" s="2" t="s">
        <v>1442</v>
      </c>
      <c r="D499" s="2" t="s">
        <v>1851</v>
      </c>
      <c r="E499" s="2" t="s">
        <v>568</v>
      </c>
      <c r="F499" s="2" t="s">
        <v>118</v>
      </c>
      <c r="G499" s="2" t="s">
        <v>124</v>
      </c>
      <c r="H499" s="2" t="s">
        <v>1852</v>
      </c>
      <c r="I499" s="2" t="s">
        <v>570</v>
      </c>
      <c r="J499" s="2" t="s">
        <v>284</v>
      </c>
      <c r="K499" s="2" t="s">
        <v>285</v>
      </c>
      <c r="L499" s="2" t="s">
        <v>295</v>
      </c>
      <c r="M499" s="2" t="s">
        <v>296</v>
      </c>
      <c r="N499" s="2" t="s">
        <v>147</v>
      </c>
      <c r="O499" s="2" t="s">
        <v>57</v>
      </c>
      <c r="P499" s="2">
        <v>0.4274</v>
      </c>
      <c r="Q499" s="2">
        <v>108.0</v>
      </c>
      <c r="R499" s="2">
        <v>46.1592</v>
      </c>
      <c r="S499" s="2">
        <v>0.0</v>
      </c>
      <c r="T499" s="2">
        <v>0.0</v>
      </c>
      <c r="U499" s="2">
        <v>0.0</v>
      </c>
      <c r="V499" s="2">
        <v>0.3077</v>
      </c>
      <c r="W499" s="2">
        <v>0.076925</v>
      </c>
      <c r="X499" s="2">
        <v>1.0</v>
      </c>
      <c r="Y499" s="2">
        <v>0.6613456278815347</v>
      </c>
      <c r="Z499" s="2">
        <v>0.1958001909004136</v>
      </c>
      <c r="AA499" s="2">
        <v>1.195800190900414</v>
      </c>
      <c r="AB499" s="2">
        <v>0.8571458187819483</v>
      </c>
    </row>
    <row r="500" ht="15.0" hidden="1" customHeight="1">
      <c r="A500" s="2" t="s">
        <v>28</v>
      </c>
      <c r="B500" s="2" t="s">
        <v>1350</v>
      </c>
      <c r="C500" s="2" t="s">
        <v>1853</v>
      </c>
      <c r="D500" s="2" t="s">
        <v>1854</v>
      </c>
      <c r="E500" s="2" t="s">
        <v>1855</v>
      </c>
      <c r="F500" s="2" t="s">
        <v>950</v>
      </c>
      <c r="G500" s="2" t="s">
        <v>113</v>
      </c>
      <c r="H500" s="2" t="s">
        <v>1856</v>
      </c>
      <c r="I500" s="2" t="s">
        <v>35</v>
      </c>
      <c r="J500" s="2" t="s">
        <v>1354</v>
      </c>
      <c r="K500" s="2" t="s">
        <v>1354</v>
      </c>
      <c r="L500" s="2" t="s">
        <v>1355</v>
      </c>
      <c r="M500" s="2" t="s">
        <v>1356</v>
      </c>
      <c r="N500" s="2" t="s">
        <v>1857</v>
      </c>
      <c r="O500" s="2" t="s">
        <v>40</v>
      </c>
      <c r="P500" s="2">
        <v>0.1722</v>
      </c>
      <c r="Q500" s="2">
        <v>47.0</v>
      </c>
      <c r="R500" s="2">
        <v>8.093399999999999</v>
      </c>
      <c r="S500" s="2">
        <v>0.0</v>
      </c>
      <c r="T500" s="2">
        <v>0.0</v>
      </c>
      <c r="U500" s="2">
        <v>0.4335</v>
      </c>
      <c r="V500" s="2">
        <v>0.0</v>
      </c>
      <c r="W500" s="2">
        <v>0.108375</v>
      </c>
      <c r="X500" s="2">
        <v>0.3148993288590604</v>
      </c>
      <c r="Y500" s="2">
        <v>0.06642806907869031</v>
      </c>
      <c r="Z500" s="2">
        <v>0.2758510976773783</v>
      </c>
      <c r="AA500" s="2">
        <v>0.5907504265364387</v>
      </c>
      <c r="AB500" s="2">
        <v>0.3422791667560686</v>
      </c>
    </row>
    <row r="501" ht="15.0" hidden="1" customHeight="1">
      <c r="A501" s="2" t="s">
        <v>28</v>
      </c>
      <c r="B501" s="2" t="s">
        <v>738</v>
      </c>
      <c r="C501" s="2" t="s">
        <v>1858</v>
      </c>
      <c r="D501" s="2" t="s">
        <v>1859</v>
      </c>
      <c r="E501" s="2" t="s">
        <v>1860</v>
      </c>
      <c r="F501" s="2" t="s">
        <v>573</v>
      </c>
      <c r="G501" s="2" t="s">
        <v>89</v>
      </c>
      <c r="H501" s="2" t="s">
        <v>1861</v>
      </c>
      <c r="I501" s="2" t="s">
        <v>35</v>
      </c>
      <c r="J501" s="2" t="s">
        <v>92</v>
      </c>
      <c r="K501" s="2" t="s">
        <v>93</v>
      </c>
      <c r="L501" s="2" t="s">
        <v>93</v>
      </c>
      <c r="M501" s="2" t="s">
        <v>94</v>
      </c>
      <c r="N501" s="2" t="s">
        <v>1862</v>
      </c>
      <c r="O501" s="2" t="s">
        <v>57</v>
      </c>
      <c r="P501" s="2">
        <v>0.243</v>
      </c>
      <c r="Q501" s="2">
        <v>239.0</v>
      </c>
      <c r="R501" s="2">
        <v>58.077</v>
      </c>
      <c r="S501" s="2">
        <v>0.0</v>
      </c>
      <c r="T501" s="2">
        <v>0.0</v>
      </c>
      <c r="U501" s="2">
        <v>0.0</v>
      </c>
      <c r="V501" s="2">
        <v>0.0</v>
      </c>
      <c r="W501" s="2">
        <v>0.0</v>
      </c>
      <c r="X501" s="2">
        <v>0.5049664429530202</v>
      </c>
      <c r="Y501" s="2">
        <v>0.8476049074001718</v>
      </c>
      <c r="Z501" s="2">
        <v>0.0</v>
      </c>
      <c r="AA501" s="2">
        <v>0.5049664429530202</v>
      </c>
      <c r="AB501" s="2">
        <v>0.8476049074001718</v>
      </c>
    </row>
    <row r="502" ht="15.0" hidden="1" customHeight="1">
      <c r="A502" s="2" t="s">
        <v>28</v>
      </c>
      <c r="B502" s="2" t="s">
        <v>1370</v>
      </c>
      <c r="C502" s="2" t="s">
        <v>921</v>
      </c>
      <c r="D502" s="2" t="s">
        <v>1863</v>
      </c>
      <c r="E502" s="2" t="s">
        <v>1864</v>
      </c>
      <c r="F502" s="2" t="s">
        <v>667</v>
      </c>
      <c r="G502" s="2" t="s">
        <v>1865</v>
      </c>
      <c r="H502" s="2" t="s">
        <v>1866</v>
      </c>
      <c r="I502" s="2" t="s">
        <v>35</v>
      </c>
      <c r="J502" s="2" t="s">
        <v>92</v>
      </c>
      <c r="K502" s="2" t="s">
        <v>93</v>
      </c>
      <c r="L502" s="2" t="s">
        <v>93</v>
      </c>
      <c r="M502" s="2" t="s">
        <v>94</v>
      </c>
      <c r="N502" s="2" t="s">
        <v>1867</v>
      </c>
      <c r="O502" s="2" t="s">
        <v>57</v>
      </c>
      <c r="P502" s="2">
        <v>0.243</v>
      </c>
      <c r="Q502" s="2">
        <v>239.0</v>
      </c>
      <c r="R502" s="2">
        <v>58.077</v>
      </c>
      <c r="S502" s="2">
        <v>0.0</v>
      </c>
      <c r="T502" s="2">
        <v>0.0</v>
      </c>
      <c r="U502" s="2">
        <v>0.0</v>
      </c>
      <c r="V502" s="2">
        <v>0.0</v>
      </c>
      <c r="W502" s="2">
        <v>0.0</v>
      </c>
      <c r="X502" s="2">
        <v>0.5049664429530202</v>
      </c>
      <c r="Y502" s="2">
        <v>0.8476049074001718</v>
      </c>
      <c r="Z502" s="2">
        <v>0.0</v>
      </c>
      <c r="AA502" s="2">
        <v>0.5049664429530202</v>
      </c>
      <c r="AB502" s="2">
        <v>0.8476049074001718</v>
      </c>
    </row>
    <row r="503" ht="15.0" hidden="1" customHeight="1">
      <c r="A503" s="2" t="s">
        <v>28</v>
      </c>
      <c r="B503" s="2" t="s">
        <v>85</v>
      </c>
      <c r="C503" s="2" t="s">
        <v>323</v>
      </c>
      <c r="D503" s="2" t="s">
        <v>1868</v>
      </c>
      <c r="E503" s="2" t="s">
        <v>1869</v>
      </c>
      <c r="F503" s="2" t="s">
        <v>32</v>
      </c>
      <c r="G503" s="2" t="s">
        <v>33</v>
      </c>
      <c r="H503" s="2" t="s">
        <v>1870</v>
      </c>
      <c r="I503" s="2" t="s">
        <v>84</v>
      </c>
      <c r="J503" s="2" t="s">
        <v>92</v>
      </c>
      <c r="K503" s="2" t="s">
        <v>93</v>
      </c>
      <c r="L503" s="2" t="s">
        <v>93</v>
      </c>
      <c r="M503" s="2" t="s">
        <v>94</v>
      </c>
      <c r="N503" s="2" t="s">
        <v>1862</v>
      </c>
      <c r="O503" s="2" t="s">
        <v>57</v>
      </c>
      <c r="P503" s="2">
        <v>0.243</v>
      </c>
      <c r="Q503" s="2">
        <v>239.0</v>
      </c>
      <c r="R503" s="2">
        <v>58.077</v>
      </c>
      <c r="S503" s="2">
        <v>0.0</v>
      </c>
      <c r="T503" s="2">
        <v>0.0</v>
      </c>
      <c r="U503" s="2">
        <v>0.0</v>
      </c>
      <c r="V503" s="2">
        <v>0.0</v>
      </c>
      <c r="W503" s="2">
        <v>0.0</v>
      </c>
      <c r="X503" s="2">
        <v>0.5049664429530202</v>
      </c>
      <c r="Y503" s="2">
        <v>0.8476049074001718</v>
      </c>
      <c r="Z503" s="2">
        <v>0.0</v>
      </c>
      <c r="AA503" s="2">
        <v>0.5049664429530202</v>
      </c>
      <c r="AB503" s="2">
        <v>0.8476049074001718</v>
      </c>
    </row>
    <row r="504" ht="15.0" hidden="1" customHeight="1">
      <c r="A504" s="2" t="s">
        <v>28</v>
      </c>
      <c r="B504" s="2" t="s">
        <v>1172</v>
      </c>
      <c r="C504" s="2" t="s">
        <v>290</v>
      </c>
      <c r="D504" s="2" t="s">
        <v>1871</v>
      </c>
      <c r="E504" s="2" t="s">
        <v>1177</v>
      </c>
      <c r="F504" s="2" t="s">
        <v>32</v>
      </c>
      <c r="G504" s="2" t="s">
        <v>89</v>
      </c>
      <c r="H504" s="2" t="s">
        <v>1872</v>
      </c>
      <c r="I504" s="2" t="s">
        <v>35</v>
      </c>
      <c r="J504" s="2" t="s">
        <v>92</v>
      </c>
      <c r="K504" s="2" t="s">
        <v>108</v>
      </c>
      <c r="L504" s="2" t="s">
        <v>621</v>
      </c>
      <c r="M504" s="2" t="s">
        <v>622</v>
      </c>
      <c r="N504" s="2" t="s">
        <v>1176</v>
      </c>
      <c r="O504" s="2" t="s">
        <v>57</v>
      </c>
      <c r="P504" s="2">
        <v>0.243</v>
      </c>
      <c r="Q504" s="2">
        <v>239.0</v>
      </c>
      <c r="R504" s="2">
        <v>58.077</v>
      </c>
      <c r="S504" s="2">
        <v>0.0</v>
      </c>
      <c r="T504" s="2">
        <v>0.0</v>
      </c>
      <c r="U504" s="2">
        <v>0.0</v>
      </c>
      <c r="V504" s="2">
        <v>0.0</v>
      </c>
      <c r="W504" s="2">
        <v>0.0</v>
      </c>
      <c r="X504" s="2">
        <v>0.5049664429530202</v>
      </c>
      <c r="Y504" s="2">
        <v>0.8476049074001718</v>
      </c>
      <c r="Z504" s="2">
        <v>0.0</v>
      </c>
      <c r="AA504" s="2">
        <v>0.5049664429530202</v>
      </c>
      <c r="AB504" s="2">
        <v>0.8476049074001718</v>
      </c>
    </row>
    <row r="505" ht="15.0" hidden="1" customHeight="1">
      <c r="A505" s="2" t="s">
        <v>28</v>
      </c>
      <c r="B505" s="2" t="s">
        <v>1172</v>
      </c>
      <c r="C505" s="2" t="s">
        <v>1873</v>
      </c>
      <c r="D505" s="2" t="s">
        <v>1874</v>
      </c>
      <c r="E505" s="2" t="s">
        <v>1875</v>
      </c>
      <c r="F505" s="2" t="s">
        <v>1876</v>
      </c>
      <c r="G505" s="2" t="s">
        <v>89</v>
      </c>
      <c r="H505" s="2" t="s">
        <v>1877</v>
      </c>
      <c r="I505" s="2" t="s">
        <v>35</v>
      </c>
      <c r="J505" s="2" t="s">
        <v>92</v>
      </c>
      <c r="K505" s="2" t="s">
        <v>108</v>
      </c>
      <c r="L505" s="2" t="s">
        <v>621</v>
      </c>
      <c r="M505" s="2" t="s">
        <v>622</v>
      </c>
      <c r="N505" s="2" t="s">
        <v>1176</v>
      </c>
      <c r="O505" s="2" t="s">
        <v>101</v>
      </c>
      <c r="P505" s="2">
        <v>0.243</v>
      </c>
      <c r="Q505" s="2">
        <v>239.0</v>
      </c>
      <c r="R505" s="2">
        <v>58.077</v>
      </c>
      <c r="S505" s="2">
        <v>0.0</v>
      </c>
      <c r="T505" s="2">
        <v>0.0</v>
      </c>
      <c r="U505" s="2">
        <v>0.0</v>
      </c>
      <c r="V505" s="2">
        <v>0.0</v>
      </c>
      <c r="W505" s="2">
        <v>0.0</v>
      </c>
      <c r="X505" s="2">
        <v>0.5049664429530202</v>
      </c>
      <c r="Y505" s="2">
        <v>0.8476049074001718</v>
      </c>
      <c r="Z505" s="2">
        <v>0.0</v>
      </c>
      <c r="AA505" s="2">
        <v>0.5049664429530202</v>
      </c>
      <c r="AB505" s="2">
        <v>0.8476049074001718</v>
      </c>
    </row>
    <row r="506" ht="15.0" hidden="1" customHeight="1">
      <c r="A506" s="2" t="s">
        <v>28</v>
      </c>
      <c r="B506" s="2" t="s">
        <v>302</v>
      </c>
      <c r="C506" s="2" t="s">
        <v>428</v>
      </c>
      <c r="D506" s="2" t="s">
        <v>1878</v>
      </c>
      <c r="E506" s="2" t="s">
        <v>709</v>
      </c>
      <c r="F506" s="2" t="s">
        <v>32</v>
      </c>
      <c r="G506" s="2" t="s">
        <v>33</v>
      </c>
      <c r="H506" s="2" t="s">
        <v>1879</v>
      </c>
      <c r="I506" s="2" t="s">
        <v>204</v>
      </c>
      <c r="J506" s="2" t="s">
        <v>92</v>
      </c>
      <c r="K506" s="2" t="s">
        <v>93</v>
      </c>
      <c r="L506" s="2" t="s">
        <v>93</v>
      </c>
      <c r="M506" s="2" t="s">
        <v>94</v>
      </c>
      <c r="N506" s="2" t="s">
        <v>391</v>
      </c>
      <c r="O506" s="2" t="s">
        <v>326</v>
      </c>
      <c r="P506" s="2">
        <v>0.243</v>
      </c>
      <c r="Q506" s="2">
        <v>239.0</v>
      </c>
      <c r="R506" s="2">
        <v>58.077</v>
      </c>
      <c r="S506" s="2">
        <v>0.0</v>
      </c>
      <c r="T506" s="2">
        <v>0.0</v>
      </c>
      <c r="U506" s="2">
        <v>0.0</v>
      </c>
      <c r="V506" s="2">
        <v>0.0</v>
      </c>
      <c r="W506" s="2">
        <v>0.0</v>
      </c>
      <c r="X506" s="2">
        <v>0.5049664429530202</v>
      </c>
      <c r="Y506" s="2">
        <v>0.8476049074001718</v>
      </c>
      <c r="Z506" s="2">
        <v>0.0</v>
      </c>
      <c r="AA506" s="2">
        <v>0.5049664429530202</v>
      </c>
      <c r="AB506" s="2">
        <v>0.8476049074001718</v>
      </c>
    </row>
    <row r="507" ht="15.0" hidden="1" customHeight="1">
      <c r="A507" s="2" t="s">
        <v>28</v>
      </c>
      <c r="B507" s="2" t="s">
        <v>302</v>
      </c>
      <c r="C507" s="2" t="s">
        <v>146</v>
      </c>
      <c r="D507" s="2" t="s">
        <v>1880</v>
      </c>
      <c r="E507" s="2" t="s">
        <v>1881</v>
      </c>
      <c r="F507" s="2" t="s">
        <v>32</v>
      </c>
      <c r="G507" s="2" t="s">
        <v>89</v>
      </c>
      <c r="H507" s="2" t="s">
        <v>1882</v>
      </c>
      <c r="I507" s="2" t="s">
        <v>35</v>
      </c>
      <c r="J507" s="2" t="s">
        <v>92</v>
      </c>
      <c r="K507" s="2" t="s">
        <v>93</v>
      </c>
      <c r="L507" s="2" t="s">
        <v>93</v>
      </c>
      <c r="M507" s="2" t="s">
        <v>94</v>
      </c>
      <c r="N507" s="2" t="s">
        <v>1880</v>
      </c>
      <c r="O507" s="2" t="s">
        <v>101</v>
      </c>
      <c r="P507" s="2">
        <v>0.243</v>
      </c>
      <c r="Q507" s="2">
        <v>239.0</v>
      </c>
      <c r="R507" s="2">
        <v>58.077</v>
      </c>
      <c r="S507" s="2">
        <v>0.0</v>
      </c>
      <c r="T507" s="2">
        <v>0.0</v>
      </c>
      <c r="U507" s="2">
        <v>0.0</v>
      </c>
      <c r="V507" s="2">
        <v>0.0</v>
      </c>
      <c r="W507" s="2">
        <v>0.0</v>
      </c>
      <c r="X507" s="2">
        <v>0.5049664429530202</v>
      </c>
      <c r="Y507" s="2">
        <v>0.8476049074001718</v>
      </c>
      <c r="Z507" s="2">
        <v>0.0</v>
      </c>
      <c r="AA507" s="2">
        <v>0.5049664429530202</v>
      </c>
      <c r="AB507" s="2">
        <v>0.8476049074001718</v>
      </c>
    </row>
    <row r="508" ht="15.0" hidden="1" customHeight="1">
      <c r="A508" s="2" t="s">
        <v>28</v>
      </c>
      <c r="B508" s="2" t="s">
        <v>302</v>
      </c>
      <c r="C508" s="2" t="s">
        <v>248</v>
      </c>
      <c r="D508" s="2" t="s">
        <v>1883</v>
      </c>
      <c r="E508" s="2" t="s">
        <v>1884</v>
      </c>
      <c r="F508" s="2" t="s">
        <v>32</v>
      </c>
      <c r="G508" s="2" t="s">
        <v>799</v>
      </c>
      <c r="H508" s="2" t="s">
        <v>1885</v>
      </c>
      <c r="I508" s="2" t="s">
        <v>35</v>
      </c>
      <c r="J508" s="2" t="s">
        <v>92</v>
      </c>
      <c r="K508" s="2" t="s">
        <v>93</v>
      </c>
      <c r="L508" s="2" t="s">
        <v>93</v>
      </c>
      <c r="M508" s="2" t="s">
        <v>94</v>
      </c>
      <c r="N508" s="2" t="s">
        <v>1886</v>
      </c>
      <c r="O508" s="2" t="s">
        <v>101</v>
      </c>
      <c r="P508" s="2">
        <v>0.243</v>
      </c>
      <c r="Q508" s="2">
        <v>239.0</v>
      </c>
      <c r="R508" s="2">
        <v>58.077</v>
      </c>
      <c r="S508" s="2">
        <v>0.0</v>
      </c>
      <c r="T508" s="2">
        <v>0.0</v>
      </c>
      <c r="U508" s="2">
        <v>0.0</v>
      </c>
      <c r="V508" s="2">
        <v>0.0</v>
      </c>
      <c r="W508" s="2">
        <v>0.0</v>
      </c>
      <c r="X508" s="2">
        <v>0.5049664429530202</v>
      </c>
      <c r="Y508" s="2">
        <v>0.8476049074001718</v>
      </c>
      <c r="Z508" s="2">
        <v>0.0</v>
      </c>
      <c r="AA508" s="2">
        <v>0.5049664429530202</v>
      </c>
      <c r="AB508" s="2">
        <v>0.8476049074001718</v>
      </c>
    </row>
    <row r="509" ht="15.0" hidden="1" customHeight="1">
      <c r="A509" s="2" t="s">
        <v>28</v>
      </c>
      <c r="B509" s="2" t="s">
        <v>302</v>
      </c>
      <c r="C509" s="2" t="s">
        <v>195</v>
      </c>
      <c r="D509" s="2" t="s">
        <v>1887</v>
      </c>
      <c r="E509" s="2" t="s">
        <v>313</v>
      </c>
      <c r="F509" s="2" t="s">
        <v>32</v>
      </c>
      <c r="G509" s="2" t="s">
        <v>33</v>
      </c>
      <c r="H509" s="2" t="s">
        <v>1888</v>
      </c>
      <c r="I509" s="2" t="s">
        <v>204</v>
      </c>
      <c r="J509" s="2" t="s">
        <v>92</v>
      </c>
      <c r="K509" s="2" t="s">
        <v>93</v>
      </c>
      <c r="L509" s="2" t="s">
        <v>93</v>
      </c>
      <c r="M509" s="2" t="s">
        <v>94</v>
      </c>
      <c r="N509" s="2" t="s">
        <v>1889</v>
      </c>
      <c r="O509" s="2" t="s">
        <v>57</v>
      </c>
      <c r="P509" s="2">
        <v>0.243</v>
      </c>
      <c r="Q509" s="2">
        <v>239.0</v>
      </c>
      <c r="R509" s="2">
        <v>58.077</v>
      </c>
      <c r="S509" s="2">
        <v>0.0</v>
      </c>
      <c r="T509" s="2">
        <v>0.0</v>
      </c>
      <c r="U509" s="2">
        <v>0.0</v>
      </c>
      <c r="V509" s="2">
        <v>0.0</v>
      </c>
      <c r="W509" s="2">
        <v>0.0</v>
      </c>
      <c r="X509" s="2">
        <v>0.5049664429530202</v>
      </c>
      <c r="Y509" s="2">
        <v>0.8476049074001718</v>
      </c>
      <c r="Z509" s="2">
        <v>0.0</v>
      </c>
      <c r="AA509" s="2">
        <v>0.5049664429530202</v>
      </c>
      <c r="AB509" s="2">
        <v>0.8476049074001718</v>
      </c>
    </row>
    <row r="510" ht="15.0" hidden="1" customHeight="1">
      <c r="A510" s="2" t="s">
        <v>28</v>
      </c>
      <c r="B510" s="2" t="s">
        <v>102</v>
      </c>
      <c r="C510" s="2" t="s">
        <v>146</v>
      </c>
      <c r="D510" s="2" t="s">
        <v>1890</v>
      </c>
      <c r="E510" s="2" t="s">
        <v>102</v>
      </c>
      <c r="F510" s="2" t="s">
        <v>44</v>
      </c>
      <c r="G510" s="2" t="s">
        <v>1723</v>
      </c>
      <c r="H510" s="2" t="s">
        <v>1891</v>
      </c>
      <c r="I510" s="2" t="s">
        <v>215</v>
      </c>
      <c r="J510" s="2" t="s">
        <v>92</v>
      </c>
      <c r="K510" s="2" t="s">
        <v>108</v>
      </c>
      <c r="L510" s="2" t="s">
        <v>108</v>
      </c>
      <c r="M510" s="2" t="s">
        <v>109</v>
      </c>
      <c r="N510" s="2" t="s">
        <v>1892</v>
      </c>
      <c r="O510" s="2" t="s">
        <v>57</v>
      </c>
      <c r="P510" s="2">
        <v>0.243</v>
      </c>
      <c r="Q510" s="2">
        <v>239.0</v>
      </c>
      <c r="R510" s="2">
        <v>58.077</v>
      </c>
      <c r="S510" s="2">
        <v>0.0</v>
      </c>
      <c r="T510" s="2">
        <v>0.0</v>
      </c>
      <c r="U510" s="2">
        <v>0.0</v>
      </c>
      <c r="V510" s="2">
        <v>0.0</v>
      </c>
      <c r="W510" s="2">
        <v>0.0</v>
      </c>
      <c r="X510" s="2">
        <v>0.5049664429530202</v>
      </c>
      <c r="Y510" s="2">
        <v>0.8476049074001718</v>
      </c>
      <c r="Z510" s="2">
        <v>0.0</v>
      </c>
      <c r="AA510" s="2">
        <v>0.5049664429530202</v>
      </c>
      <c r="AB510" s="2">
        <v>0.8476049074001718</v>
      </c>
    </row>
    <row r="511" ht="15.0" hidden="1" customHeight="1">
      <c r="A511" s="2" t="s">
        <v>28</v>
      </c>
      <c r="B511" s="2" t="s">
        <v>310</v>
      </c>
      <c r="C511" s="2" t="s">
        <v>236</v>
      </c>
      <c r="D511" s="2" t="s">
        <v>1893</v>
      </c>
      <c r="E511" s="2" t="s">
        <v>313</v>
      </c>
      <c r="F511" s="2" t="s">
        <v>32</v>
      </c>
      <c r="G511" s="2" t="s">
        <v>89</v>
      </c>
      <c r="H511" s="2" t="s">
        <v>1894</v>
      </c>
      <c r="I511" s="2" t="s">
        <v>35</v>
      </c>
      <c r="J511" s="2" t="s">
        <v>92</v>
      </c>
      <c r="K511" s="2" t="s">
        <v>93</v>
      </c>
      <c r="L511" s="2" t="s">
        <v>93</v>
      </c>
      <c r="M511" s="2" t="s">
        <v>94</v>
      </c>
      <c r="N511" s="2" t="s">
        <v>1893</v>
      </c>
      <c r="O511" s="2" t="s">
        <v>101</v>
      </c>
      <c r="P511" s="2">
        <v>0.243</v>
      </c>
      <c r="Q511" s="2">
        <v>239.0</v>
      </c>
      <c r="R511" s="2">
        <v>58.077</v>
      </c>
      <c r="S511" s="2">
        <v>0.0</v>
      </c>
      <c r="T511" s="2">
        <v>0.0</v>
      </c>
      <c r="U511" s="2">
        <v>0.0</v>
      </c>
      <c r="V511" s="2">
        <v>0.0</v>
      </c>
      <c r="W511" s="2">
        <v>0.0</v>
      </c>
      <c r="X511" s="2">
        <v>0.5049664429530202</v>
      </c>
      <c r="Y511" s="2">
        <v>0.8476049074001718</v>
      </c>
      <c r="Z511" s="2">
        <v>0.0</v>
      </c>
      <c r="AA511" s="2">
        <v>0.5049664429530202</v>
      </c>
      <c r="AB511" s="2">
        <v>0.8476049074001718</v>
      </c>
    </row>
    <row r="512" ht="15.0" hidden="1" customHeight="1">
      <c r="A512" s="2" t="s">
        <v>28</v>
      </c>
      <c r="B512" s="2" t="s">
        <v>310</v>
      </c>
      <c r="C512" s="2" t="s">
        <v>323</v>
      </c>
      <c r="D512" s="2" t="s">
        <v>400</v>
      </c>
      <c r="E512" s="2" t="s">
        <v>313</v>
      </c>
      <c r="F512" s="2" t="s">
        <v>32</v>
      </c>
      <c r="G512" s="2" t="s">
        <v>33</v>
      </c>
      <c r="H512" s="2" t="s">
        <v>1895</v>
      </c>
      <c r="I512" s="2" t="s">
        <v>329</v>
      </c>
      <c r="J512" s="2" t="s">
        <v>92</v>
      </c>
      <c r="K512" s="2" t="s">
        <v>93</v>
      </c>
      <c r="L512" s="2" t="s">
        <v>93</v>
      </c>
      <c r="M512" s="2" t="s">
        <v>94</v>
      </c>
      <c r="N512" s="2" t="s">
        <v>400</v>
      </c>
      <c r="O512" s="2" t="s">
        <v>326</v>
      </c>
      <c r="P512" s="2">
        <v>0.243</v>
      </c>
      <c r="Q512" s="2">
        <v>239.0</v>
      </c>
      <c r="R512" s="2">
        <v>58.077</v>
      </c>
      <c r="S512" s="2">
        <v>0.0</v>
      </c>
      <c r="T512" s="2">
        <v>0.0</v>
      </c>
      <c r="U512" s="2">
        <v>0.0</v>
      </c>
      <c r="V512" s="2">
        <v>0.0</v>
      </c>
      <c r="W512" s="2">
        <v>0.0</v>
      </c>
      <c r="X512" s="2">
        <v>0.5049664429530202</v>
      </c>
      <c r="Y512" s="2">
        <v>0.8476049074001718</v>
      </c>
      <c r="Z512" s="2">
        <v>0.0</v>
      </c>
      <c r="AA512" s="2">
        <v>0.5049664429530202</v>
      </c>
      <c r="AB512" s="2">
        <v>0.8476049074001718</v>
      </c>
    </row>
    <row r="513" ht="15.0" hidden="1" customHeight="1">
      <c r="A513" s="2" t="s">
        <v>28</v>
      </c>
      <c r="B513" s="2" t="s">
        <v>310</v>
      </c>
      <c r="C513" s="2" t="s">
        <v>75</v>
      </c>
      <c r="D513" s="2" t="s">
        <v>1887</v>
      </c>
      <c r="E513" s="2" t="s">
        <v>313</v>
      </c>
      <c r="F513" s="2" t="s">
        <v>32</v>
      </c>
      <c r="G513" s="2" t="s">
        <v>33</v>
      </c>
      <c r="H513" s="2" t="s">
        <v>1888</v>
      </c>
      <c r="I513" s="2" t="s">
        <v>204</v>
      </c>
      <c r="J513" s="2" t="s">
        <v>92</v>
      </c>
      <c r="K513" s="2" t="s">
        <v>93</v>
      </c>
      <c r="L513" s="2" t="s">
        <v>93</v>
      </c>
      <c r="M513" s="2" t="s">
        <v>94</v>
      </c>
      <c r="N513" s="2" t="s">
        <v>1889</v>
      </c>
      <c r="O513" s="2" t="s">
        <v>57</v>
      </c>
      <c r="P513" s="2">
        <v>0.243</v>
      </c>
      <c r="Q513" s="2">
        <v>239.0</v>
      </c>
      <c r="R513" s="2">
        <v>58.077</v>
      </c>
      <c r="S513" s="2">
        <v>0.0</v>
      </c>
      <c r="T513" s="2">
        <v>0.0</v>
      </c>
      <c r="U513" s="2">
        <v>0.0</v>
      </c>
      <c r="V513" s="2">
        <v>0.0</v>
      </c>
      <c r="W513" s="2">
        <v>0.0</v>
      </c>
      <c r="X513" s="2">
        <v>0.5049664429530202</v>
      </c>
      <c r="Y513" s="2">
        <v>0.8476049074001718</v>
      </c>
      <c r="Z513" s="2">
        <v>0.0</v>
      </c>
      <c r="AA513" s="2">
        <v>0.5049664429530202</v>
      </c>
      <c r="AB513" s="2">
        <v>0.8476049074001718</v>
      </c>
    </row>
    <row r="514" ht="15.0" hidden="1" customHeight="1">
      <c r="A514" s="2" t="s">
        <v>28</v>
      </c>
      <c r="B514" s="2" t="s">
        <v>310</v>
      </c>
      <c r="C514" s="2" t="s">
        <v>41</v>
      </c>
      <c r="D514" s="2" t="s">
        <v>1896</v>
      </c>
      <c r="E514" s="2" t="s">
        <v>313</v>
      </c>
      <c r="F514" s="2" t="s">
        <v>32</v>
      </c>
      <c r="G514" s="2" t="s">
        <v>33</v>
      </c>
      <c r="H514" s="2" t="s">
        <v>1897</v>
      </c>
      <c r="I514" s="2" t="s">
        <v>80</v>
      </c>
      <c r="J514" s="2" t="s">
        <v>92</v>
      </c>
      <c r="K514" s="2" t="s">
        <v>93</v>
      </c>
      <c r="L514" s="2" t="s">
        <v>93</v>
      </c>
      <c r="M514" s="2" t="s">
        <v>94</v>
      </c>
      <c r="N514" s="2" t="s">
        <v>1898</v>
      </c>
      <c r="O514" s="2" t="s">
        <v>40</v>
      </c>
      <c r="P514" s="2">
        <v>0.243</v>
      </c>
      <c r="Q514" s="2">
        <v>239.0</v>
      </c>
      <c r="R514" s="2">
        <v>58.077</v>
      </c>
      <c r="S514" s="2">
        <v>0.0</v>
      </c>
      <c r="T514" s="2">
        <v>0.0</v>
      </c>
      <c r="U514" s="2">
        <v>0.0</v>
      </c>
      <c r="V514" s="2">
        <v>0.0</v>
      </c>
      <c r="W514" s="2">
        <v>0.0</v>
      </c>
      <c r="X514" s="2">
        <v>0.5049664429530202</v>
      </c>
      <c r="Y514" s="2">
        <v>0.8476049074001718</v>
      </c>
      <c r="Z514" s="2">
        <v>0.0</v>
      </c>
      <c r="AA514" s="2">
        <v>0.5049664429530202</v>
      </c>
      <c r="AB514" s="2">
        <v>0.8476049074001718</v>
      </c>
    </row>
    <row r="515" ht="15.0" hidden="1" customHeight="1">
      <c r="A515" s="2" t="s">
        <v>28</v>
      </c>
      <c r="B515" s="2" t="s">
        <v>310</v>
      </c>
      <c r="C515" s="2" t="s">
        <v>857</v>
      </c>
      <c r="D515" s="2" t="s">
        <v>1899</v>
      </c>
      <c r="E515" s="2" t="s">
        <v>594</v>
      </c>
      <c r="F515" s="2" t="s">
        <v>32</v>
      </c>
      <c r="G515" s="2" t="s">
        <v>33</v>
      </c>
      <c r="H515" s="2" t="s">
        <v>1900</v>
      </c>
      <c r="I515" s="2" t="s">
        <v>140</v>
      </c>
      <c r="J515" s="2" t="s">
        <v>92</v>
      </c>
      <c r="K515" s="2" t="s">
        <v>93</v>
      </c>
      <c r="L515" s="2" t="s">
        <v>93</v>
      </c>
      <c r="M515" s="2" t="s">
        <v>94</v>
      </c>
      <c r="N515" s="2" t="s">
        <v>1901</v>
      </c>
      <c r="O515" s="2" t="s">
        <v>40</v>
      </c>
      <c r="P515" s="2">
        <v>0.243</v>
      </c>
      <c r="Q515" s="2">
        <v>239.0</v>
      </c>
      <c r="R515" s="2">
        <v>58.077</v>
      </c>
      <c r="S515" s="2">
        <v>0.0</v>
      </c>
      <c r="T515" s="2">
        <v>0.0</v>
      </c>
      <c r="U515" s="2">
        <v>0.0</v>
      </c>
      <c r="V515" s="2">
        <v>0.0</v>
      </c>
      <c r="W515" s="2">
        <v>0.0</v>
      </c>
      <c r="X515" s="2">
        <v>0.5049664429530202</v>
      </c>
      <c r="Y515" s="2">
        <v>0.8476049074001718</v>
      </c>
      <c r="Z515" s="2">
        <v>0.0</v>
      </c>
      <c r="AA515" s="2">
        <v>0.5049664429530202</v>
      </c>
      <c r="AB515" s="2">
        <v>0.8476049074001718</v>
      </c>
    </row>
    <row r="516" ht="15.0" hidden="1" customHeight="1">
      <c r="A516" s="2" t="s">
        <v>28</v>
      </c>
      <c r="B516" s="2" t="s">
        <v>310</v>
      </c>
      <c r="C516" s="2" t="s">
        <v>692</v>
      </c>
      <c r="D516" s="2" t="s">
        <v>1902</v>
      </c>
      <c r="E516" s="2" t="s">
        <v>313</v>
      </c>
      <c r="F516" s="2" t="s">
        <v>32</v>
      </c>
      <c r="G516" s="2" t="s">
        <v>33</v>
      </c>
      <c r="H516" s="2" t="s">
        <v>1903</v>
      </c>
      <c r="I516" s="2" t="s">
        <v>91</v>
      </c>
      <c r="J516" s="2" t="s">
        <v>92</v>
      </c>
      <c r="K516" s="2" t="s">
        <v>93</v>
      </c>
      <c r="L516" s="2" t="s">
        <v>93</v>
      </c>
      <c r="M516" s="2" t="s">
        <v>94</v>
      </c>
      <c r="N516" s="2" t="s">
        <v>1902</v>
      </c>
      <c r="O516" s="2" t="s">
        <v>48</v>
      </c>
      <c r="P516" s="2">
        <v>0.243</v>
      </c>
      <c r="Q516" s="2">
        <v>239.0</v>
      </c>
      <c r="R516" s="2">
        <v>58.077</v>
      </c>
      <c r="S516" s="2">
        <v>0.0</v>
      </c>
      <c r="T516" s="2">
        <v>0.0</v>
      </c>
      <c r="U516" s="2">
        <v>0.0</v>
      </c>
      <c r="V516" s="2">
        <v>0.0</v>
      </c>
      <c r="W516" s="2">
        <v>0.0</v>
      </c>
      <c r="X516" s="2">
        <v>0.5049664429530202</v>
      </c>
      <c r="Y516" s="2">
        <v>0.8476049074001718</v>
      </c>
      <c r="Z516" s="2">
        <v>0.0</v>
      </c>
      <c r="AA516" s="2">
        <v>0.5049664429530202</v>
      </c>
      <c r="AB516" s="2">
        <v>0.8476049074001718</v>
      </c>
    </row>
    <row r="517" ht="15.0" hidden="1" customHeight="1">
      <c r="A517" s="2" t="s">
        <v>28</v>
      </c>
      <c r="B517" s="2" t="s">
        <v>310</v>
      </c>
      <c r="C517" s="2" t="s">
        <v>222</v>
      </c>
      <c r="D517" s="2" t="s">
        <v>1904</v>
      </c>
      <c r="E517" s="2" t="s">
        <v>313</v>
      </c>
      <c r="F517" s="2" t="s">
        <v>32</v>
      </c>
      <c r="G517" s="2" t="s">
        <v>33</v>
      </c>
      <c r="H517" s="2" t="s">
        <v>1905</v>
      </c>
      <c r="I517" s="2" t="s">
        <v>80</v>
      </c>
      <c r="J517" s="2" t="s">
        <v>92</v>
      </c>
      <c r="K517" s="2" t="s">
        <v>93</v>
      </c>
      <c r="L517" s="2" t="s">
        <v>93</v>
      </c>
      <c r="M517" s="2" t="s">
        <v>94</v>
      </c>
      <c r="N517" s="2" t="s">
        <v>1828</v>
      </c>
      <c r="O517" s="2" t="s">
        <v>144</v>
      </c>
      <c r="P517" s="2">
        <v>0.243</v>
      </c>
      <c r="Q517" s="2">
        <v>239.0</v>
      </c>
      <c r="R517" s="2">
        <v>58.077</v>
      </c>
      <c r="S517" s="2">
        <v>0.0</v>
      </c>
      <c r="T517" s="2">
        <v>0.0</v>
      </c>
      <c r="U517" s="2">
        <v>0.0</v>
      </c>
      <c r="V517" s="2">
        <v>0.0</v>
      </c>
      <c r="W517" s="2">
        <v>0.0</v>
      </c>
      <c r="X517" s="2">
        <v>0.5049664429530202</v>
      </c>
      <c r="Y517" s="2">
        <v>0.8476049074001718</v>
      </c>
      <c r="Z517" s="2">
        <v>0.0</v>
      </c>
      <c r="AA517" s="2">
        <v>0.5049664429530202</v>
      </c>
      <c r="AB517" s="2">
        <v>0.8476049074001718</v>
      </c>
    </row>
    <row r="518" ht="15.0" hidden="1" customHeight="1">
      <c r="A518" s="2" t="s">
        <v>28</v>
      </c>
      <c r="B518" s="2" t="s">
        <v>310</v>
      </c>
      <c r="C518" s="2" t="s">
        <v>200</v>
      </c>
      <c r="D518" s="2" t="s">
        <v>1906</v>
      </c>
      <c r="E518" s="2" t="s">
        <v>313</v>
      </c>
      <c r="F518" s="2" t="s">
        <v>32</v>
      </c>
      <c r="G518" s="2" t="s">
        <v>33</v>
      </c>
      <c r="H518" s="2" t="s">
        <v>1907</v>
      </c>
      <c r="I518" s="2" t="s">
        <v>329</v>
      </c>
      <c r="J518" s="2" t="s">
        <v>92</v>
      </c>
      <c r="K518" s="2" t="s">
        <v>93</v>
      </c>
      <c r="L518" s="2" t="s">
        <v>93</v>
      </c>
      <c r="M518" s="2" t="s">
        <v>94</v>
      </c>
      <c r="N518" s="2" t="s">
        <v>1908</v>
      </c>
      <c r="O518" s="2" t="s">
        <v>326</v>
      </c>
      <c r="P518" s="2">
        <v>0.243</v>
      </c>
      <c r="Q518" s="2">
        <v>239.0</v>
      </c>
      <c r="R518" s="2">
        <v>58.077</v>
      </c>
      <c r="S518" s="2">
        <v>0.0</v>
      </c>
      <c r="T518" s="2">
        <v>0.0</v>
      </c>
      <c r="U518" s="2">
        <v>0.0</v>
      </c>
      <c r="V518" s="2">
        <v>0.0</v>
      </c>
      <c r="W518" s="2">
        <v>0.0</v>
      </c>
      <c r="X518" s="2">
        <v>0.5049664429530202</v>
      </c>
      <c r="Y518" s="2">
        <v>0.8476049074001718</v>
      </c>
      <c r="Z518" s="2">
        <v>0.0</v>
      </c>
      <c r="AA518" s="2">
        <v>0.5049664429530202</v>
      </c>
      <c r="AB518" s="2">
        <v>0.8476049074001718</v>
      </c>
    </row>
    <row r="519" ht="15.0" hidden="1" customHeight="1">
      <c r="A519" s="2" t="s">
        <v>28</v>
      </c>
      <c r="B519" s="2" t="s">
        <v>310</v>
      </c>
      <c r="C519" s="2" t="s">
        <v>775</v>
      </c>
      <c r="D519" s="2" t="s">
        <v>1909</v>
      </c>
      <c r="E519" s="2" t="s">
        <v>594</v>
      </c>
      <c r="F519" s="2" t="s">
        <v>32</v>
      </c>
      <c r="G519" s="2" t="s">
        <v>33</v>
      </c>
      <c r="H519" s="2" t="s">
        <v>1910</v>
      </c>
      <c r="I519" s="2" t="s">
        <v>424</v>
      </c>
      <c r="J519" s="2" t="s">
        <v>92</v>
      </c>
      <c r="K519" s="2" t="s">
        <v>93</v>
      </c>
      <c r="L519" s="2" t="s">
        <v>93</v>
      </c>
      <c r="M519" s="2" t="s">
        <v>94</v>
      </c>
      <c r="N519" s="2" t="s">
        <v>1576</v>
      </c>
      <c r="O519" s="2" t="s">
        <v>57</v>
      </c>
      <c r="P519" s="2">
        <v>0.243</v>
      </c>
      <c r="Q519" s="2">
        <v>239.0</v>
      </c>
      <c r="R519" s="2">
        <v>58.077</v>
      </c>
      <c r="S519" s="2">
        <v>0.0</v>
      </c>
      <c r="T519" s="2">
        <v>0.0</v>
      </c>
      <c r="U519" s="2">
        <v>0.0</v>
      </c>
      <c r="V519" s="2">
        <v>0.0</v>
      </c>
      <c r="W519" s="2">
        <v>0.0</v>
      </c>
      <c r="X519" s="2">
        <v>0.5049664429530202</v>
      </c>
      <c r="Y519" s="2">
        <v>0.8476049074001718</v>
      </c>
      <c r="Z519" s="2">
        <v>0.0</v>
      </c>
      <c r="AA519" s="2">
        <v>0.5049664429530202</v>
      </c>
      <c r="AB519" s="2">
        <v>0.8476049074001718</v>
      </c>
    </row>
    <row r="520" ht="15.0" hidden="1" customHeight="1">
      <c r="A520" s="2" t="s">
        <v>28</v>
      </c>
      <c r="B520" s="2" t="s">
        <v>121</v>
      </c>
      <c r="C520" s="2" t="s">
        <v>86</v>
      </c>
      <c r="D520" s="2" t="s">
        <v>1911</v>
      </c>
      <c r="E520" s="2" t="s">
        <v>121</v>
      </c>
      <c r="F520" s="2" t="s">
        <v>53</v>
      </c>
      <c r="G520" s="2" t="s">
        <v>1429</v>
      </c>
      <c r="H520" s="2" t="s">
        <v>1912</v>
      </c>
      <c r="I520" s="2" t="s">
        <v>35</v>
      </c>
      <c r="J520" s="2" t="s">
        <v>92</v>
      </c>
      <c r="K520" s="2" t="s">
        <v>108</v>
      </c>
      <c r="L520" s="2" t="s">
        <v>108</v>
      </c>
      <c r="M520" s="2" t="s">
        <v>127</v>
      </c>
      <c r="N520" s="2" t="s">
        <v>643</v>
      </c>
      <c r="O520" s="2" t="s">
        <v>101</v>
      </c>
      <c r="P520" s="2">
        <v>0.243</v>
      </c>
      <c r="Q520" s="2">
        <v>239.0</v>
      </c>
      <c r="R520" s="2">
        <v>58.077</v>
      </c>
      <c r="S520" s="2">
        <v>0.0</v>
      </c>
      <c r="T520" s="2">
        <v>0.0</v>
      </c>
      <c r="U520" s="2">
        <v>0.0</v>
      </c>
      <c r="V520" s="2">
        <v>0.0</v>
      </c>
      <c r="W520" s="2">
        <v>0.0</v>
      </c>
      <c r="X520" s="2">
        <v>0.5049664429530202</v>
      </c>
      <c r="Y520" s="2">
        <v>0.8476049074001718</v>
      </c>
      <c r="Z520" s="2">
        <v>0.0</v>
      </c>
      <c r="AA520" s="2">
        <v>0.5049664429530202</v>
      </c>
      <c r="AB520" s="2">
        <v>0.8476049074001718</v>
      </c>
    </row>
    <row r="521" ht="15.0" hidden="1" customHeight="1">
      <c r="A521" s="2" t="s">
        <v>28</v>
      </c>
      <c r="B521" s="2" t="s">
        <v>121</v>
      </c>
      <c r="C521" s="2" t="s">
        <v>375</v>
      </c>
      <c r="D521" s="2" t="s">
        <v>1242</v>
      </c>
      <c r="E521" s="2" t="s">
        <v>1242</v>
      </c>
      <c r="F521" s="2" t="s">
        <v>118</v>
      </c>
      <c r="G521" s="2" t="s">
        <v>1913</v>
      </c>
      <c r="H521" s="2" t="s">
        <v>1914</v>
      </c>
      <c r="I521" s="2" t="s">
        <v>770</v>
      </c>
      <c r="J521" s="2" t="s">
        <v>92</v>
      </c>
      <c r="K521" s="2" t="s">
        <v>108</v>
      </c>
      <c r="L521" s="2" t="s">
        <v>108</v>
      </c>
      <c r="M521" s="2" t="s">
        <v>127</v>
      </c>
      <c r="N521" s="2" t="s">
        <v>1915</v>
      </c>
      <c r="O521" s="2" t="s">
        <v>101</v>
      </c>
      <c r="P521" s="2">
        <v>0.243</v>
      </c>
      <c r="Q521" s="2">
        <v>239.0</v>
      </c>
      <c r="R521" s="2">
        <v>58.077</v>
      </c>
      <c r="S521" s="2">
        <v>0.0</v>
      </c>
      <c r="T521" s="2">
        <v>0.0</v>
      </c>
      <c r="U521" s="2">
        <v>0.0</v>
      </c>
      <c r="V521" s="2">
        <v>0.0</v>
      </c>
      <c r="W521" s="2">
        <v>0.0</v>
      </c>
      <c r="X521" s="2">
        <v>0.5049664429530202</v>
      </c>
      <c r="Y521" s="2">
        <v>0.8476049074001718</v>
      </c>
      <c r="Z521" s="2">
        <v>0.0</v>
      </c>
      <c r="AA521" s="2">
        <v>0.5049664429530202</v>
      </c>
      <c r="AB521" s="2">
        <v>0.8476049074001718</v>
      </c>
    </row>
    <row r="522" ht="15.0" hidden="1" customHeight="1">
      <c r="A522" s="2" t="s">
        <v>28</v>
      </c>
      <c r="B522" s="2" t="s">
        <v>121</v>
      </c>
      <c r="C522" s="2" t="s">
        <v>1693</v>
      </c>
      <c r="D522" s="2" t="s">
        <v>228</v>
      </c>
      <c r="E522" s="2" t="s">
        <v>121</v>
      </c>
      <c r="F522" s="2" t="s">
        <v>53</v>
      </c>
      <c r="G522" s="2" t="s">
        <v>113</v>
      </c>
      <c r="H522" s="2" t="s">
        <v>1916</v>
      </c>
      <c r="I522" s="2" t="s">
        <v>722</v>
      </c>
      <c r="J522" s="2" t="s">
        <v>92</v>
      </c>
      <c r="K522" s="2" t="s">
        <v>108</v>
      </c>
      <c r="L522" s="2" t="s">
        <v>108</v>
      </c>
      <c r="M522" s="2" t="s">
        <v>127</v>
      </c>
      <c r="N522" s="2" t="s">
        <v>1917</v>
      </c>
      <c r="O522" s="2" t="s">
        <v>57</v>
      </c>
      <c r="P522" s="2">
        <v>0.243</v>
      </c>
      <c r="Q522" s="2">
        <v>239.0</v>
      </c>
      <c r="R522" s="2">
        <v>58.077</v>
      </c>
      <c r="S522" s="2">
        <v>0.0</v>
      </c>
      <c r="T522" s="2">
        <v>0.0</v>
      </c>
      <c r="U522" s="2">
        <v>0.0</v>
      </c>
      <c r="V522" s="2">
        <v>0.0</v>
      </c>
      <c r="W522" s="2">
        <v>0.0</v>
      </c>
      <c r="X522" s="2">
        <v>0.5049664429530202</v>
      </c>
      <c r="Y522" s="2">
        <v>0.8476049074001718</v>
      </c>
      <c r="Z522" s="2">
        <v>0.0</v>
      </c>
      <c r="AA522" s="2">
        <v>0.5049664429530202</v>
      </c>
      <c r="AB522" s="2">
        <v>0.8476049074001718</v>
      </c>
    </row>
    <row r="523" ht="15.0" hidden="1" customHeight="1">
      <c r="A523" s="2" t="s">
        <v>28</v>
      </c>
      <c r="B523" s="2" t="s">
        <v>1250</v>
      </c>
      <c r="C523" s="2" t="s">
        <v>50</v>
      </c>
      <c r="D523" s="2" t="s">
        <v>1918</v>
      </c>
      <c r="E523" s="2" t="s">
        <v>1919</v>
      </c>
      <c r="F523" s="2" t="s">
        <v>1920</v>
      </c>
      <c r="G523" s="2" t="s">
        <v>62</v>
      </c>
      <c r="H523" s="2" t="s">
        <v>1921</v>
      </c>
      <c r="I523" s="2" t="s">
        <v>482</v>
      </c>
      <c r="J523" s="2" t="s">
        <v>92</v>
      </c>
      <c r="K523" s="2" t="s">
        <v>93</v>
      </c>
      <c r="L523" s="2" t="s">
        <v>93</v>
      </c>
      <c r="M523" s="2" t="s">
        <v>94</v>
      </c>
      <c r="N523" s="2" t="s">
        <v>367</v>
      </c>
      <c r="O523" s="2" t="s">
        <v>57</v>
      </c>
      <c r="P523" s="2">
        <v>0.243</v>
      </c>
      <c r="Q523" s="2">
        <v>239.0</v>
      </c>
      <c r="R523" s="2">
        <v>58.077</v>
      </c>
      <c r="S523" s="2">
        <v>0.0</v>
      </c>
      <c r="T523" s="2">
        <v>0.0</v>
      </c>
      <c r="U523" s="2">
        <v>0.0</v>
      </c>
      <c r="V523" s="2">
        <v>0.0</v>
      </c>
      <c r="W523" s="2">
        <v>0.0</v>
      </c>
      <c r="X523" s="2">
        <v>0.5049664429530202</v>
      </c>
      <c r="Y523" s="2">
        <v>0.8476049074001718</v>
      </c>
      <c r="Z523" s="2">
        <v>0.0</v>
      </c>
      <c r="AA523" s="2">
        <v>0.5049664429530202</v>
      </c>
      <c r="AB523" s="2">
        <v>0.8476049074001718</v>
      </c>
    </row>
    <row r="524" ht="15.0" hidden="1" customHeight="1">
      <c r="A524" s="2" t="s">
        <v>28</v>
      </c>
      <c r="B524" s="2" t="s">
        <v>1922</v>
      </c>
      <c r="C524" s="2" t="s">
        <v>1923</v>
      </c>
      <c r="D524" s="2" t="s">
        <v>1924</v>
      </c>
      <c r="E524" s="2" t="s">
        <v>1925</v>
      </c>
      <c r="F524" s="2" t="s">
        <v>53</v>
      </c>
      <c r="G524" s="2" t="s">
        <v>1926</v>
      </c>
      <c r="H524" s="2" t="s">
        <v>1927</v>
      </c>
      <c r="I524" s="2" t="s">
        <v>35</v>
      </c>
      <c r="J524" s="2" t="s">
        <v>92</v>
      </c>
      <c r="K524" s="2" t="s">
        <v>108</v>
      </c>
      <c r="L524" s="2" t="s">
        <v>108</v>
      </c>
      <c r="M524" s="2" t="s">
        <v>127</v>
      </c>
      <c r="N524" s="2" t="s">
        <v>1928</v>
      </c>
      <c r="O524" s="2" t="s">
        <v>101</v>
      </c>
      <c r="P524" s="2">
        <v>0.243</v>
      </c>
      <c r="Q524" s="2">
        <v>239.0</v>
      </c>
      <c r="R524" s="2">
        <v>58.077</v>
      </c>
      <c r="S524" s="2">
        <v>0.0</v>
      </c>
      <c r="T524" s="2">
        <v>0.0</v>
      </c>
      <c r="U524" s="2">
        <v>0.0</v>
      </c>
      <c r="V524" s="2">
        <v>0.0</v>
      </c>
      <c r="W524" s="2">
        <v>0.0</v>
      </c>
      <c r="X524" s="2">
        <v>0.5049664429530202</v>
      </c>
      <c r="Y524" s="2">
        <v>0.8476049074001718</v>
      </c>
      <c r="Z524" s="2">
        <v>0.0</v>
      </c>
      <c r="AA524" s="2">
        <v>0.5049664429530202</v>
      </c>
      <c r="AB524" s="2">
        <v>0.8476049074001718</v>
      </c>
    </row>
    <row r="525" ht="15.0" hidden="1" customHeight="1">
      <c r="A525" s="2" t="s">
        <v>28</v>
      </c>
      <c r="B525" s="2" t="s">
        <v>395</v>
      </c>
      <c r="C525" s="2" t="s">
        <v>1929</v>
      </c>
      <c r="D525" s="2" t="s">
        <v>1930</v>
      </c>
      <c r="E525" s="2" t="s">
        <v>1931</v>
      </c>
      <c r="F525" s="2" t="s">
        <v>1400</v>
      </c>
      <c r="G525" s="2" t="s">
        <v>113</v>
      </c>
      <c r="H525" s="2" t="s">
        <v>1932</v>
      </c>
      <c r="I525" s="2" t="s">
        <v>183</v>
      </c>
      <c r="J525" s="2" t="s">
        <v>92</v>
      </c>
      <c r="K525" s="2" t="s">
        <v>93</v>
      </c>
      <c r="L525" s="2" t="s">
        <v>93</v>
      </c>
      <c r="M525" s="2" t="s">
        <v>94</v>
      </c>
      <c r="N525" s="2" t="s">
        <v>367</v>
      </c>
      <c r="O525" s="2" t="s">
        <v>57</v>
      </c>
      <c r="P525" s="2">
        <v>0.243</v>
      </c>
      <c r="Q525" s="2">
        <v>239.0</v>
      </c>
      <c r="R525" s="2">
        <v>58.077</v>
      </c>
      <c r="S525" s="2">
        <v>0.0</v>
      </c>
      <c r="T525" s="2">
        <v>0.0</v>
      </c>
      <c r="U525" s="2">
        <v>0.0</v>
      </c>
      <c r="V525" s="2">
        <v>0.0</v>
      </c>
      <c r="W525" s="2">
        <v>0.0</v>
      </c>
      <c r="X525" s="2">
        <v>0.5049664429530202</v>
      </c>
      <c r="Y525" s="2">
        <v>0.8476049074001718</v>
      </c>
      <c r="Z525" s="2">
        <v>0.0</v>
      </c>
      <c r="AA525" s="2">
        <v>0.5049664429530202</v>
      </c>
      <c r="AB525" s="2">
        <v>0.8476049074001718</v>
      </c>
    </row>
    <row r="526" ht="15.0" hidden="1" customHeight="1">
      <c r="A526" s="2" t="s">
        <v>28</v>
      </c>
      <c r="B526" s="2" t="s">
        <v>395</v>
      </c>
      <c r="C526" s="2" t="s">
        <v>81</v>
      </c>
      <c r="D526" s="2" t="s">
        <v>1933</v>
      </c>
      <c r="E526" s="2" t="s">
        <v>398</v>
      </c>
      <c r="F526" s="2" t="s">
        <v>1400</v>
      </c>
      <c r="G526" s="2" t="s">
        <v>124</v>
      </c>
      <c r="H526" s="2" t="s">
        <v>1934</v>
      </c>
      <c r="I526" s="2" t="s">
        <v>115</v>
      </c>
      <c r="J526" s="2" t="s">
        <v>92</v>
      </c>
      <c r="K526" s="2" t="s">
        <v>93</v>
      </c>
      <c r="L526" s="2" t="s">
        <v>93</v>
      </c>
      <c r="M526" s="2" t="s">
        <v>94</v>
      </c>
      <c r="N526" s="2" t="s">
        <v>1935</v>
      </c>
      <c r="O526" s="2" t="s">
        <v>1773</v>
      </c>
      <c r="P526" s="2">
        <v>0.243</v>
      </c>
      <c r="Q526" s="2">
        <v>239.0</v>
      </c>
      <c r="R526" s="2">
        <v>58.077</v>
      </c>
      <c r="S526" s="2">
        <v>0.0</v>
      </c>
      <c r="T526" s="2">
        <v>0.0</v>
      </c>
      <c r="U526" s="2">
        <v>0.0</v>
      </c>
      <c r="V526" s="2">
        <v>0.0</v>
      </c>
      <c r="W526" s="2">
        <v>0.0</v>
      </c>
      <c r="X526" s="2">
        <v>0.5049664429530202</v>
      </c>
      <c r="Y526" s="2">
        <v>0.8476049074001718</v>
      </c>
      <c r="Z526" s="2">
        <v>0.0</v>
      </c>
      <c r="AA526" s="2">
        <v>0.5049664429530202</v>
      </c>
      <c r="AB526" s="2">
        <v>0.8476049074001718</v>
      </c>
    </row>
    <row r="527" ht="15.0" hidden="1" customHeight="1">
      <c r="A527" s="2" t="s">
        <v>28</v>
      </c>
      <c r="B527" s="2" t="s">
        <v>395</v>
      </c>
      <c r="C527" s="2" t="s">
        <v>103</v>
      </c>
      <c r="D527" s="2" t="s">
        <v>1936</v>
      </c>
      <c r="E527" s="2" t="s">
        <v>398</v>
      </c>
      <c r="F527" s="2" t="s">
        <v>1400</v>
      </c>
      <c r="G527" s="2" t="s">
        <v>124</v>
      </c>
      <c r="H527" s="2" t="s">
        <v>1937</v>
      </c>
      <c r="I527" s="2" t="s">
        <v>174</v>
      </c>
      <c r="J527" s="2" t="s">
        <v>92</v>
      </c>
      <c r="K527" s="2" t="s">
        <v>93</v>
      </c>
      <c r="L527" s="2" t="s">
        <v>93</v>
      </c>
      <c r="M527" s="2" t="s">
        <v>94</v>
      </c>
      <c r="N527" s="2" t="s">
        <v>1938</v>
      </c>
      <c r="O527" s="2" t="s">
        <v>40</v>
      </c>
      <c r="P527" s="2">
        <v>0.243</v>
      </c>
      <c r="Q527" s="2">
        <v>239.0</v>
      </c>
      <c r="R527" s="2">
        <v>58.077</v>
      </c>
      <c r="S527" s="2">
        <v>0.0</v>
      </c>
      <c r="T527" s="2">
        <v>0.0</v>
      </c>
      <c r="U527" s="2">
        <v>0.0</v>
      </c>
      <c r="V527" s="2">
        <v>0.0</v>
      </c>
      <c r="W527" s="2">
        <v>0.0</v>
      </c>
      <c r="X527" s="2">
        <v>0.5049664429530202</v>
      </c>
      <c r="Y527" s="2">
        <v>0.8476049074001718</v>
      </c>
      <c r="Z527" s="2">
        <v>0.0</v>
      </c>
      <c r="AA527" s="2">
        <v>0.5049664429530202</v>
      </c>
      <c r="AB527" s="2">
        <v>0.8476049074001718</v>
      </c>
    </row>
    <row r="528" ht="15.0" hidden="1" customHeight="1">
      <c r="A528" s="2" t="s">
        <v>28</v>
      </c>
      <c r="B528" s="2" t="s">
        <v>395</v>
      </c>
      <c r="C528" s="2" t="s">
        <v>733</v>
      </c>
      <c r="D528" s="2" t="s">
        <v>1939</v>
      </c>
      <c r="E528" s="2" t="s">
        <v>395</v>
      </c>
      <c r="F528" s="2" t="s">
        <v>1400</v>
      </c>
      <c r="G528" s="2" t="s">
        <v>413</v>
      </c>
      <c r="H528" s="2" t="s">
        <v>1940</v>
      </c>
      <c r="I528" s="2" t="s">
        <v>64</v>
      </c>
      <c r="J528" s="2" t="s">
        <v>92</v>
      </c>
      <c r="K528" s="2" t="s">
        <v>93</v>
      </c>
      <c r="L528" s="2" t="s">
        <v>93</v>
      </c>
      <c r="M528" s="2" t="s">
        <v>94</v>
      </c>
      <c r="N528" s="2" t="s">
        <v>1935</v>
      </c>
      <c r="O528" s="2" t="s">
        <v>40</v>
      </c>
      <c r="P528" s="2">
        <v>0.243</v>
      </c>
      <c r="Q528" s="2">
        <v>239.0</v>
      </c>
      <c r="R528" s="2">
        <v>58.077</v>
      </c>
      <c r="S528" s="2">
        <v>0.0</v>
      </c>
      <c r="T528" s="2">
        <v>0.0</v>
      </c>
      <c r="U528" s="2">
        <v>0.0</v>
      </c>
      <c r="V528" s="2">
        <v>0.0</v>
      </c>
      <c r="W528" s="2">
        <v>0.0</v>
      </c>
      <c r="X528" s="2">
        <v>0.5049664429530202</v>
      </c>
      <c r="Y528" s="2">
        <v>0.8476049074001718</v>
      </c>
      <c r="Z528" s="2">
        <v>0.0</v>
      </c>
      <c r="AA528" s="2">
        <v>0.5049664429530202</v>
      </c>
      <c r="AB528" s="2">
        <v>0.8476049074001718</v>
      </c>
    </row>
    <row r="529" ht="15.0" hidden="1" customHeight="1">
      <c r="A529" s="2" t="s">
        <v>28</v>
      </c>
      <c r="B529" s="2" t="s">
        <v>395</v>
      </c>
      <c r="C529" s="2" t="s">
        <v>1941</v>
      </c>
      <c r="D529" s="2" t="s">
        <v>1942</v>
      </c>
      <c r="E529" s="2" t="s">
        <v>395</v>
      </c>
      <c r="F529" s="2" t="s">
        <v>1400</v>
      </c>
      <c r="G529" s="2" t="s">
        <v>113</v>
      </c>
      <c r="H529" s="2" t="s">
        <v>1943</v>
      </c>
      <c r="I529" s="2" t="s">
        <v>431</v>
      </c>
      <c r="J529" s="2" t="s">
        <v>92</v>
      </c>
      <c r="K529" s="2" t="s">
        <v>93</v>
      </c>
      <c r="L529" s="2" t="s">
        <v>93</v>
      </c>
      <c r="M529" s="2" t="s">
        <v>94</v>
      </c>
      <c r="N529" s="2" t="s">
        <v>1944</v>
      </c>
      <c r="O529" s="2" t="s">
        <v>40</v>
      </c>
      <c r="P529" s="2">
        <v>0.243</v>
      </c>
      <c r="Q529" s="2">
        <v>239.0</v>
      </c>
      <c r="R529" s="2">
        <v>58.077</v>
      </c>
      <c r="S529" s="2">
        <v>0.0</v>
      </c>
      <c r="T529" s="2">
        <v>0.0</v>
      </c>
      <c r="U529" s="2">
        <v>0.0</v>
      </c>
      <c r="V529" s="2">
        <v>0.0</v>
      </c>
      <c r="W529" s="2">
        <v>0.0</v>
      </c>
      <c r="X529" s="2">
        <v>0.5049664429530202</v>
      </c>
      <c r="Y529" s="2">
        <v>0.8476049074001718</v>
      </c>
      <c r="Z529" s="2">
        <v>0.0</v>
      </c>
      <c r="AA529" s="2">
        <v>0.5049664429530202</v>
      </c>
      <c r="AB529" s="2">
        <v>0.8476049074001718</v>
      </c>
    </row>
    <row r="530" ht="15.0" hidden="1" customHeight="1">
      <c r="A530" s="2" t="s">
        <v>28</v>
      </c>
      <c r="B530" s="2" t="s">
        <v>395</v>
      </c>
      <c r="C530" s="2" t="s">
        <v>323</v>
      </c>
      <c r="D530" s="2" t="s">
        <v>1945</v>
      </c>
      <c r="E530" s="2" t="s">
        <v>398</v>
      </c>
      <c r="F530" s="2" t="s">
        <v>1400</v>
      </c>
      <c r="G530" s="2" t="s">
        <v>124</v>
      </c>
      <c r="H530" s="2" t="s">
        <v>1946</v>
      </c>
      <c r="I530" s="2" t="s">
        <v>209</v>
      </c>
      <c r="J530" s="2" t="s">
        <v>92</v>
      </c>
      <c r="K530" s="2" t="s">
        <v>93</v>
      </c>
      <c r="L530" s="2" t="s">
        <v>93</v>
      </c>
      <c r="M530" s="2" t="s">
        <v>94</v>
      </c>
      <c r="N530" s="2" t="s">
        <v>367</v>
      </c>
      <c r="O530" s="2" t="s">
        <v>57</v>
      </c>
      <c r="P530" s="2">
        <v>0.243</v>
      </c>
      <c r="Q530" s="2">
        <v>239.0</v>
      </c>
      <c r="R530" s="2">
        <v>58.077</v>
      </c>
      <c r="S530" s="2">
        <v>0.0</v>
      </c>
      <c r="T530" s="2">
        <v>0.0</v>
      </c>
      <c r="U530" s="2">
        <v>0.0</v>
      </c>
      <c r="V530" s="2">
        <v>0.0</v>
      </c>
      <c r="W530" s="2">
        <v>0.0</v>
      </c>
      <c r="X530" s="2">
        <v>0.5049664429530202</v>
      </c>
      <c r="Y530" s="2">
        <v>0.8476049074001718</v>
      </c>
      <c r="Z530" s="2">
        <v>0.0</v>
      </c>
      <c r="AA530" s="2">
        <v>0.5049664429530202</v>
      </c>
      <c r="AB530" s="2">
        <v>0.8476049074001718</v>
      </c>
    </row>
    <row r="531" ht="15.0" hidden="1" customHeight="1">
      <c r="A531" s="2" t="s">
        <v>28</v>
      </c>
      <c r="B531" s="2" t="s">
        <v>395</v>
      </c>
      <c r="C531" s="2" t="s">
        <v>1947</v>
      </c>
      <c r="D531" s="2" t="s">
        <v>1948</v>
      </c>
      <c r="E531" s="2" t="s">
        <v>1931</v>
      </c>
      <c r="F531" s="2" t="s">
        <v>1400</v>
      </c>
      <c r="G531" s="2" t="s">
        <v>113</v>
      </c>
      <c r="H531" s="2" t="s">
        <v>1949</v>
      </c>
      <c r="I531" s="2" t="s">
        <v>35</v>
      </c>
      <c r="J531" s="2" t="s">
        <v>92</v>
      </c>
      <c r="K531" s="2" t="s">
        <v>93</v>
      </c>
      <c r="L531" s="2" t="s">
        <v>93</v>
      </c>
      <c r="M531" s="2" t="s">
        <v>94</v>
      </c>
      <c r="N531" s="2" t="s">
        <v>367</v>
      </c>
      <c r="O531" s="2" t="s">
        <v>57</v>
      </c>
      <c r="P531" s="2">
        <v>0.243</v>
      </c>
      <c r="Q531" s="2">
        <v>239.0</v>
      </c>
      <c r="R531" s="2">
        <v>58.077</v>
      </c>
      <c r="S531" s="2">
        <v>0.0</v>
      </c>
      <c r="T531" s="2">
        <v>0.0</v>
      </c>
      <c r="U531" s="2">
        <v>0.0</v>
      </c>
      <c r="V531" s="2">
        <v>0.0</v>
      </c>
      <c r="W531" s="2">
        <v>0.0</v>
      </c>
      <c r="X531" s="2">
        <v>0.5049664429530202</v>
      </c>
      <c r="Y531" s="2">
        <v>0.8476049074001718</v>
      </c>
      <c r="Z531" s="2">
        <v>0.0</v>
      </c>
      <c r="AA531" s="2">
        <v>0.5049664429530202</v>
      </c>
      <c r="AB531" s="2">
        <v>0.8476049074001718</v>
      </c>
    </row>
    <row r="532" ht="15.0" hidden="1" customHeight="1">
      <c r="A532" s="2" t="s">
        <v>28</v>
      </c>
      <c r="B532" s="2" t="s">
        <v>395</v>
      </c>
      <c r="C532" s="2" t="s">
        <v>222</v>
      </c>
      <c r="D532" s="2" t="s">
        <v>1950</v>
      </c>
      <c r="E532" s="2" t="s">
        <v>398</v>
      </c>
      <c r="F532" s="2" t="s">
        <v>32</v>
      </c>
      <c r="G532" s="2" t="s">
        <v>89</v>
      </c>
      <c r="H532" s="2" t="s">
        <v>1951</v>
      </c>
      <c r="I532" s="2" t="s">
        <v>35</v>
      </c>
      <c r="J532" s="2" t="s">
        <v>92</v>
      </c>
      <c r="K532" s="2" t="s">
        <v>93</v>
      </c>
      <c r="L532" s="2" t="s">
        <v>93</v>
      </c>
      <c r="M532" s="2" t="s">
        <v>94</v>
      </c>
      <c r="N532" s="2" t="s">
        <v>1915</v>
      </c>
      <c r="O532" s="2" t="s">
        <v>101</v>
      </c>
      <c r="P532" s="2">
        <v>0.243</v>
      </c>
      <c r="Q532" s="2">
        <v>239.0</v>
      </c>
      <c r="R532" s="2">
        <v>58.077</v>
      </c>
      <c r="S532" s="2">
        <v>0.0</v>
      </c>
      <c r="T532" s="2">
        <v>0.0</v>
      </c>
      <c r="U532" s="2">
        <v>0.0</v>
      </c>
      <c r="V532" s="2">
        <v>0.0</v>
      </c>
      <c r="W532" s="2">
        <v>0.0</v>
      </c>
      <c r="X532" s="2">
        <v>0.5049664429530202</v>
      </c>
      <c r="Y532" s="2">
        <v>0.8476049074001718</v>
      </c>
      <c r="Z532" s="2">
        <v>0.0</v>
      </c>
      <c r="AA532" s="2">
        <v>0.5049664429530202</v>
      </c>
      <c r="AB532" s="2">
        <v>0.8476049074001718</v>
      </c>
    </row>
    <row r="533" ht="15.0" hidden="1" customHeight="1">
      <c r="A533" s="2" t="s">
        <v>28</v>
      </c>
      <c r="B533" s="2" t="s">
        <v>724</v>
      </c>
      <c r="C533" s="2" t="s">
        <v>733</v>
      </c>
      <c r="D533" s="2" t="s">
        <v>1952</v>
      </c>
      <c r="E533" s="2" t="s">
        <v>768</v>
      </c>
      <c r="F533" s="2" t="s">
        <v>674</v>
      </c>
      <c r="G533" s="2" t="s">
        <v>62</v>
      </c>
      <c r="H533" s="2" t="s">
        <v>1953</v>
      </c>
      <c r="I533" s="2" t="s">
        <v>187</v>
      </c>
      <c r="J533" s="2" t="s">
        <v>92</v>
      </c>
      <c r="K533" s="2" t="s">
        <v>108</v>
      </c>
      <c r="L533" s="2" t="s">
        <v>621</v>
      </c>
      <c r="M533" s="2" t="s">
        <v>726</v>
      </c>
      <c r="N533" s="2" t="s">
        <v>1952</v>
      </c>
      <c r="O533" s="2" t="s">
        <v>101</v>
      </c>
      <c r="P533" s="2">
        <v>0.243</v>
      </c>
      <c r="Q533" s="2">
        <v>239.0</v>
      </c>
      <c r="R533" s="2">
        <v>58.077</v>
      </c>
      <c r="S533" s="2">
        <v>0.0</v>
      </c>
      <c r="T533" s="2">
        <v>0.0</v>
      </c>
      <c r="U533" s="2">
        <v>0.0</v>
      </c>
      <c r="V533" s="2">
        <v>0.0</v>
      </c>
      <c r="W533" s="2">
        <v>0.0</v>
      </c>
      <c r="X533" s="2">
        <v>0.5049664429530202</v>
      </c>
      <c r="Y533" s="2">
        <v>0.8476049074001718</v>
      </c>
      <c r="Z533" s="2">
        <v>0.0</v>
      </c>
      <c r="AA533" s="2">
        <v>0.5049664429530202</v>
      </c>
      <c r="AB533" s="2">
        <v>0.8476049074001718</v>
      </c>
    </row>
    <row r="534" ht="15.0" hidden="1" customHeight="1">
      <c r="A534" s="2" t="s">
        <v>28</v>
      </c>
      <c r="B534" s="2" t="s">
        <v>724</v>
      </c>
      <c r="C534" s="2" t="s">
        <v>741</v>
      </c>
      <c r="D534" s="2" t="s">
        <v>1447</v>
      </c>
      <c r="E534" s="2" t="s">
        <v>768</v>
      </c>
      <c r="F534" s="2" t="s">
        <v>608</v>
      </c>
      <c r="G534" s="2" t="s">
        <v>70</v>
      </c>
      <c r="H534" s="2" t="s">
        <v>1448</v>
      </c>
      <c r="I534" s="2" t="s">
        <v>35</v>
      </c>
      <c r="J534" s="2" t="s">
        <v>92</v>
      </c>
      <c r="K534" s="2" t="s">
        <v>108</v>
      </c>
      <c r="L534" s="2" t="s">
        <v>621</v>
      </c>
      <c r="M534" s="2" t="s">
        <v>726</v>
      </c>
      <c r="N534" s="2" t="s">
        <v>1449</v>
      </c>
      <c r="O534" s="2" t="s">
        <v>40</v>
      </c>
      <c r="P534" s="2">
        <v>0.243</v>
      </c>
      <c r="Q534" s="2">
        <v>239.0</v>
      </c>
      <c r="R534" s="2">
        <v>58.077</v>
      </c>
      <c r="S534" s="2">
        <v>0.0</v>
      </c>
      <c r="T534" s="2">
        <v>0.0</v>
      </c>
      <c r="U534" s="2">
        <v>0.0</v>
      </c>
      <c r="V534" s="2">
        <v>0.0</v>
      </c>
      <c r="W534" s="2">
        <v>0.0</v>
      </c>
      <c r="X534" s="2">
        <v>0.5049664429530202</v>
      </c>
      <c r="Y534" s="2">
        <v>0.8476049074001718</v>
      </c>
      <c r="Z534" s="2">
        <v>0.0</v>
      </c>
      <c r="AA534" s="2">
        <v>0.5049664429530202</v>
      </c>
      <c r="AB534" s="2">
        <v>0.8476049074001718</v>
      </c>
    </row>
    <row r="535" ht="15.0" hidden="1" customHeight="1">
      <c r="A535" s="2" t="s">
        <v>28</v>
      </c>
      <c r="B535" s="2" t="s">
        <v>724</v>
      </c>
      <c r="C535" s="2" t="s">
        <v>169</v>
      </c>
      <c r="D535" s="2" t="s">
        <v>1444</v>
      </c>
      <c r="E535" s="2" t="s">
        <v>232</v>
      </c>
      <c r="F535" s="2" t="s">
        <v>118</v>
      </c>
      <c r="G535" s="2" t="s">
        <v>70</v>
      </c>
      <c r="H535" s="2" t="s">
        <v>1445</v>
      </c>
      <c r="I535" s="2" t="s">
        <v>35</v>
      </c>
      <c r="J535" s="2" t="s">
        <v>92</v>
      </c>
      <c r="K535" s="2" t="s">
        <v>108</v>
      </c>
      <c r="L535" s="2" t="s">
        <v>621</v>
      </c>
      <c r="M535" s="2" t="s">
        <v>726</v>
      </c>
      <c r="N535" s="2" t="s">
        <v>1446</v>
      </c>
      <c r="O535" s="2" t="s">
        <v>57</v>
      </c>
      <c r="P535" s="2">
        <v>0.243</v>
      </c>
      <c r="Q535" s="2">
        <v>239.0</v>
      </c>
      <c r="R535" s="2">
        <v>58.077</v>
      </c>
      <c r="S535" s="2">
        <v>0.0</v>
      </c>
      <c r="T535" s="2">
        <v>0.0</v>
      </c>
      <c r="U535" s="2">
        <v>0.0</v>
      </c>
      <c r="V535" s="2">
        <v>0.0</v>
      </c>
      <c r="W535" s="2">
        <v>0.0</v>
      </c>
      <c r="X535" s="2">
        <v>0.5049664429530202</v>
      </c>
      <c r="Y535" s="2">
        <v>0.8476049074001718</v>
      </c>
      <c r="Z535" s="2">
        <v>0.0</v>
      </c>
      <c r="AA535" s="2">
        <v>0.5049664429530202</v>
      </c>
      <c r="AB535" s="2">
        <v>0.8476049074001718</v>
      </c>
    </row>
    <row r="536" ht="15.0" hidden="1" customHeight="1">
      <c r="A536" s="2" t="s">
        <v>28</v>
      </c>
      <c r="B536" s="2" t="s">
        <v>1282</v>
      </c>
      <c r="C536" s="2" t="s">
        <v>236</v>
      </c>
      <c r="D536" s="2" t="s">
        <v>1954</v>
      </c>
      <c r="E536" s="2" t="s">
        <v>1284</v>
      </c>
      <c r="F536" s="2" t="s">
        <v>118</v>
      </c>
      <c r="G536" s="2" t="s">
        <v>159</v>
      </c>
      <c r="H536" s="2" t="s">
        <v>1955</v>
      </c>
      <c r="I536" s="2" t="s">
        <v>35</v>
      </c>
      <c r="J536" s="2" t="s">
        <v>92</v>
      </c>
      <c r="K536" s="2" t="s">
        <v>108</v>
      </c>
      <c r="L536" s="2" t="s">
        <v>108</v>
      </c>
      <c r="M536" s="2" t="s">
        <v>109</v>
      </c>
      <c r="N536" s="2" t="s">
        <v>1956</v>
      </c>
      <c r="O536" s="2" t="s">
        <v>57</v>
      </c>
      <c r="P536" s="2">
        <v>0.243</v>
      </c>
      <c r="Q536" s="2">
        <v>239.0</v>
      </c>
      <c r="R536" s="2">
        <v>58.077</v>
      </c>
      <c r="S536" s="2">
        <v>0.0</v>
      </c>
      <c r="T536" s="2">
        <v>0.0</v>
      </c>
      <c r="U536" s="2">
        <v>0.0</v>
      </c>
      <c r="V536" s="2">
        <v>0.0</v>
      </c>
      <c r="W536" s="2">
        <v>0.0</v>
      </c>
      <c r="X536" s="2">
        <v>0.5049664429530202</v>
      </c>
      <c r="Y536" s="2">
        <v>0.8476049074001718</v>
      </c>
      <c r="Z536" s="2">
        <v>0.0</v>
      </c>
      <c r="AA536" s="2">
        <v>0.5049664429530202</v>
      </c>
      <c r="AB536" s="2">
        <v>0.8476049074001718</v>
      </c>
    </row>
    <row r="537" ht="15.0" hidden="1" customHeight="1">
      <c r="A537" s="2" t="s">
        <v>28</v>
      </c>
      <c r="B537" s="2" t="s">
        <v>1282</v>
      </c>
      <c r="C537" s="2" t="s">
        <v>645</v>
      </c>
      <c r="D537" s="2" t="s">
        <v>1957</v>
      </c>
      <c r="E537" s="2" t="s">
        <v>1284</v>
      </c>
      <c r="F537" s="2" t="s">
        <v>252</v>
      </c>
      <c r="G537" s="2" t="s">
        <v>1607</v>
      </c>
      <c r="H537" s="2" t="s">
        <v>1958</v>
      </c>
      <c r="I537" s="2" t="s">
        <v>1959</v>
      </c>
      <c r="J537" s="2" t="s">
        <v>92</v>
      </c>
      <c r="K537" s="2" t="s">
        <v>108</v>
      </c>
      <c r="L537" s="2" t="s">
        <v>108</v>
      </c>
      <c r="M537" s="2" t="s">
        <v>109</v>
      </c>
      <c r="N537" s="2" t="s">
        <v>1030</v>
      </c>
      <c r="O537" s="2" t="s">
        <v>57</v>
      </c>
      <c r="P537" s="2">
        <v>0.243</v>
      </c>
      <c r="Q537" s="2">
        <v>239.0</v>
      </c>
      <c r="R537" s="2">
        <v>58.077</v>
      </c>
      <c r="S537" s="2">
        <v>0.0</v>
      </c>
      <c r="T537" s="2">
        <v>0.0</v>
      </c>
      <c r="U537" s="2">
        <v>0.0</v>
      </c>
      <c r="V537" s="2">
        <v>0.0</v>
      </c>
      <c r="W537" s="2">
        <v>0.0</v>
      </c>
      <c r="X537" s="2">
        <v>0.5049664429530202</v>
      </c>
      <c r="Y537" s="2">
        <v>0.8476049074001718</v>
      </c>
      <c r="Z537" s="2">
        <v>0.0</v>
      </c>
      <c r="AA537" s="2">
        <v>0.5049664429530202</v>
      </c>
      <c r="AB537" s="2">
        <v>0.8476049074001718</v>
      </c>
    </row>
    <row r="538" ht="15.0" hidden="1" customHeight="1">
      <c r="A538" s="2" t="s">
        <v>28</v>
      </c>
      <c r="B538" s="2" t="s">
        <v>644</v>
      </c>
      <c r="C538" s="2" t="s">
        <v>627</v>
      </c>
      <c r="D538" s="2" t="s">
        <v>1960</v>
      </c>
      <c r="E538" s="2" t="s">
        <v>644</v>
      </c>
      <c r="F538" s="2" t="s">
        <v>118</v>
      </c>
      <c r="G538" s="2" t="s">
        <v>113</v>
      </c>
      <c r="H538" s="2" t="s">
        <v>1961</v>
      </c>
      <c r="I538" s="2" t="s">
        <v>431</v>
      </c>
      <c r="J538" s="2" t="s">
        <v>637</v>
      </c>
      <c r="K538" s="2" t="s">
        <v>648</v>
      </c>
      <c r="L538" s="2" t="s">
        <v>649</v>
      </c>
      <c r="M538" s="2" t="s">
        <v>649</v>
      </c>
      <c r="N538" s="2" t="s">
        <v>551</v>
      </c>
      <c r="O538" s="2" t="s">
        <v>1692</v>
      </c>
      <c r="P538" s="2">
        <v>0.1294</v>
      </c>
      <c r="Q538" s="2">
        <v>232.0</v>
      </c>
      <c r="R538" s="2">
        <v>30.0208</v>
      </c>
      <c r="S538" s="2">
        <v>0.3407</v>
      </c>
      <c r="T538" s="2">
        <v>0.0</v>
      </c>
      <c r="U538" s="2">
        <v>0.0</v>
      </c>
      <c r="V538" s="2">
        <v>0.3077</v>
      </c>
      <c r="W538" s="2">
        <v>0.1621</v>
      </c>
      <c r="X538" s="2">
        <v>0.2</v>
      </c>
      <c r="Y538" s="2">
        <v>0.4091240134406501</v>
      </c>
      <c r="Z538" s="2">
        <v>0.4125994272987592</v>
      </c>
      <c r="AA538" s="2">
        <v>0.6125994272987592</v>
      </c>
      <c r="AB538" s="2">
        <v>0.8217234407394094</v>
      </c>
    </row>
    <row r="539" ht="15.0" hidden="1" customHeight="1">
      <c r="A539" s="2" t="s">
        <v>28</v>
      </c>
      <c r="B539" s="2" t="s">
        <v>1962</v>
      </c>
      <c r="C539" s="2" t="s">
        <v>236</v>
      </c>
      <c r="D539" s="2" t="s">
        <v>1351</v>
      </c>
      <c r="E539" s="2" t="s">
        <v>1963</v>
      </c>
      <c r="F539" s="2" t="s">
        <v>172</v>
      </c>
      <c r="G539" s="2" t="s">
        <v>951</v>
      </c>
      <c r="H539" s="2" t="s">
        <v>1964</v>
      </c>
      <c r="I539" s="2" t="s">
        <v>35</v>
      </c>
      <c r="J539" s="2" t="s">
        <v>1965</v>
      </c>
      <c r="K539" s="2" t="s">
        <v>1965</v>
      </c>
      <c r="L539" s="2" t="s">
        <v>1966</v>
      </c>
      <c r="M539" s="2" t="s">
        <v>1966</v>
      </c>
      <c r="N539" s="2" t="s">
        <v>1357</v>
      </c>
      <c r="O539" s="2" t="s">
        <v>48</v>
      </c>
      <c r="P539" s="2">
        <v>0.1343</v>
      </c>
      <c r="Q539" s="2">
        <v>30.0</v>
      </c>
      <c r="R539" s="2">
        <v>4.029</v>
      </c>
      <c r="S539" s="2">
        <v>0.3407</v>
      </c>
      <c r="T539" s="2">
        <v>0.4896</v>
      </c>
      <c r="U539" s="2">
        <v>0.4335</v>
      </c>
      <c r="V539" s="2">
        <v>0.0</v>
      </c>
      <c r="W539" s="2">
        <v>0.31595</v>
      </c>
      <c r="X539" s="2">
        <v>0.2131543624161074</v>
      </c>
      <c r="Y539" s="2">
        <v>0.002906931312026247</v>
      </c>
      <c r="Z539" s="2">
        <v>0.8041998090995864</v>
      </c>
      <c r="AA539" s="2">
        <v>1.017354171515694</v>
      </c>
      <c r="AB539" s="2">
        <v>0.8071067404116127</v>
      </c>
    </row>
    <row r="540" ht="15.0" hidden="1" customHeight="1">
      <c r="A540" s="2" t="s">
        <v>28</v>
      </c>
      <c r="B540" s="2" t="s">
        <v>1967</v>
      </c>
      <c r="C540" s="2" t="s">
        <v>169</v>
      </c>
      <c r="D540" s="2" t="s">
        <v>1968</v>
      </c>
      <c r="E540" s="2" t="s">
        <v>1969</v>
      </c>
      <c r="F540" s="2" t="s">
        <v>172</v>
      </c>
      <c r="G540" s="2" t="s">
        <v>1970</v>
      </c>
      <c r="H540" s="2" t="s">
        <v>1971</v>
      </c>
      <c r="I540" s="2" t="s">
        <v>35</v>
      </c>
      <c r="J540" s="2" t="s">
        <v>1965</v>
      </c>
      <c r="K540" s="2" t="s">
        <v>1965</v>
      </c>
      <c r="L540" s="2" t="s">
        <v>1972</v>
      </c>
      <c r="M540" s="2" t="s">
        <v>1973</v>
      </c>
      <c r="N540" s="2" t="s">
        <v>1974</v>
      </c>
      <c r="O540" s="2" t="s">
        <v>623</v>
      </c>
      <c r="P540" s="2">
        <v>0.1343</v>
      </c>
      <c r="Q540" s="2">
        <v>30.0</v>
      </c>
      <c r="R540" s="2">
        <v>4.029</v>
      </c>
      <c r="S540" s="2">
        <v>0.3407</v>
      </c>
      <c r="T540" s="2">
        <v>0.4896</v>
      </c>
      <c r="U540" s="2">
        <v>0.4335</v>
      </c>
      <c r="V540" s="2">
        <v>0.0</v>
      </c>
      <c r="W540" s="2">
        <v>0.31595</v>
      </c>
      <c r="X540" s="2">
        <v>0.2131543624161074</v>
      </c>
      <c r="Y540" s="2">
        <v>0.002906931312026247</v>
      </c>
      <c r="Z540" s="2">
        <v>0.8041998090995864</v>
      </c>
      <c r="AA540" s="2">
        <v>1.017354171515694</v>
      </c>
      <c r="AB540" s="2">
        <v>0.8071067404116127</v>
      </c>
    </row>
    <row r="541" ht="15.0" hidden="1" customHeight="1">
      <c r="A541" s="2" t="s">
        <v>28</v>
      </c>
      <c r="B541" s="2" t="s">
        <v>1975</v>
      </c>
      <c r="C541" s="2" t="s">
        <v>514</v>
      </c>
      <c r="D541" s="2" t="s">
        <v>1976</v>
      </c>
      <c r="E541" s="2" t="s">
        <v>1977</v>
      </c>
      <c r="F541" s="2" t="s">
        <v>716</v>
      </c>
      <c r="G541" s="2" t="s">
        <v>951</v>
      </c>
      <c r="H541" s="2" t="s">
        <v>1978</v>
      </c>
      <c r="I541" s="2" t="s">
        <v>1979</v>
      </c>
      <c r="J541" s="2" t="s">
        <v>1425</v>
      </c>
      <c r="K541" s="2" t="s">
        <v>1425</v>
      </c>
      <c r="L541" s="2" t="s">
        <v>1497</v>
      </c>
      <c r="M541" s="2" t="s">
        <v>1498</v>
      </c>
      <c r="N541" s="2" t="s">
        <v>317</v>
      </c>
      <c r="O541" s="2" t="s">
        <v>40</v>
      </c>
      <c r="P541" s="2">
        <v>0.0549</v>
      </c>
      <c r="Q541" s="2">
        <v>70.0</v>
      </c>
      <c r="R541" s="2">
        <v>3.843</v>
      </c>
      <c r="S541" s="2">
        <v>0.3407</v>
      </c>
      <c r="T541" s="2">
        <v>0.4896</v>
      </c>
      <c r="U541" s="2">
        <v>0.4335</v>
      </c>
      <c r="V541" s="2">
        <v>0.0</v>
      </c>
      <c r="W541" s="2">
        <v>0.31595</v>
      </c>
      <c r="X541" s="2">
        <v>0.0</v>
      </c>
      <c r="Y541" s="2">
        <v>0.0</v>
      </c>
      <c r="Z541" s="2">
        <v>0.8041998090995864</v>
      </c>
      <c r="AA541" s="2">
        <v>0.8041998090995864</v>
      </c>
      <c r="AB541" s="2">
        <v>0.8041998090995864</v>
      </c>
    </row>
    <row r="542" ht="15.0" hidden="1" customHeight="1">
      <c r="A542" s="2" t="s">
        <v>28</v>
      </c>
      <c r="B542" s="2" t="s">
        <v>1967</v>
      </c>
      <c r="C542" s="2" t="s">
        <v>75</v>
      </c>
      <c r="D542" s="2" t="s">
        <v>1980</v>
      </c>
      <c r="E542" s="2" t="s">
        <v>1981</v>
      </c>
      <c r="F542" s="2" t="s">
        <v>118</v>
      </c>
      <c r="G542" s="2" t="s">
        <v>253</v>
      </c>
      <c r="H542" s="2" t="s">
        <v>1982</v>
      </c>
      <c r="I542" s="2" t="s">
        <v>91</v>
      </c>
      <c r="J542" s="2" t="s">
        <v>1965</v>
      </c>
      <c r="K542" s="2" t="s">
        <v>1965</v>
      </c>
      <c r="L542" s="2" t="s">
        <v>1972</v>
      </c>
      <c r="M542" s="2" t="s">
        <v>1973</v>
      </c>
      <c r="N542" s="2" t="s">
        <v>1983</v>
      </c>
      <c r="O542" s="2" t="s">
        <v>40</v>
      </c>
      <c r="P542" s="2">
        <v>0.1343</v>
      </c>
      <c r="Q542" s="2">
        <v>30.0</v>
      </c>
      <c r="R542" s="2">
        <v>4.029</v>
      </c>
      <c r="S542" s="2">
        <v>0.0</v>
      </c>
      <c r="T542" s="2">
        <v>0.4896</v>
      </c>
      <c r="U542" s="2">
        <v>0.4335</v>
      </c>
      <c r="V542" s="2">
        <v>0.3077</v>
      </c>
      <c r="W542" s="2">
        <v>0.3077</v>
      </c>
      <c r="X542" s="2">
        <v>0.2131543624161074</v>
      </c>
      <c r="Y542" s="2">
        <v>0.002906931312026247</v>
      </c>
      <c r="Z542" s="2">
        <v>0.7832007636016545</v>
      </c>
      <c r="AA542" s="2">
        <v>0.9963551260177619</v>
      </c>
      <c r="AB542" s="2">
        <v>0.7861076949136807</v>
      </c>
    </row>
    <row r="543" ht="15.0" hidden="1" customHeight="1">
      <c r="A543" s="2" t="s">
        <v>28</v>
      </c>
      <c r="B543" s="2" t="s">
        <v>1967</v>
      </c>
      <c r="C543" s="2" t="s">
        <v>323</v>
      </c>
      <c r="D543" s="2" t="s">
        <v>1980</v>
      </c>
      <c r="E543" s="2" t="s">
        <v>1981</v>
      </c>
      <c r="F543" s="2" t="s">
        <v>118</v>
      </c>
      <c r="G543" s="2" t="s">
        <v>253</v>
      </c>
      <c r="H543" s="2" t="s">
        <v>1982</v>
      </c>
      <c r="I543" s="2" t="s">
        <v>91</v>
      </c>
      <c r="J543" s="2" t="s">
        <v>1965</v>
      </c>
      <c r="K543" s="2" t="s">
        <v>1965</v>
      </c>
      <c r="L543" s="2" t="s">
        <v>1972</v>
      </c>
      <c r="M543" s="2" t="s">
        <v>1973</v>
      </c>
      <c r="N543" s="2" t="s">
        <v>1983</v>
      </c>
      <c r="O543" s="2" t="s">
        <v>40</v>
      </c>
      <c r="P543" s="2">
        <v>0.1343</v>
      </c>
      <c r="Q543" s="2">
        <v>30.0</v>
      </c>
      <c r="R543" s="2">
        <v>4.029</v>
      </c>
      <c r="S543" s="2">
        <v>0.0</v>
      </c>
      <c r="T543" s="2">
        <v>0.4896</v>
      </c>
      <c r="U543" s="2">
        <v>0.4335</v>
      </c>
      <c r="V543" s="2">
        <v>0.3077</v>
      </c>
      <c r="W543" s="2">
        <v>0.3077</v>
      </c>
      <c r="X543" s="2">
        <v>0.2131543624161074</v>
      </c>
      <c r="Y543" s="2">
        <v>0.002906931312026247</v>
      </c>
      <c r="Z543" s="2">
        <v>0.7832007636016545</v>
      </c>
      <c r="AA543" s="2">
        <v>0.9963551260177619</v>
      </c>
      <c r="AB543" s="2">
        <v>0.7861076949136807</v>
      </c>
    </row>
    <row r="544" ht="15.0" customHeight="1">
      <c r="A544" s="2" t="s">
        <v>28</v>
      </c>
      <c r="B544" s="2" t="s">
        <v>1984</v>
      </c>
      <c r="C544" s="2" t="s">
        <v>169</v>
      </c>
      <c r="D544" s="2" t="s">
        <v>1985</v>
      </c>
      <c r="E544" s="2" t="s">
        <v>1986</v>
      </c>
      <c r="F544" s="2" t="s">
        <v>53</v>
      </c>
      <c r="G544" s="2" t="s">
        <v>164</v>
      </c>
      <c r="H544" s="2" t="s">
        <v>1987</v>
      </c>
      <c r="I544" s="2" t="s">
        <v>35</v>
      </c>
      <c r="J544" s="2" t="s">
        <v>989</v>
      </c>
      <c r="K544" s="2" t="s">
        <v>990</v>
      </c>
      <c r="L544" s="2" t="s">
        <v>991</v>
      </c>
      <c r="M544" s="2" t="s">
        <v>1988</v>
      </c>
      <c r="N544" s="2" t="s">
        <v>1989</v>
      </c>
      <c r="O544" s="2" t="s">
        <v>57</v>
      </c>
      <c r="P544" s="2">
        <v>0.2088</v>
      </c>
      <c r="Q544" s="2">
        <v>79.0</v>
      </c>
      <c r="R544" s="2">
        <v>16.4952</v>
      </c>
      <c r="S544" s="2">
        <v>0.0</v>
      </c>
      <c r="T544" s="2">
        <v>0.4896</v>
      </c>
      <c r="U544" s="2">
        <v>0.4335</v>
      </c>
      <c r="V544" s="2">
        <v>0.0</v>
      </c>
      <c r="W544" s="2">
        <v>0.230775</v>
      </c>
      <c r="X544" s="2">
        <v>0.4131543624161074</v>
      </c>
      <c r="Y544" s="2">
        <v>0.1977369696022506</v>
      </c>
      <c r="Z544" s="2">
        <v>0.5874005727012409</v>
      </c>
      <c r="AA544" s="2">
        <v>1.000554935117348</v>
      </c>
      <c r="AB544" s="2">
        <v>0.7851375423034914</v>
      </c>
    </row>
    <row r="545" ht="15.0" customHeight="1">
      <c r="A545" s="2" t="s">
        <v>28</v>
      </c>
      <c r="B545" s="2" t="s">
        <v>997</v>
      </c>
      <c r="C545" s="2" t="s">
        <v>230</v>
      </c>
      <c r="D545" s="2" t="s">
        <v>1990</v>
      </c>
      <c r="E545" s="2" t="s">
        <v>1756</v>
      </c>
      <c r="F545" s="2" t="s">
        <v>32</v>
      </c>
      <c r="G545" s="2" t="s">
        <v>33</v>
      </c>
      <c r="H545" s="2" t="s">
        <v>1991</v>
      </c>
      <c r="I545" s="2" t="s">
        <v>35</v>
      </c>
      <c r="J545" s="2" t="s">
        <v>989</v>
      </c>
      <c r="K545" s="2" t="s">
        <v>998</v>
      </c>
      <c r="L545" s="2" t="s">
        <v>999</v>
      </c>
      <c r="M545" s="2" t="s">
        <v>999</v>
      </c>
      <c r="N545" s="2" t="s">
        <v>1992</v>
      </c>
      <c r="O545" s="2" t="s">
        <v>57</v>
      </c>
      <c r="P545" s="2">
        <v>0.2088</v>
      </c>
      <c r="Q545" s="2">
        <v>79.0</v>
      </c>
      <c r="R545" s="2">
        <v>16.4952</v>
      </c>
      <c r="S545" s="2">
        <v>0.0</v>
      </c>
      <c r="T545" s="2">
        <v>0.4896</v>
      </c>
      <c r="U545" s="2">
        <v>0.4335</v>
      </c>
      <c r="V545" s="2">
        <v>0.0</v>
      </c>
      <c r="W545" s="2">
        <v>0.230775</v>
      </c>
      <c r="X545" s="2">
        <v>0.4131543624161074</v>
      </c>
      <c r="Y545" s="2">
        <v>0.1977369696022506</v>
      </c>
      <c r="Z545" s="2">
        <v>0.5874005727012409</v>
      </c>
      <c r="AA545" s="2">
        <v>1.000554935117348</v>
      </c>
      <c r="AB545" s="2">
        <v>0.7851375423034914</v>
      </c>
    </row>
    <row r="546" ht="15.0" customHeight="1">
      <c r="A546" s="2" t="s">
        <v>28</v>
      </c>
      <c r="B546" s="2" t="s">
        <v>1410</v>
      </c>
      <c r="C546" s="2" t="s">
        <v>75</v>
      </c>
      <c r="D546" s="2" t="s">
        <v>1993</v>
      </c>
      <c r="E546" s="2" t="s">
        <v>1410</v>
      </c>
      <c r="F546" s="2" t="s">
        <v>32</v>
      </c>
      <c r="G546" s="2" t="s">
        <v>33</v>
      </c>
      <c r="H546" s="2" t="s">
        <v>1994</v>
      </c>
      <c r="I546" s="2" t="s">
        <v>174</v>
      </c>
      <c r="J546" s="2" t="s">
        <v>989</v>
      </c>
      <c r="K546" s="2" t="s">
        <v>998</v>
      </c>
      <c r="L546" s="2" t="s">
        <v>1413</v>
      </c>
      <c r="M546" s="2" t="s">
        <v>1414</v>
      </c>
      <c r="N546" s="2" t="s">
        <v>643</v>
      </c>
      <c r="O546" s="2" t="s">
        <v>101</v>
      </c>
      <c r="P546" s="2">
        <v>0.2088</v>
      </c>
      <c r="Q546" s="2">
        <v>79.0</v>
      </c>
      <c r="R546" s="2">
        <v>16.4952</v>
      </c>
      <c r="S546" s="2">
        <v>0.0</v>
      </c>
      <c r="T546" s="2">
        <v>0.4896</v>
      </c>
      <c r="U546" s="2">
        <v>0.4335</v>
      </c>
      <c r="V546" s="2">
        <v>0.0</v>
      </c>
      <c r="W546" s="2">
        <v>0.230775</v>
      </c>
      <c r="X546" s="2">
        <v>0.4131543624161074</v>
      </c>
      <c r="Y546" s="2">
        <v>0.1977369696022506</v>
      </c>
      <c r="Z546" s="2">
        <v>0.5874005727012409</v>
      </c>
      <c r="AA546" s="2">
        <v>1.000554935117348</v>
      </c>
      <c r="AB546" s="2">
        <v>0.7851375423034914</v>
      </c>
    </row>
    <row r="547" ht="15.0" customHeight="1">
      <c r="A547" s="2" t="s">
        <v>28</v>
      </c>
      <c r="B547" s="2" t="s">
        <v>1995</v>
      </c>
      <c r="C547" s="2" t="s">
        <v>1996</v>
      </c>
      <c r="D547" s="2" t="s">
        <v>1997</v>
      </c>
      <c r="E547" s="2" t="s">
        <v>1998</v>
      </c>
      <c r="F547" s="2" t="s">
        <v>53</v>
      </c>
      <c r="G547" s="2" t="s">
        <v>124</v>
      </c>
      <c r="H547" s="2" t="s">
        <v>1999</v>
      </c>
      <c r="I547" s="2" t="s">
        <v>570</v>
      </c>
      <c r="J547" s="2" t="s">
        <v>989</v>
      </c>
      <c r="K547" s="2" t="s">
        <v>990</v>
      </c>
      <c r="L547" s="2" t="s">
        <v>991</v>
      </c>
      <c r="M547" s="2" t="s">
        <v>1622</v>
      </c>
      <c r="N547" s="2" t="s">
        <v>553</v>
      </c>
      <c r="O547" s="2" t="s">
        <v>40</v>
      </c>
      <c r="P547" s="2">
        <v>0.2088</v>
      </c>
      <c r="Q547" s="2">
        <v>79.0</v>
      </c>
      <c r="R547" s="2">
        <v>16.4952</v>
      </c>
      <c r="S547" s="2">
        <v>0.0</v>
      </c>
      <c r="T547" s="2">
        <v>0.4896</v>
      </c>
      <c r="U547" s="2">
        <v>0.4335</v>
      </c>
      <c r="V547" s="2">
        <v>0.0</v>
      </c>
      <c r="W547" s="2">
        <v>0.230775</v>
      </c>
      <c r="X547" s="2">
        <v>0.4131543624161074</v>
      </c>
      <c r="Y547" s="2">
        <v>0.1977369696022506</v>
      </c>
      <c r="Z547" s="2">
        <v>0.5874005727012409</v>
      </c>
      <c r="AA547" s="2">
        <v>1.000554935117348</v>
      </c>
      <c r="AB547" s="2">
        <v>0.7851375423034914</v>
      </c>
    </row>
    <row r="548" ht="15.0" hidden="1" customHeight="1">
      <c r="A548" s="2" t="s">
        <v>28</v>
      </c>
      <c r="B548" s="2" t="s">
        <v>2000</v>
      </c>
      <c r="C548" s="2" t="s">
        <v>110</v>
      </c>
      <c r="D548" s="2" t="s">
        <v>2001</v>
      </c>
      <c r="E548" s="2" t="s">
        <v>2002</v>
      </c>
      <c r="F548" s="2" t="s">
        <v>225</v>
      </c>
      <c r="G548" s="2" t="s">
        <v>62</v>
      </c>
      <c r="H548" s="2" t="s">
        <v>2003</v>
      </c>
      <c r="I548" s="2" t="s">
        <v>91</v>
      </c>
      <c r="J548" s="2" t="s">
        <v>1425</v>
      </c>
      <c r="K548" s="2" t="s">
        <v>1425</v>
      </c>
      <c r="L548" s="2" t="s">
        <v>1426</v>
      </c>
      <c r="M548" s="2" t="s">
        <v>1427</v>
      </c>
      <c r="N548" s="2" t="s">
        <v>2001</v>
      </c>
      <c r="O548" s="2" t="s">
        <v>57</v>
      </c>
      <c r="P548" s="2">
        <v>0.0549</v>
      </c>
      <c r="Q548" s="2">
        <v>70.0</v>
      </c>
      <c r="R548" s="2">
        <v>3.843</v>
      </c>
      <c r="S548" s="2">
        <v>0.0</v>
      </c>
      <c r="T548" s="2">
        <v>0.4896</v>
      </c>
      <c r="U548" s="2">
        <v>0.4335</v>
      </c>
      <c r="V548" s="2">
        <v>0.3077</v>
      </c>
      <c r="W548" s="2">
        <v>0.3077</v>
      </c>
      <c r="X548" s="2">
        <v>0.0</v>
      </c>
      <c r="Y548" s="2">
        <v>0.0</v>
      </c>
      <c r="Z548" s="2">
        <v>0.7832007636016545</v>
      </c>
      <c r="AA548" s="2">
        <v>0.7832007636016545</v>
      </c>
      <c r="AB548" s="2">
        <v>0.7832007636016545</v>
      </c>
    </row>
    <row r="549" ht="15.0" hidden="1" customHeight="1">
      <c r="A549" s="2" t="s">
        <v>28</v>
      </c>
      <c r="B549" s="2" t="s">
        <v>1327</v>
      </c>
      <c r="C549" s="2" t="s">
        <v>303</v>
      </c>
      <c r="D549" s="2" t="s">
        <v>2004</v>
      </c>
      <c r="E549" s="2" t="s">
        <v>1327</v>
      </c>
      <c r="F549" s="2" t="s">
        <v>53</v>
      </c>
      <c r="G549" s="2" t="s">
        <v>113</v>
      </c>
      <c r="H549" s="2" t="s">
        <v>2005</v>
      </c>
      <c r="I549" s="2" t="s">
        <v>35</v>
      </c>
      <c r="J549" s="2" t="s">
        <v>1322</v>
      </c>
      <c r="K549" s="2" t="s">
        <v>1331</v>
      </c>
      <c r="L549" s="2" t="s">
        <v>1332</v>
      </c>
      <c r="M549" s="2" t="s">
        <v>1332</v>
      </c>
      <c r="N549" s="2" t="s">
        <v>2004</v>
      </c>
      <c r="O549" s="2" t="s">
        <v>48</v>
      </c>
      <c r="P549" s="2">
        <v>0.1294</v>
      </c>
      <c r="Q549" s="2">
        <v>73.0</v>
      </c>
      <c r="R549" s="2">
        <v>9.4462</v>
      </c>
      <c r="S549" s="2">
        <v>0.3407</v>
      </c>
      <c r="T549" s="2">
        <v>0.0</v>
      </c>
      <c r="U549" s="2">
        <v>0.4335</v>
      </c>
      <c r="V549" s="2">
        <v>0.3077</v>
      </c>
      <c r="W549" s="2">
        <v>0.270475</v>
      </c>
      <c r="X549" s="2">
        <v>0.2</v>
      </c>
      <c r="Y549" s="2">
        <v>0.08757052434164256</v>
      </c>
      <c r="Z549" s="2">
        <v>0.6884505249761376</v>
      </c>
      <c r="AA549" s="2">
        <v>0.8884505249761375</v>
      </c>
      <c r="AB549" s="2">
        <v>0.7760210493177802</v>
      </c>
    </row>
    <row r="550" ht="15.0" hidden="1" customHeight="1">
      <c r="A550" s="2" t="s">
        <v>28</v>
      </c>
      <c r="B550" s="2" t="s">
        <v>1338</v>
      </c>
      <c r="C550" s="2" t="s">
        <v>323</v>
      </c>
      <c r="D550" s="2" t="s">
        <v>2006</v>
      </c>
      <c r="E550" s="2" t="s">
        <v>1338</v>
      </c>
      <c r="F550" s="2" t="s">
        <v>32</v>
      </c>
      <c r="G550" s="2" t="s">
        <v>62</v>
      </c>
      <c r="H550" s="2" t="s">
        <v>2007</v>
      </c>
      <c r="I550" s="2" t="s">
        <v>424</v>
      </c>
      <c r="J550" s="2" t="s">
        <v>1322</v>
      </c>
      <c r="K550" s="2" t="s">
        <v>1331</v>
      </c>
      <c r="L550" s="2" t="s">
        <v>1336</v>
      </c>
      <c r="M550" s="2" t="s">
        <v>1336</v>
      </c>
      <c r="N550" s="2" t="s">
        <v>400</v>
      </c>
      <c r="O550" s="2" t="s">
        <v>326</v>
      </c>
      <c r="P550" s="2">
        <v>0.1294</v>
      </c>
      <c r="Q550" s="2">
        <v>73.0</v>
      </c>
      <c r="R550" s="2">
        <v>9.4462</v>
      </c>
      <c r="S550" s="2">
        <v>0.3407</v>
      </c>
      <c r="T550" s="2">
        <v>0.0</v>
      </c>
      <c r="U550" s="2">
        <v>0.4335</v>
      </c>
      <c r="V550" s="2">
        <v>0.3077</v>
      </c>
      <c r="W550" s="2">
        <v>0.270475</v>
      </c>
      <c r="X550" s="2">
        <v>0.2</v>
      </c>
      <c r="Y550" s="2">
        <v>0.08757052434164256</v>
      </c>
      <c r="Z550" s="2">
        <v>0.6884505249761376</v>
      </c>
      <c r="AA550" s="2">
        <v>0.8884505249761375</v>
      </c>
      <c r="AB550" s="2">
        <v>0.7760210493177802</v>
      </c>
    </row>
    <row r="551" ht="15.0" hidden="1" customHeight="1">
      <c r="A551" s="2" t="s">
        <v>28</v>
      </c>
      <c r="B551" s="2" t="s">
        <v>1338</v>
      </c>
      <c r="C551" s="2" t="s">
        <v>1741</v>
      </c>
      <c r="D551" s="2" t="s">
        <v>2008</v>
      </c>
      <c r="E551" s="2" t="s">
        <v>2009</v>
      </c>
      <c r="F551" s="2" t="s">
        <v>1011</v>
      </c>
      <c r="G551" s="2" t="s">
        <v>70</v>
      </c>
      <c r="H551" s="2" t="s">
        <v>2010</v>
      </c>
      <c r="I551" s="2" t="s">
        <v>35</v>
      </c>
      <c r="J551" s="2" t="s">
        <v>1322</v>
      </c>
      <c r="K551" s="2" t="s">
        <v>1331</v>
      </c>
      <c r="L551" s="2" t="s">
        <v>1336</v>
      </c>
      <c r="M551" s="2" t="s">
        <v>1336</v>
      </c>
      <c r="N551" s="2" t="s">
        <v>2011</v>
      </c>
      <c r="O551" s="2" t="s">
        <v>40</v>
      </c>
      <c r="P551" s="2">
        <v>0.1294</v>
      </c>
      <c r="Q551" s="2">
        <v>73.0</v>
      </c>
      <c r="R551" s="2">
        <v>9.4462</v>
      </c>
      <c r="S551" s="2">
        <v>0.3407</v>
      </c>
      <c r="T551" s="2">
        <v>0.0</v>
      </c>
      <c r="U551" s="2">
        <v>0.4335</v>
      </c>
      <c r="V551" s="2">
        <v>0.3077</v>
      </c>
      <c r="W551" s="2">
        <v>0.270475</v>
      </c>
      <c r="X551" s="2">
        <v>0.2</v>
      </c>
      <c r="Y551" s="2">
        <v>0.08757052434164256</v>
      </c>
      <c r="Z551" s="2">
        <v>0.6884505249761376</v>
      </c>
      <c r="AA551" s="2">
        <v>0.8884505249761375</v>
      </c>
      <c r="AB551" s="2">
        <v>0.7760210493177802</v>
      </c>
    </row>
    <row r="552" ht="15.0" hidden="1" customHeight="1">
      <c r="A552" s="2" t="s">
        <v>28</v>
      </c>
      <c r="B552" s="2" t="s">
        <v>1341</v>
      </c>
      <c r="C552" s="2" t="s">
        <v>2012</v>
      </c>
      <c r="D552" s="2" t="s">
        <v>1347</v>
      </c>
      <c r="E552" s="2" t="s">
        <v>1348</v>
      </c>
      <c r="F552" s="2" t="s">
        <v>172</v>
      </c>
      <c r="G552" s="2" t="s">
        <v>413</v>
      </c>
      <c r="H552" s="2" t="s">
        <v>2013</v>
      </c>
      <c r="I552" s="2" t="s">
        <v>424</v>
      </c>
      <c r="J552" s="2" t="s">
        <v>1322</v>
      </c>
      <c r="K552" s="2" t="s">
        <v>1331</v>
      </c>
      <c r="L552" s="2" t="s">
        <v>1332</v>
      </c>
      <c r="M552" s="2" t="s">
        <v>1332</v>
      </c>
      <c r="N552" s="2" t="s">
        <v>496</v>
      </c>
      <c r="O552" s="2" t="s">
        <v>199</v>
      </c>
      <c r="P552" s="2">
        <v>0.1294</v>
      </c>
      <c r="Q552" s="2">
        <v>73.0</v>
      </c>
      <c r="R552" s="2">
        <v>9.4462</v>
      </c>
      <c r="S552" s="2">
        <v>0.3407</v>
      </c>
      <c r="T552" s="2">
        <v>0.0</v>
      </c>
      <c r="U552" s="2">
        <v>0.4335</v>
      </c>
      <c r="V552" s="2">
        <v>0.3077</v>
      </c>
      <c r="W552" s="2">
        <v>0.270475</v>
      </c>
      <c r="X552" s="2">
        <v>0.2</v>
      </c>
      <c r="Y552" s="2">
        <v>0.08757052434164256</v>
      </c>
      <c r="Z552" s="2">
        <v>0.6884505249761376</v>
      </c>
      <c r="AA552" s="2">
        <v>0.8884505249761375</v>
      </c>
      <c r="AB552" s="2">
        <v>0.7760210493177802</v>
      </c>
    </row>
    <row r="553" ht="15.0" hidden="1" customHeight="1">
      <c r="A553" s="2" t="s">
        <v>28</v>
      </c>
      <c r="B553" s="2" t="s">
        <v>2014</v>
      </c>
      <c r="C553" s="2" t="s">
        <v>303</v>
      </c>
      <c r="D553" s="2" t="s">
        <v>2015</v>
      </c>
      <c r="E553" s="2" t="s">
        <v>2014</v>
      </c>
      <c r="F553" s="2" t="s">
        <v>32</v>
      </c>
      <c r="G553" s="2" t="s">
        <v>33</v>
      </c>
      <c r="H553" s="2" t="s">
        <v>2016</v>
      </c>
      <c r="I553" s="2" t="s">
        <v>35</v>
      </c>
      <c r="J553" s="2" t="s">
        <v>1354</v>
      </c>
      <c r="K553" s="2" t="s">
        <v>1354</v>
      </c>
      <c r="L553" s="2" t="s">
        <v>1355</v>
      </c>
      <c r="M553" s="2" t="s">
        <v>2017</v>
      </c>
      <c r="N553" s="2" t="s">
        <v>553</v>
      </c>
      <c r="O553" s="2" t="s">
        <v>40</v>
      </c>
      <c r="P553" s="2">
        <v>0.1722</v>
      </c>
      <c r="Q553" s="2">
        <v>47.0</v>
      </c>
      <c r="R553" s="2">
        <v>8.093399999999999</v>
      </c>
      <c r="S553" s="2">
        <v>0.3407</v>
      </c>
      <c r="T553" s="2">
        <v>0.4896</v>
      </c>
      <c r="U553" s="2">
        <v>0.4335</v>
      </c>
      <c r="V553" s="2">
        <v>0.3077</v>
      </c>
      <c r="W553" s="2">
        <v>0.392875</v>
      </c>
      <c r="X553" s="2">
        <v>0.3148993288590604</v>
      </c>
      <c r="Y553" s="2">
        <v>0.06642806907869031</v>
      </c>
      <c r="Z553" s="2">
        <v>1.0</v>
      </c>
      <c r="AA553" s="2">
        <v>1.31489932885906</v>
      </c>
      <c r="AB553" s="2">
        <v>1.06642806907869</v>
      </c>
    </row>
    <row r="554" ht="15.0" hidden="1" customHeight="1">
      <c r="A554" s="2" t="s">
        <v>28</v>
      </c>
      <c r="B554" s="2" t="s">
        <v>1493</v>
      </c>
      <c r="C554" s="2" t="s">
        <v>86</v>
      </c>
      <c r="D554" s="2" t="s">
        <v>2018</v>
      </c>
      <c r="E554" s="2" t="s">
        <v>1501</v>
      </c>
      <c r="F554" s="2" t="s">
        <v>32</v>
      </c>
      <c r="G554" s="2" t="s">
        <v>89</v>
      </c>
      <c r="H554" s="2" t="s">
        <v>2019</v>
      </c>
      <c r="I554" s="2" t="s">
        <v>262</v>
      </c>
      <c r="J554" s="2" t="s">
        <v>1425</v>
      </c>
      <c r="K554" s="2" t="s">
        <v>1425</v>
      </c>
      <c r="L554" s="2" t="s">
        <v>1497</v>
      </c>
      <c r="M554" s="2" t="s">
        <v>1498</v>
      </c>
      <c r="N554" s="2" t="s">
        <v>2020</v>
      </c>
      <c r="O554" s="2" t="s">
        <v>101</v>
      </c>
      <c r="P554" s="2">
        <v>0.0549</v>
      </c>
      <c r="Q554" s="2">
        <v>70.0</v>
      </c>
      <c r="R554" s="2">
        <v>3.843</v>
      </c>
      <c r="S554" s="2">
        <v>0.3407</v>
      </c>
      <c r="T554" s="2">
        <v>0.4896</v>
      </c>
      <c r="U554" s="2">
        <v>0.0</v>
      </c>
      <c r="V554" s="2">
        <v>0.3077</v>
      </c>
      <c r="W554" s="2">
        <v>0.2845</v>
      </c>
      <c r="X554" s="2">
        <v>0.0</v>
      </c>
      <c r="Y554" s="2">
        <v>0.0</v>
      </c>
      <c r="Z554" s="2">
        <v>0.7241489023226217</v>
      </c>
      <c r="AA554" s="2">
        <v>0.7241489023226217</v>
      </c>
      <c r="AB554" s="2">
        <v>0.7241489023226217</v>
      </c>
    </row>
    <row r="555" ht="15.0" hidden="1" customHeight="1">
      <c r="A555" s="2" t="s">
        <v>28</v>
      </c>
      <c r="B555" s="2" t="s">
        <v>1685</v>
      </c>
      <c r="C555" s="2" t="s">
        <v>514</v>
      </c>
      <c r="D555" s="2" t="s">
        <v>2021</v>
      </c>
      <c r="E555" s="2" t="s">
        <v>1687</v>
      </c>
      <c r="F555" s="2" t="s">
        <v>53</v>
      </c>
      <c r="G555" s="2" t="s">
        <v>33</v>
      </c>
      <c r="H555" s="2" t="s">
        <v>2022</v>
      </c>
      <c r="I555" s="2" t="s">
        <v>132</v>
      </c>
      <c r="J555" s="2" t="s">
        <v>637</v>
      </c>
      <c r="K555" s="2" t="s">
        <v>662</v>
      </c>
      <c r="L555" s="2" t="s">
        <v>1689</v>
      </c>
      <c r="M555" s="2" t="s">
        <v>1690</v>
      </c>
      <c r="N555" s="2" t="s">
        <v>2021</v>
      </c>
      <c r="O555" s="2" t="s">
        <v>40</v>
      </c>
      <c r="P555" s="2">
        <v>0.1294</v>
      </c>
      <c r="Q555" s="2">
        <v>232.0</v>
      </c>
      <c r="R555" s="2">
        <v>30.0208</v>
      </c>
      <c r="S555" s="2">
        <v>0.0</v>
      </c>
      <c r="T555" s="2">
        <v>0.4896</v>
      </c>
      <c r="U555" s="2">
        <v>0.0</v>
      </c>
      <c r="V555" s="2">
        <v>0.0</v>
      </c>
      <c r="W555" s="2">
        <v>0.1224</v>
      </c>
      <c r="X555" s="2">
        <v>0.2</v>
      </c>
      <c r="Y555" s="2">
        <v>0.4091240134406501</v>
      </c>
      <c r="Z555" s="2">
        <v>0.3115494750238626</v>
      </c>
      <c r="AA555" s="2">
        <v>0.5115494750238626</v>
      </c>
      <c r="AB555" s="2">
        <v>0.7206734884645127</v>
      </c>
    </row>
    <row r="556" ht="15.0" hidden="1" customHeight="1">
      <c r="A556" s="2" t="s">
        <v>28</v>
      </c>
      <c r="B556" s="2" t="s">
        <v>644</v>
      </c>
      <c r="C556" s="2" t="s">
        <v>1076</v>
      </c>
      <c r="D556" s="2" t="s">
        <v>2023</v>
      </c>
      <c r="E556" s="2" t="s">
        <v>644</v>
      </c>
      <c r="F556" s="2" t="s">
        <v>44</v>
      </c>
      <c r="G556" s="2" t="s">
        <v>1111</v>
      </c>
      <c r="H556" s="2" t="s">
        <v>2024</v>
      </c>
      <c r="I556" s="2" t="s">
        <v>35</v>
      </c>
      <c r="J556" s="2" t="s">
        <v>637</v>
      </c>
      <c r="K556" s="2" t="s">
        <v>648</v>
      </c>
      <c r="L556" s="2" t="s">
        <v>649</v>
      </c>
      <c r="M556" s="2" t="s">
        <v>649</v>
      </c>
      <c r="N556" s="2" t="s">
        <v>2025</v>
      </c>
      <c r="O556" s="2" t="s">
        <v>40</v>
      </c>
      <c r="P556" s="2">
        <v>0.1294</v>
      </c>
      <c r="Q556" s="2">
        <v>232.0</v>
      </c>
      <c r="R556" s="2">
        <v>30.0208</v>
      </c>
      <c r="S556" s="2">
        <v>0.0</v>
      </c>
      <c r="T556" s="2">
        <v>0.4896</v>
      </c>
      <c r="U556" s="2">
        <v>0.0</v>
      </c>
      <c r="V556" s="2">
        <v>0.0</v>
      </c>
      <c r="W556" s="2">
        <v>0.1224</v>
      </c>
      <c r="X556" s="2">
        <v>0.2</v>
      </c>
      <c r="Y556" s="2">
        <v>0.4091240134406501</v>
      </c>
      <c r="Z556" s="2">
        <v>0.3115494750238626</v>
      </c>
      <c r="AA556" s="2">
        <v>0.5115494750238626</v>
      </c>
      <c r="AB556" s="2">
        <v>0.7206734884645127</v>
      </c>
    </row>
    <row r="557" ht="15.0" hidden="1" customHeight="1">
      <c r="A557" s="2" t="s">
        <v>28</v>
      </c>
      <c r="B557" s="2" t="s">
        <v>1038</v>
      </c>
      <c r="C557" s="2" t="s">
        <v>230</v>
      </c>
      <c r="D557" s="2" t="s">
        <v>2026</v>
      </c>
      <c r="E557" s="2" t="s">
        <v>2027</v>
      </c>
      <c r="F557" s="2" t="s">
        <v>118</v>
      </c>
      <c r="G557" s="2" t="s">
        <v>164</v>
      </c>
      <c r="H557" s="2" t="s">
        <v>2028</v>
      </c>
      <c r="I557" s="2" t="s">
        <v>35</v>
      </c>
      <c r="J557" s="2" t="s">
        <v>637</v>
      </c>
      <c r="K557" s="2" t="s">
        <v>648</v>
      </c>
      <c r="L557" s="2" t="s">
        <v>649</v>
      </c>
      <c r="M557" s="2" t="s">
        <v>649</v>
      </c>
      <c r="N557" s="2" t="s">
        <v>2029</v>
      </c>
      <c r="O557" s="2" t="s">
        <v>326</v>
      </c>
      <c r="P557" s="2">
        <v>0.1294</v>
      </c>
      <c r="Q557" s="2">
        <v>232.0</v>
      </c>
      <c r="R557" s="2">
        <v>30.0208</v>
      </c>
      <c r="S557" s="2">
        <v>0.0</v>
      </c>
      <c r="T557" s="2">
        <v>0.4896</v>
      </c>
      <c r="U557" s="2">
        <v>0.0</v>
      </c>
      <c r="V557" s="2">
        <v>0.0</v>
      </c>
      <c r="W557" s="2">
        <v>0.1224</v>
      </c>
      <c r="X557" s="2">
        <v>0.2</v>
      </c>
      <c r="Y557" s="2">
        <v>0.4091240134406501</v>
      </c>
      <c r="Z557" s="2">
        <v>0.3115494750238626</v>
      </c>
      <c r="AA557" s="2">
        <v>0.5115494750238626</v>
      </c>
      <c r="AB557" s="2">
        <v>0.7206734884645127</v>
      </c>
    </row>
    <row r="558" ht="15.0" hidden="1" customHeight="1">
      <c r="A558" s="2" t="s">
        <v>28</v>
      </c>
      <c r="B558" s="2" t="s">
        <v>677</v>
      </c>
      <c r="C558" s="2" t="s">
        <v>146</v>
      </c>
      <c r="D558" s="2" t="s">
        <v>2030</v>
      </c>
      <c r="E558" s="2" t="s">
        <v>680</v>
      </c>
      <c r="F558" s="2" t="s">
        <v>2031</v>
      </c>
      <c r="G558" s="2" t="s">
        <v>226</v>
      </c>
      <c r="H558" s="2" t="s">
        <v>2032</v>
      </c>
      <c r="I558" s="2" t="s">
        <v>35</v>
      </c>
      <c r="J558" s="2" t="s">
        <v>669</v>
      </c>
      <c r="K558" s="2" t="s">
        <v>682</v>
      </c>
      <c r="L558" s="2" t="s">
        <v>683</v>
      </c>
      <c r="M558" s="2" t="s">
        <v>684</v>
      </c>
      <c r="N558" s="2" t="s">
        <v>2033</v>
      </c>
      <c r="O558" s="2" t="s">
        <v>40</v>
      </c>
      <c r="P558" s="2">
        <v>0.1306</v>
      </c>
      <c r="Q558" s="2">
        <v>229.0</v>
      </c>
      <c r="R558" s="2">
        <v>29.9074</v>
      </c>
      <c r="S558" s="2">
        <v>0.0</v>
      </c>
      <c r="T558" s="2">
        <v>0.4896</v>
      </c>
      <c r="U558" s="2">
        <v>0.0</v>
      </c>
      <c r="V558" s="2">
        <v>0.0</v>
      </c>
      <c r="W558" s="2">
        <v>0.1224</v>
      </c>
      <c r="X558" s="2">
        <v>0.2032214765100671</v>
      </c>
      <c r="Y558" s="2">
        <v>0.4073517230600922</v>
      </c>
      <c r="Z558" s="2">
        <v>0.3115494750238626</v>
      </c>
      <c r="AA558" s="2">
        <v>0.5147709515339297</v>
      </c>
      <c r="AB558" s="2">
        <v>0.7189011980839548</v>
      </c>
    </row>
    <row r="559" ht="15.0" hidden="1" customHeight="1">
      <c r="A559" s="2" t="s">
        <v>28</v>
      </c>
      <c r="B559" s="2" t="s">
        <v>677</v>
      </c>
      <c r="C559" s="2" t="s">
        <v>1076</v>
      </c>
      <c r="D559" s="2" t="s">
        <v>2030</v>
      </c>
      <c r="E559" s="2" t="s">
        <v>680</v>
      </c>
      <c r="F559" s="2" t="s">
        <v>44</v>
      </c>
      <c r="G559" s="2" t="s">
        <v>226</v>
      </c>
      <c r="H559" s="2" t="s">
        <v>2032</v>
      </c>
      <c r="I559" s="2" t="s">
        <v>35</v>
      </c>
      <c r="J559" s="2" t="s">
        <v>669</v>
      </c>
      <c r="K559" s="2" t="s">
        <v>682</v>
      </c>
      <c r="L559" s="2" t="s">
        <v>683</v>
      </c>
      <c r="M559" s="2" t="s">
        <v>684</v>
      </c>
      <c r="N559" s="2" t="s">
        <v>2033</v>
      </c>
      <c r="O559" s="2" t="s">
        <v>40</v>
      </c>
      <c r="P559" s="2">
        <v>0.1306</v>
      </c>
      <c r="Q559" s="2">
        <v>229.0</v>
      </c>
      <c r="R559" s="2">
        <v>29.9074</v>
      </c>
      <c r="S559" s="2">
        <v>0.0</v>
      </c>
      <c r="T559" s="2">
        <v>0.4896</v>
      </c>
      <c r="U559" s="2">
        <v>0.0</v>
      </c>
      <c r="V559" s="2">
        <v>0.0</v>
      </c>
      <c r="W559" s="2">
        <v>0.1224</v>
      </c>
      <c r="X559" s="2">
        <v>0.2032214765100671</v>
      </c>
      <c r="Y559" s="2">
        <v>0.4073517230600922</v>
      </c>
      <c r="Z559" s="2">
        <v>0.3115494750238626</v>
      </c>
      <c r="AA559" s="2">
        <v>0.5147709515339297</v>
      </c>
      <c r="AB559" s="2">
        <v>0.7189011980839548</v>
      </c>
    </row>
    <row r="560" ht="15.0" hidden="1" customHeight="1">
      <c r="A560" s="2" t="s">
        <v>28</v>
      </c>
      <c r="B560" s="2" t="s">
        <v>1070</v>
      </c>
      <c r="C560" s="2" t="s">
        <v>961</v>
      </c>
      <c r="D560" s="2" t="s">
        <v>2034</v>
      </c>
      <c r="E560" s="2" t="s">
        <v>1070</v>
      </c>
      <c r="F560" s="2" t="s">
        <v>44</v>
      </c>
      <c r="G560" s="2" t="s">
        <v>124</v>
      </c>
      <c r="H560" s="2" t="s">
        <v>2035</v>
      </c>
      <c r="I560" s="2" t="s">
        <v>183</v>
      </c>
      <c r="J560" s="2" t="s">
        <v>669</v>
      </c>
      <c r="K560" s="2" t="s">
        <v>1067</v>
      </c>
      <c r="L560" s="2" t="s">
        <v>1068</v>
      </c>
      <c r="M560" s="2" t="s">
        <v>1074</v>
      </c>
      <c r="N560" s="2" t="s">
        <v>2036</v>
      </c>
      <c r="O560" s="2" t="s">
        <v>57</v>
      </c>
      <c r="P560" s="2">
        <v>0.1306</v>
      </c>
      <c r="Q560" s="2">
        <v>229.0</v>
      </c>
      <c r="R560" s="2">
        <v>29.9074</v>
      </c>
      <c r="S560" s="2">
        <v>0.0</v>
      </c>
      <c r="T560" s="2">
        <v>0.4896</v>
      </c>
      <c r="U560" s="2">
        <v>0.0</v>
      </c>
      <c r="V560" s="2">
        <v>0.0</v>
      </c>
      <c r="W560" s="2">
        <v>0.1224</v>
      </c>
      <c r="X560" s="2">
        <v>0.2032214765100671</v>
      </c>
      <c r="Y560" s="2">
        <v>0.4073517230600922</v>
      </c>
      <c r="Z560" s="2">
        <v>0.3115494750238626</v>
      </c>
      <c r="AA560" s="2">
        <v>0.5147709515339297</v>
      </c>
      <c r="AB560" s="2">
        <v>0.7189011980839548</v>
      </c>
    </row>
    <row r="561" ht="15.0" customHeight="1">
      <c r="A561" s="2" t="s">
        <v>28</v>
      </c>
      <c r="B561" s="2" t="s">
        <v>2037</v>
      </c>
      <c r="C561" s="2" t="s">
        <v>195</v>
      </c>
      <c r="D561" s="2" t="s">
        <v>1016</v>
      </c>
      <c r="E561" s="2" t="s">
        <v>2038</v>
      </c>
      <c r="F561" s="2" t="s">
        <v>1400</v>
      </c>
      <c r="G561" s="2" t="s">
        <v>124</v>
      </c>
      <c r="H561" s="2" t="s">
        <v>2039</v>
      </c>
      <c r="I561" s="2" t="s">
        <v>722</v>
      </c>
      <c r="J561" s="2" t="s">
        <v>989</v>
      </c>
      <c r="K561" s="2" t="s">
        <v>998</v>
      </c>
      <c r="L561" s="2" t="s">
        <v>999</v>
      </c>
      <c r="M561" s="2" t="s">
        <v>999</v>
      </c>
      <c r="N561" s="2" t="s">
        <v>1016</v>
      </c>
      <c r="O561" s="2" t="s">
        <v>57</v>
      </c>
      <c r="P561" s="2">
        <v>0.2088</v>
      </c>
      <c r="Q561" s="2">
        <v>79.0</v>
      </c>
      <c r="R561" s="2">
        <v>16.4952</v>
      </c>
      <c r="S561" s="2">
        <v>0.0</v>
      </c>
      <c r="T561" s="2">
        <v>0.4896</v>
      </c>
      <c r="U561" s="2">
        <v>0.0</v>
      </c>
      <c r="V561" s="2">
        <v>0.3077</v>
      </c>
      <c r="W561" s="2">
        <v>0.199325</v>
      </c>
      <c r="X561" s="2">
        <v>0.4131543624161074</v>
      </c>
      <c r="Y561" s="2">
        <v>0.1977369696022506</v>
      </c>
      <c r="Z561" s="2">
        <v>0.5073496659242762</v>
      </c>
      <c r="AA561" s="2">
        <v>0.9205040283403836</v>
      </c>
      <c r="AB561" s="2">
        <v>0.7050866355265268</v>
      </c>
    </row>
    <row r="562" ht="15.0" hidden="1" customHeight="1">
      <c r="A562" s="2" t="s">
        <v>28</v>
      </c>
      <c r="B562" s="2" t="s">
        <v>1962</v>
      </c>
      <c r="C562" s="2" t="s">
        <v>375</v>
      </c>
      <c r="D562" s="2" t="s">
        <v>2040</v>
      </c>
      <c r="E562" s="2" t="s">
        <v>2041</v>
      </c>
      <c r="F562" s="2" t="s">
        <v>172</v>
      </c>
      <c r="G562" s="2" t="s">
        <v>2042</v>
      </c>
      <c r="H562" s="2" t="s">
        <v>2043</v>
      </c>
      <c r="I562" s="2" t="s">
        <v>35</v>
      </c>
      <c r="J562" s="2" t="s">
        <v>1965</v>
      </c>
      <c r="K562" s="2" t="s">
        <v>1965</v>
      </c>
      <c r="L562" s="2" t="s">
        <v>1966</v>
      </c>
      <c r="M562" s="2" t="s">
        <v>1966</v>
      </c>
      <c r="N562" s="2" t="s">
        <v>2040</v>
      </c>
      <c r="O562" s="2" t="s">
        <v>57</v>
      </c>
      <c r="P562" s="2">
        <v>0.1343</v>
      </c>
      <c r="Q562" s="2">
        <v>30.0</v>
      </c>
      <c r="R562" s="2">
        <v>4.029</v>
      </c>
      <c r="S562" s="2">
        <v>0.3407</v>
      </c>
      <c r="T562" s="2">
        <v>0.0</v>
      </c>
      <c r="U562" s="2">
        <v>0.4335</v>
      </c>
      <c r="V562" s="2">
        <v>0.3077</v>
      </c>
      <c r="W562" s="2">
        <v>0.270475</v>
      </c>
      <c r="X562" s="2">
        <v>0.2131543624161074</v>
      </c>
      <c r="Y562" s="2">
        <v>0.002906931312026247</v>
      </c>
      <c r="Z562" s="2">
        <v>0.6884505249761376</v>
      </c>
      <c r="AA562" s="2">
        <v>0.901604887392245</v>
      </c>
      <c r="AB562" s="2">
        <v>0.6913574562881638</v>
      </c>
    </row>
    <row r="563" ht="15.0" customHeight="1">
      <c r="A563" s="2" t="s">
        <v>28</v>
      </c>
      <c r="B563" s="2" t="s">
        <v>2044</v>
      </c>
      <c r="C563" s="2" t="s">
        <v>75</v>
      </c>
      <c r="D563" s="2" t="s">
        <v>2045</v>
      </c>
      <c r="E563" s="2" t="s">
        <v>2046</v>
      </c>
      <c r="F563" s="2" t="s">
        <v>252</v>
      </c>
      <c r="G563" s="2" t="s">
        <v>2047</v>
      </c>
      <c r="H563" s="2" t="s">
        <v>2048</v>
      </c>
      <c r="I563" s="2" t="s">
        <v>2049</v>
      </c>
      <c r="J563" s="2" t="s">
        <v>989</v>
      </c>
      <c r="K563" s="2" t="s">
        <v>998</v>
      </c>
      <c r="L563" s="2" t="s">
        <v>999</v>
      </c>
      <c r="M563" s="2" t="s">
        <v>999</v>
      </c>
      <c r="N563" s="2" t="s">
        <v>2050</v>
      </c>
      <c r="O563" s="2" t="s">
        <v>101</v>
      </c>
      <c r="P563" s="2">
        <v>0.2088</v>
      </c>
      <c r="Q563" s="2">
        <v>79.0</v>
      </c>
      <c r="R563" s="2">
        <v>16.4952</v>
      </c>
      <c r="S563" s="2">
        <v>0.3407</v>
      </c>
      <c r="T563" s="2">
        <v>0.0</v>
      </c>
      <c r="U563" s="2">
        <v>0.4335</v>
      </c>
      <c r="V563" s="2">
        <v>0.0</v>
      </c>
      <c r="W563" s="2">
        <v>0.19355</v>
      </c>
      <c r="X563" s="2">
        <v>0.4131543624161074</v>
      </c>
      <c r="Y563" s="2">
        <v>0.1977369696022506</v>
      </c>
      <c r="Z563" s="2">
        <v>0.4926503340757239</v>
      </c>
      <c r="AA563" s="2">
        <v>0.9058046964918313</v>
      </c>
      <c r="AB563" s="2">
        <v>0.6903873036779744</v>
      </c>
    </row>
    <row r="564" ht="15.0" hidden="1" customHeight="1">
      <c r="A564" s="2" t="s">
        <v>28</v>
      </c>
      <c r="B564" s="2" t="s">
        <v>1421</v>
      </c>
      <c r="C564" s="2" t="s">
        <v>103</v>
      </c>
      <c r="D564" s="2" t="s">
        <v>2051</v>
      </c>
      <c r="E564" s="2" t="s">
        <v>2052</v>
      </c>
      <c r="F564" s="2" t="s">
        <v>2053</v>
      </c>
      <c r="G564" s="2" t="s">
        <v>62</v>
      </c>
      <c r="H564" s="2" t="s">
        <v>2054</v>
      </c>
      <c r="I564" s="2" t="s">
        <v>174</v>
      </c>
      <c r="J564" s="2" t="s">
        <v>1425</v>
      </c>
      <c r="K564" s="2" t="s">
        <v>1425</v>
      </c>
      <c r="L564" s="2" t="s">
        <v>1426</v>
      </c>
      <c r="M564" s="2" t="s">
        <v>1427</v>
      </c>
      <c r="N564" s="2" t="s">
        <v>2055</v>
      </c>
      <c r="O564" s="2" t="s">
        <v>101</v>
      </c>
      <c r="P564" s="2">
        <v>0.0549</v>
      </c>
      <c r="Q564" s="2">
        <v>70.0</v>
      </c>
      <c r="R564" s="2">
        <v>3.843</v>
      </c>
      <c r="S564" s="2">
        <v>0.3407</v>
      </c>
      <c r="T564" s="2">
        <v>0.0</v>
      </c>
      <c r="U564" s="2">
        <v>0.4335</v>
      </c>
      <c r="V564" s="2">
        <v>0.3077</v>
      </c>
      <c r="W564" s="2">
        <v>0.270475</v>
      </c>
      <c r="X564" s="2">
        <v>0.0</v>
      </c>
      <c r="Y564" s="2">
        <v>0.0</v>
      </c>
      <c r="Z564" s="2">
        <v>0.6884505249761376</v>
      </c>
      <c r="AA564" s="2">
        <v>0.6884505249761376</v>
      </c>
      <c r="AB564" s="2">
        <v>0.6884505249761376</v>
      </c>
    </row>
    <row r="565" ht="15.0" hidden="1" customHeight="1">
      <c r="A565" s="2" t="s">
        <v>28</v>
      </c>
      <c r="B565" s="2" t="s">
        <v>1745</v>
      </c>
      <c r="C565" s="2" t="s">
        <v>733</v>
      </c>
      <c r="D565" s="2" t="s">
        <v>2056</v>
      </c>
      <c r="E565" s="2" t="s">
        <v>1745</v>
      </c>
      <c r="F565" s="2" t="s">
        <v>2057</v>
      </c>
      <c r="G565" s="2" t="s">
        <v>1748</v>
      </c>
      <c r="H565" s="2" t="s">
        <v>2058</v>
      </c>
      <c r="I565" s="2" t="s">
        <v>2059</v>
      </c>
      <c r="J565" s="2" t="s">
        <v>637</v>
      </c>
      <c r="K565" s="2" t="s">
        <v>662</v>
      </c>
      <c r="L565" s="2" t="s">
        <v>1036</v>
      </c>
      <c r="M565" s="2" t="s">
        <v>1037</v>
      </c>
      <c r="N565" s="2" t="s">
        <v>2060</v>
      </c>
      <c r="O565" s="2" t="s">
        <v>57</v>
      </c>
      <c r="P565" s="2">
        <v>0.1294</v>
      </c>
      <c r="Q565" s="2">
        <v>232.0</v>
      </c>
      <c r="R565" s="2">
        <v>30.0208</v>
      </c>
      <c r="S565" s="2">
        <v>0.0</v>
      </c>
      <c r="T565" s="2">
        <v>0.0</v>
      </c>
      <c r="U565" s="2">
        <v>0.4335</v>
      </c>
      <c r="V565" s="2">
        <v>0.0</v>
      </c>
      <c r="W565" s="2">
        <v>0.108375</v>
      </c>
      <c r="X565" s="2">
        <v>0.2</v>
      </c>
      <c r="Y565" s="2">
        <v>0.4091240134406501</v>
      </c>
      <c r="Z565" s="2">
        <v>0.2758510976773783</v>
      </c>
      <c r="AA565" s="2">
        <v>0.4758510976773783</v>
      </c>
      <c r="AB565" s="2">
        <v>0.6849751111180284</v>
      </c>
    </row>
    <row r="566" ht="15.0" hidden="1" customHeight="1">
      <c r="A566" s="2" t="s">
        <v>28</v>
      </c>
      <c r="B566" s="2" t="s">
        <v>1745</v>
      </c>
      <c r="C566" s="2" t="s">
        <v>1076</v>
      </c>
      <c r="D566" s="2" t="s">
        <v>2061</v>
      </c>
      <c r="E566" s="2" t="s">
        <v>1745</v>
      </c>
      <c r="F566" s="2" t="s">
        <v>2062</v>
      </c>
      <c r="G566" s="2" t="s">
        <v>1748</v>
      </c>
      <c r="H566" s="2" t="s">
        <v>2063</v>
      </c>
      <c r="I566" s="2" t="s">
        <v>1750</v>
      </c>
      <c r="J566" s="2" t="s">
        <v>637</v>
      </c>
      <c r="K566" s="2" t="s">
        <v>662</v>
      </c>
      <c r="L566" s="2" t="s">
        <v>1036</v>
      </c>
      <c r="M566" s="2" t="s">
        <v>1037</v>
      </c>
      <c r="N566" s="2" t="s">
        <v>1992</v>
      </c>
      <c r="O566" s="2" t="s">
        <v>623</v>
      </c>
      <c r="P566" s="2">
        <v>0.1294</v>
      </c>
      <c r="Q566" s="2">
        <v>232.0</v>
      </c>
      <c r="R566" s="2">
        <v>30.0208</v>
      </c>
      <c r="S566" s="2">
        <v>0.0</v>
      </c>
      <c r="T566" s="2">
        <v>0.0</v>
      </c>
      <c r="U566" s="2">
        <v>0.4335</v>
      </c>
      <c r="V566" s="2">
        <v>0.0</v>
      </c>
      <c r="W566" s="2">
        <v>0.108375</v>
      </c>
      <c r="X566" s="2">
        <v>0.2</v>
      </c>
      <c r="Y566" s="2">
        <v>0.4091240134406501</v>
      </c>
      <c r="Z566" s="2">
        <v>0.2758510976773783</v>
      </c>
      <c r="AA566" s="2">
        <v>0.4758510976773783</v>
      </c>
      <c r="AB566" s="2">
        <v>0.6849751111180284</v>
      </c>
    </row>
    <row r="567" ht="15.0" hidden="1" customHeight="1">
      <c r="A567" s="2" t="s">
        <v>28</v>
      </c>
      <c r="B567" s="2" t="s">
        <v>1745</v>
      </c>
      <c r="C567" s="2" t="s">
        <v>1792</v>
      </c>
      <c r="D567" s="2" t="s">
        <v>2061</v>
      </c>
      <c r="E567" s="2" t="s">
        <v>1745</v>
      </c>
      <c r="F567" s="2" t="s">
        <v>2064</v>
      </c>
      <c r="G567" s="2" t="s">
        <v>1748</v>
      </c>
      <c r="H567" s="2" t="s">
        <v>2065</v>
      </c>
      <c r="I567" s="2" t="s">
        <v>2066</v>
      </c>
      <c r="J567" s="2" t="s">
        <v>637</v>
      </c>
      <c r="K567" s="2" t="s">
        <v>662</v>
      </c>
      <c r="L567" s="2" t="s">
        <v>1036</v>
      </c>
      <c r="M567" s="2" t="s">
        <v>1037</v>
      </c>
      <c r="N567" s="2" t="s">
        <v>1992</v>
      </c>
      <c r="O567" s="2" t="s">
        <v>623</v>
      </c>
      <c r="P567" s="2">
        <v>0.1294</v>
      </c>
      <c r="Q567" s="2">
        <v>232.0</v>
      </c>
      <c r="R567" s="2">
        <v>30.0208</v>
      </c>
      <c r="S567" s="2">
        <v>0.0</v>
      </c>
      <c r="T567" s="2">
        <v>0.0</v>
      </c>
      <c r="U567" s="2">
        <v>0.4335</v>
      </c>
      <c r="V567" s="2">
        <v>0.0</v>
      </c>
      <c r="W567" s="2">
        <v>0.108375</v>
      </c>
      <c r="X567" s="2">
        <v>0.2</v>
      </c>
      <c r="Y567" s="2">
        <v>0.4091240134406501</v>
      </c>
      <c r="Z567" s="2">
        <v>0.2758510976773783</v>
      </c>
      <c r="AA567" s="2">
        <v>0.4758510976773783</v>
      </c>
      <c r="AB567" s="2">
        <v>0.6849751111180284</v>
      </c>
    </row>
    <row r="568" ht="15.0" hidden="1" customHeight="1">
      <c r="A568" s="2" t="s">
        <v>28</v>
      </c>
      <c r="B568" s="2" t="s">
        <v>1745</v>
      </c>
      <c r="C568" s="2" t="s">
        <v>587</v>
      </c>
      <c r="D568" s="2" t="s">
        <v>2061</v>
      </c>
      <c r="E568" s="2" t="s">
        <v>1745</v>
      </c>
      <c r="F568" s="2" t="s">
        <v>2067</v>
      </c>
      <c r="G568" s="2" t="s">
        <v>1748</v>
      </c>
      <c r="H568" s="2" t="s">
        <v>2063</v>
      </c>
      <c r="I568" s="2" t="s">
        <v>2066</v>
      </c>
      <c r="J568" s="2" t="s">
        <v>637</v>
      </c>
      <c r="K568" s="2" t="s">
        <v>662</v>
      </c>
      <c r="L568" s="2" t="s">
        <v>1036</v>
      </c>
      <c r="M568" s="2" t="s">
        <v>1037</v>
      </c>
      <c r="N568" s="2" t="s">
        <v>1992</v>
      </c>
      <c r="O568" s="2" t="s">
        <v>623</v>
      </c>
      <c r="P568" s="2">
        <v>0.1294</v>
      </c>
      <c r="Q568" s="2">
        <v>232.0</v>
      </c>
      <c r="R568" s="2">
        <v>30.0208</v>
      </c>
      <c r="S568" s="2">
        <v>0.0</v>
      </c>
      <c r="T568" s="2">
        <v>0.0</v>
      </c>
      <c r="U568" s="2">
        <v>0.4335</v>
      </c>
      <c r="V568" s="2">
        <v>0.0</v>
      </c>
      <c r="W568" s="2">
        <v>0.108375</v>
      </c>
      <c r="X568" s="2">
        <v>0.2</v>
      </c>
      <c r="Y568" s="2">
        <v>0.4091240134406501</v>
      </c>
      <c r="Z568" s="2">
        <v>0.2758510976773783</v>
      </c>
      <c r="AA568" s="2">
        <v>0.4758510976773783</v>
      </c>
      <c r="AB568" s="2">
        <v>0.6849751111180284</v>
      </c>
    </row>
    <row r="569" ht="15.0" hidden="1" customHeight="1">
      <c r="A569" s="2" t="s">
        <v>28</v>
      </c>
      <c r="B569" s="2" t="s">
        <v>1745</v>
      </c>
      <c r="C569" s="2" t="s">
        <v>1214</v>
      </c>
      <c r="D569" s="2" t="s">
        <v>2061</v>
      </c>
      <c r="E569" s="2" t="s">
        <v>1745</v>
      </c>
      <c r="F569" s="2" t="s">
        <v>2068</v>
      </c>
      <c r="G569" s="2" t="s">
        <v>1748</v>
      </c>
      <c r="H569" s="2" t="s">
        <v>2063</v>
      </c>
      <c r="I569" s="2" t="s">
        <v>1750</v>
      </c>
      <c r="J569" s="2" t="s">
        <v>637</v>
      </c>
      <c r="K569" s="2" t="s">
        <v>662</v>
      </c>
      <c r="L569" s="2" t="s">
        <v>1036</v>
      </c>
      <c r="M569" s="2" t="s">
        <v>1037</v>
      </c>
      <c r="N569" s="2" t="s">
        <v>1992</v>
      </c>
      <c r="O569" s="2" t="s">
        <v>623</v>
      </c>
      <c r="P569" s="2">
        <v>0.1294</v>
      </c>
      <c r="Q569" s="2">
        <v>232.0</v>
      </c>
      <c r="R569" s="2">
        <v>30.0208</v>
      </c>
      <c r="S569" s="2">
        <v>0.0</v>
      </c>
      <c r="T569" s="2">
        <v>0.0</v>
      </c>
      <c r="U569" s="2">
        <v>0.4335</v>
      </c>
      <c r="V569" s="2">
        <v>0.0</v>
      </c>
      <c r="W569" s="2">
        <v>0.108375</v>
      </c>
      <c r="X569" s="2">
        <v>0.2</v>
      </c>
      <c r="Y569" s="2">
        <v>0.4091240134406501</v>
      </c>
      <c r="Z569" s="2">
        <v>0.2758510976773783</v>
      </c>
      <c r="AA569" s="2">
        <v>0.4758510976773783</v>
      </c>
      <c r="AB569" s="2">
        <v>0.6849751111180284</v>
      </c>
    </row>
    <row r="570" ht="15.0" hidden="1" customHeight="1">
      <c r="A570" s="2" t="s">
        <v>28</v>
      </c>
      <c r="B570" s="2" t="s">
        <v>1745</v>
      </c>
      <c r="C570" s="2" t="s">
        <v>2069</v>
      </c>
      <c r="D570" s="2" t="s">
        <v>2061</v>
      </c>
      <c r="E570" s="2" t="s">
        <v>1745</v>
      </c>
      <c r="F570" s="2" t="s">
        <v>2070</v>
      </c>
      <c r="G570" s="2" t="s">
        <v>1748</v>
      </c>
      <c r="H570" s="2" t="s">
        <v>2063</v>
      </c>
      <c r="I570" s="2" t="s">
        <v>2059</v>
      </c>
      <c r="J570" s="2" t="s">
        <v>637</v>
      </c>
      <c r="K570" s="2" t="s">
        <v>662</v>
      </c>
      <c r="L570" s="2" t="s">
        <v>1036</v>
      </c>
      <c r="M570" s="2" t="s">
        <v>1037</v>
      </c>
      <c r="N570" s="2" t="s">
        <v>1992</v>
      </c>
      <c r="O570" s="2" t="s">
        <v>623</v>
      </c>
      <c r="P570" s="2">
        <v>0.1294</v>
      </c>
      <c r="Q570" s="2">
        <v>232.0</v>
      </c>
      <c r="R570" s="2">
        <v>30.0208</v>
      </c>
      <c r="S570" s="2">
        <v>0.0</v>
      </c>
      <c r="T570" s="2">
        <v>0.0</v>
      </c>
      <c r="U570" s="2">
        <v>0.4335</v>
      </c>
      <c r="V570" s="2">
        <v>0.0</v>
      </c>
      <c r="W570" s="2">
        <v>0.108375</v>
      </c>
      <c r="X570" s="2">
        <v>0.2</v>
      </c>
      <c r="Y570" s="2">
        <v>0.4091240134406501</v>
      </c>
      <c r="Z570" s="2">
        <v>0.2758510976773783</v>
      </c>
      <c r="AA570" s="2">
        <v>0.4758510976773783</v>
      </c>
      <c r="AB570" s="2">
        <v>0.6849751111180284</v>
      </c>
    </row>
    <row r="571" ht="15.0" hidden="1" customHeight="1">
      <c r="A571" s="2" t="s">
        <v>28</v>
      </c>
      <c r="B571" s="2" t="s">
        <v>1745</v>
      </c>
      <c r="C571" s="2" t="s">
        <v>597</v>
      </c>
      <c r="D571" s="2" t="s">
        <v>2061</v>
      </c>
      <c r="E571" s="2" t="s">
        <v>1745</v>
      </c>
      <c r="F571" s="2" t="s">
        <v>2071</v>
      </c>
      <c r="G571" s="2" t="s">
        <v>1748</v>
      </c>
      <c r="H571" s="2" t="s">
        <v>2063</v>
      </c>
      <c r="I571" s="2" t="s">
        <v>2066</v>
      </c>
      <c r="J571" s="2" t="s">
        <v>637</v>
      </c>
      <c r="K571" s="2" t="s">
        <v>662</v>
      </c>
      <c r="L571" s="2" t="s">
        <v>1036</v>
      </c>
      <c r="M571" s="2" t="s">
        <v>1037</v>
      </c>
      <c r="N571" s="2" t="s">
        <v>1992</v>
      </c>
      <c r="O571" s="2" t="s">
        <v>623</v>
      </c>
      <c r="P571" s="2">
        <v>0.1294</v>
      </c>
      <c r="Q571" s="2">
        <v>232.0</v>
      </c>
      <c r="R571" s="2">
        <v>30.0208</v>
      </c>
      <c r="S571" s="2">
        <v>0.0</v>
      </c>
      <c r="T571" s="2">
        <v>0.0</v>
      </c>
      <c r="U571" s="2">
        <v>0.4335</v>
      </c>
      <c r="V571" s="2">
        <v>0.0</v>
      </c>
      <c r="W571" s="2">
        <v>0.108375</v>
      </c>
      <c r="X571" s="2">
        <v>0.2</v>
      </c>
      <c r="Y571" s="2">
        <v>0.4091240134406501</v>
      </c>
      <c r="Z571" s="2">
        <v>0.2758510976773783</v>
      </c>
      <c r="AA571" s="2">
        <v>0.4758510976773783</v>
      </c>
      <c r="AB571" s="2">
        <v>0.6849751111180284</v>
      </c>
    </row>
    <row r="572" ht="15.0" hidden="1" customHeight="1">
      <c r="A572" s="2" t="s">
        <v>28</v>
      </c>
      <c r="B572" s="2" t="s">
        <v>1745</v>
      </c>
      <c r="C572" s="2" t="s">
        <v>893</v>
      </c>
      <c r="D572" s="2" t="s">
        <v>2061</v>
      </c>
      <c r="E572" s="2" t="s">
        <v>1745</v>
      </c>
      <c r="F572" s="2" t="s">
        <v>2072</v>
      </c>
      <c r="G572" s="2" t="s">
        <v>1748</v>
      </c>
      <c r="H572" s="2" t="s">
        <v>2063</v>
      </c>
      <c r="I572" s="2" t="s">
        <v>2066</v>
      </c>
      <c r="J572" s="2" t="s">
        <v>637</v>
      </c>
      <c r="K572" s="2" t="s">
        <v>662</v>
      </c>
      <c r="L572" s="2" t="s">
        <v>1036</v>
      </c>
      <c r="M572" s="2" t="s">
        <v>1037</v>
      </c>
      <c r="N572" s="2" t="s">
        <v>1992</v>
      </c>
      <c r="O572" s="2" t="s">
        <v>623</v>
      </c>
      <c r="P572" s="2">
        <v>0.1294</v>
      </c>
      <c r="Q572" s="2">
        <v>232.0</v>
      </c>
      <c r="R572" s="2">
        <v>30.0208</v>
      </c>
      <c r="S572" s="2">
        <v>0.0</v>
      </c>
      <c r="T572" s="2">
        <v>0.0</v>
      </c>
      <c r="U572" s="2">
        <v>0.4335</v>
      </c>
      <c r="V572" s="2">
        <v>0.0</v>
      </c>
      <c r="W572" s="2">
        <v>0.108375</v>
      </c>
      <c r="X572" s="2">
        <v>0.2</v>
      </c>
      <c r="Y572" s="2">
        <v>0.4091240134406501</v>
      </c>
      <c r="Z572" s="2">
        <v>0.2758510976773783</v>
      </c>
      <c r="AA572" s="2">
        <v>0.4758510976773783</v>
      </c>
      <c r="AB572" s="2">
        <v>0.6849751111180284</v>
      </c>
    </row>
    <row r="573" ht="15.0" hidden="1" customHeight="1">
      <c r="A573" s="2" t="s">
        <v>28</v>
      </c>
      <c r="B573" s="2" t="s">
        <v>1745</v>
      </c>
      <c r="C573" s="2" t="s">
        <v>1019</v>
      </c>
      <c r="D573" s="2" t="s">
        <v>2061</v>
      </c>
      <c r="E573" s="2" t="s">
        <v>1745</v>
      </c>
      <c r="F573" s="2" t="s">
        <v>2073</v>
      </c>
      <c r="G573" s="2" t="s">
        <v>1748</v>
      </c>
      <c r="H573" s="2" t="s">
        <v>2063</v>
      </c>
      <c r="I573" s="2" t="s">
        <v>1750</v>
      </c>
      <c r="J573" s="2" t="s">
        <v>637</v>
      </c>
      <c r="K573" s="2" t="s">
        <v>662</v>
      </c>
      <c r="L573" s="2" t="s">
        <v>1036</v>
      </c>
      <c r="M573" s="2" t="s">
        <v>1037</v>
      </c>
      <c r="N573" s="2" t="s">
        <v>1992</v>
      </c>
      <c r="O573" s="2" t="s">
        <v>623</v>
      </c>
      <c r="P573" s="2">
        <v>0.1294</v>
      </c>
      <c r="Q573" s="2">
        <v>232.0</v>
      </c>
      <c r="R573" s="2">
        <v>30.0208</v>
      </c>
      <c r="S573" s="2">
        <v>0.0</v>
      </c>
      <c r="T573" s="2">
        <v>0.0</v>
      </c>
      <c r="U573" s="2">
        <v>0.4335</v>
      </c>
      <c r="V573" s="2">
        <v>0.0</v>
      </c>
      <c r="W573" s="2">
        <v>0.108375</v>
      </c>
      <c r="X573" s="2">
        <v>0.2</v>
      </c>
      <c r="Y573" s="2">
        <v>0.4091240134406501</v>
      </c>
      <c r="Z573" s="2">
        <v>0.2758510976773783</v>
      </c>
      <c r="AA573" s="2">
        <v>0.4758510976773783</v>
      </c>
      <c r="AB573" s="2">
        <v>0.6849751111180284</v>
      </c>
    </row>
    <row r="574" ht="15.0" hidden="1" customHeight="1">
      <c r="A574" s="2" t="s">
        <v>28</v>
      </c>
      <c r="B574" s="2" t="s">
        <v>1745</v>
      </c>
      <c r="C574" s="2" t="s">
        <v>195</v>
      </c>
      <c r="D574" s="2" t="s">
        <v>2061</v>
      </c>
      <c r="E574" s="2" t="s">
        <v>1745</v>
      </c>
      <c r="F574" s="2" t="s">
        <v>2074</v>
      </c>
      <c r="G574" s="2" t="s">
        <v>1748</v>
      </c>
      <c r="H574" s="2" t="s">
        <v>2065</v>
      </c>
      <c r="I574" s="2" t="s">
        <v>2075</v>
      </c>
      <c r="J574" s="2" t="s">
        <v>637</v>
      </c>
      <c r="K574" s="2" t="s">
        <v>662</v>
      </c>
      <c r="L574" s="2" t="s">
        <v>1036</v>
      </c>
      <c r="M574" s="2" t="s">
        <v>1037</v>
      </c>
      <c r="N574" s="2" t="s">
        <v>1992</v>
      </c>
      <c r="O574" s="2" t="s">
        <v>623</v>
      </c>
      <c r="P574" s="2">
        <v>0.1294</v>
      </c>
      <c r="Q574" s="2">
        <v>232.0</v>
      </c>
      <c r="R574" s="2">
        <v>30.0208</v>
      </c>
      <c r="S574" s="2">
        <v>0.0</v>
      </c>
      <c r="T574" s="2">
        <v>0.0</v>
      </c>
      <c r="U574" s="2">
        <v>0.4335</v>
      </c>
      <c r="V574" s="2">
        <v>0.0</v>
      </c>
      <c r="W574" s="2">
        <v>0.108375</v>
      </c>
      <c r="X574" s="2">
        <v>0.2</v>
      </c>
      <c r="Y574" s="2">
        <v>0.4091240134406501</v>
      </c>
      <c r="Z574" s="2">
        <v>0.2758510976773783</v>
      </c>
      <c r="AA574" s="2">
        <v>0.4758510976773783</v>
      </c>
      <c r="AB574" s="2">
        <v>0.6849751111180284</v>
      </c>
    </row>
    <row r="575" ht="15.0" hidden="1" customHeight="1">
      <c r="A575" s="2" t="s">
        <v>28</v>
      </c>
      <c r="B575" s="2" t="s">
        <v>1745</v>
      </c>
      <c r="C575" s="2" t="s">
        <v>1179</v>
      </c>
      <c r="D575" s="2" t="s">
        <v>2056</v>
      </c>
      <c r="E575" s="2" t="s">
        <v>1745</v>
      </c>
      <c r="F575" s="2" t="s">
        <v>2076</v>
      </c>
      <c r="G575" s="2" t="s">
        <v>1748</v>
      </c>
      <c r="H575" s="2" t="s">
        <v>2058</v>
      </c>
      <c r="I575" s="2" t="s">
        <v>1750</v>
      </c>
      <c r="J575" s="2" t="s">
        <v>637</v>
      </c>
      <c r="K575" s="2" t="s">
        <v>662</v>
      </c>
      <c r="L575" s="2" t="s">
        <v>1036</v>
      </c>
      <c r="M575" s="2" t="s">
        <v>1037</v>
      </c>
      <c r="N575" s="2" t="s">
        <v>2060</v>
      </c>
      <c r="O575" s="2" t="s">
        <v>57</v>
      </c>
      <c r="P575" s="2">
        <v>0.1294</v>
      </c>
      <c r="Q575" s="2">
        <v>232.0</v>
      </c>
      <c r="R575" s="2">
        <v>30.0208</v>
      </c>
      <c r="S575" s="2">
        <v>0.0</v>
      </c>
      <c r="T575" s="2">
        <v>0.0</v>
      </c>
      <c r="U575" s="2">
        <v>0.4335</v>
      </c>
      <c r="V575" s="2">
        <v>0.0</v>
      </c>
      <c r="W575" s="2">
        <v>0.108375</v>
      </c>
      <c r="X575" s="2">
        <v>0.2</v>
      </c>
      <c r="Y575" s="2">
        <v>0.4091240134406501</v>
      </c>
      <c r="Z575" s="2">
        <v>0.2758510976773783</v>
      </c>
      <c r="AA575" s="2">
        <v>0.4758510976773783</v>
      </c>
      <c r="AB575" s="2">
        <v>0.6849751111180284</v>
      </c>
    </row>
    <row r="576" ht="15.0" hidden="1" customHeight="1">
      <c r="A576" s="2" t="s">
        <v>28</v>
      </c>
      <c r="B576" s="2" t="s">
        <v>1745</v>
      </c>
      <c r="C576" s="2" t="s">
        <v>1805</v>
      </c>
      <c r="D576" s="2" t="s">
        <v>2061</v>
      </c>
      <c r="E576" s="2" t="s">
        <v>1745</v>
      </c>
      <c r="F576" s="2" t="s">
        <v>2077</v>
      </c>
      <c r="G576" s="2" t="s">
        <v>1748</v>
      </c>
      <c r="H576" s="2" t="s">
        <v>2063</v>
      </c>
      <c r="I576" s="2" t="s">
        <v>1750</v>
      </c>
      <c r="J576" s="2" t="s">
        <v>637</v>
      </c>
      <c r="K576" s="2" t="s">
        <v>662</v>
      </c>
      <c r="L576" s="2" t="s">
        <v>1036</v>
      </c>
      <c r="M576" s="2" t="s">
        <v>1037</v>
      </c>
      <c r="N576" s="2" t="s">
        <v>1992</v>
      </c>
      <c r="O576" s="2" t="s">
        <v>623</v>
      </c>
      <c r="P576" s="2">
        <v>0.1294</v>
      </c>
      <c r="Q576" s="2">
        <v>232.0</v>
      </c>
      <c r="R576" s="2">
        <v>30.0208</v>
      </c>
      <c r="S576" s="2">
        <v>0.0</v>
      </c>
      <c r="T576" s="2">
        <v>0.0</v>
      </c>
      <c r="U576" s="2">
        <v>0.4335</v>
      </c>
      <c r="V576" s="2">
        <v>0.0</v>
      </c>
      <c r="W576" s="2">
        <v>0.108375</v>
      </c>
      <c r="X576" s="2">
        <v>0.2</v>
      </c>
      <c r="Y576" s="2">
        <v>0.4091240134406501</v>
      </c>
      <c r="Z576" s="2">
        <v>0.2758510976773783</v>
      </c>
      <c r="AA576" s="2">
        <v>0.4758510976773783</v>
      </c>
      <c r="AB576" s="2">
        <v>0.6849751111180284</v>
      </c>
    </row>
    <row r="577" ht="15.0" hidden="1" customHeight="1">
      <c r="A577" s="2" t="s">
        <v>28</v>
      </c>
      <c r="B577" s="2" t="s">
        <v>1745</v>
      </c>
      <c r="C577" s="2" t="s">
        <v>857</v>
      </c>
      <c r="D577" s="2" t="s">
        <v>2061</v>
      </c>
      <c r="E577" s="2" t="s">
        <v>1745</v>
      </c>
      <c r="F577" s="2" t="s">
        <v>2078</v>
      </c>
      <c r="G577" s="2" t="s">
        <v>1748</v>
      </c>
      <c r="H577" s="2" t="s">
        <v>2063</v>
      </c>
      <c r="I577" s="2" t="s">
        <v>2059</v>
      </c>
      <c r="J577" s="2" t="s">
        <v>637</v>
      </c>
      <c r="K577" s="2" t="s">
        <v>662</v>
      </c>
      <c r="L577" s="2" t="s">
        <v>1036</v>
      </c>
      <c r="M577" s="2" t="s">
        <v>1037</v>
      </c>
      <c r="N577" s="2" t="s">
        <v>1992</v>
      </c>
      <c r="O577" s="2" t="s">
        <v>623</v>
      </c>
      <c r="P577" s="2">
        <v>0.1294</v>
      </c>
      <c r="Q577" s="2">
        <v>232.0</v>
      </c>
      <c r="R577" s="2">
        <v>30.0208</v>
      </c>
      <c r="S577" s="2">
        <v>0.0</v>
      </c>
      <c r="T577" s="2">
        <v>0.0</v>
      </c>
      <c r="U577" s="2">
        <v>0.4335</v>
      </c>
      <c r="V577" s="2">
        <v>0.0</v>
      </c>
      <c r="W577" s="2">
        <v>0.108375</v>
      </c>
      <c r="X577" s="2">
        <v>0.2</v>
      </c>
      <c r="Y577" s="2">
        <v>0.4091240134406501</v>
      </c>
      <c r="Z577" s="2">
        <v>0.2758510976773783</v>
      </c>
      <c r="AA577" s="2">
        <v>0.4758510976773783</v>
      </c>
      <c r="AB577" s="2">
        <v>0.6849751111180284</v>
      </c>
    </row>
    <row r="578" ht="15.0" hidden="1" customHeight="1">
      <c r="A578" s="2" t="s">
        <v>28</v>
      </c>
      <c r="B578" s="2" t="s">
        <v>1745</v>
      </c>
      <c r="C578" s="2" t="s">
        <v>487</v>
      </c>
      <c r="D578" s="2" t="s">
        <v>2056</v>
      </c>
      <c r="E578" s="2" t="s">
        <v>1745</v>
      </c>
      <c r="F578" s="2" t="s">
        <v>2079</v>
      </c>
      <c r="G578" s="2" t="s">
        <v>1748</v>
      </c>
      <c r="H578" s="2" t="s">
        <v>2058</v>
      </c>
      <c r="I578" s="2" t="s">
        <v>2075</v>
      </c>
      <c r="J578" s="2" t="s">
        <v>637</v>
      </c>
      <c r="K578" s="2" t="s">
        <v>662</v>
      </c>
      <c r="L578" s="2" t="s">
        <v>1036</v>
      </c>
      <c r="M578" s="2" t="s">
        <v>1037</v>
      </c>
      <c r="N578" s="2" t="s">
        <v>2060</v>
      </c>
      <c r="O578" s="2" t="s">
        <v>57</v>
      </c>
      <c r="P578" s="2">
        <v>0.1294</v>
      </c>
      <c r="Q578" s="2">
        <v>232.0</v>
      </c>
      <c r="R578" s="2">
        <v>30.0208</v>
      </c>
      <c r="S578" s="2">
        <v>0.0</v>
      </c>
      <c r="T578" s="2">
        <v>0.0</v>
      </c>
      <c r="U578" s="2">
        <v>0.4335</v>
      </c>
      <c r="V578" s="2">
        <v>0.0</v>
      </c>
      <c r="W578" s="2">
        <v>0.108375</v>
      </c>
      <c r="X578" s="2">
        <v>0.2</v>
      </c>
      <c r="Y578" s="2">
        <v>0.4091240134406501</v>
      </c>
      <c r="Z578" s="2">
        <v>0.2758510976773783</v>
      </c>
      <c r="AA578" s="2">
        <v>0.4758510976773783</v>
      </c>
      <c r="AB578" s="2">
        <v>0.6849751111180284</v>
      </c>
    </row>
    <row r="579" ht="15.0" hidden="1" customHeight="1">
      <c r="A579" s="2" t="s">
        <v>28</v>
      </c>
      <c r="B579" s="2" t="s">
        <v>1745</v>
      </c>
      <c r="C579" s="2" t="s">
        <v>1048</v>
      </c>
      <c r="D579" s="2" t="s">
        <v>2056</v>
      </c>
      <c r="E579" s="2" t="s">
        <v>1745</v>
      </c>
      <c r="F579" s="2" t="s">
        <v>2080</v>
      </c>
      <c r="G579" s="2" t="s">
        <v>1748</v>
      </c>
      <c r="H579" s="2" t="s">
        <v>2058</v>
      </c>
      <c r="I579" s="2" t="s">
        <v>2081</v>
      </c>
      <c r="J579" s="2" t="s">
        <v>637</v>
      </c>
      <c r="K579" s="2" t="s">
        <v>662</v>
      </c>
      <c r="L579" s="2" t="s">
        <v>1036</v>
      </c>
      <c r="M579" s="2" t="s">
        <v>1037</v>
      </c>
      <c r="N579" s="2" t="s">
        <v>2060</v>
      </c>
      <c r="O579" s="2" t="s">
        <v>57</v>
      </c>
      <c r="P579" s="2">
        <v>0.1294</v>
      </c>
      <c r="Q579" s="2">
        <v>232.0</v>
      </c>
      <c r="R579" s="2">
        <v>30.0208</v>
      </c>
      <c r="S579" s="2">
        <v>0.0</v>
      </c>
      <c r="T579" s="2">
        <v>0.0</v>
      </c>
      <c r="U579" s="2">
        <v>0.4335</v>
      </c>
      <c r="V579" s="2">
        <v>0.0</v>
      </c>
      <c r="W579" s="2">
        <v>0.108375</v>
      </c>
      <c r="X579" s="2">
        <v>0.2</v>
      </c>
      <c r="Y579" s="2">
        <v>0.4091240134406501</v>
      </c>
      <c r="Z579" s="2">
        <v>0.2758510976773783</v>
      </c>
      <c r="AA579" s="2">
        <v>0.4758510976773783</v>
      </c>
      <c r="AB579" s="2">
        <v>0.6849751111180284</v>
      </c>
    </row>
    <row r="580" ht="15.0" hidden="1" customHeight="1">
      <c r="A580" s="2" t="s">
        <v>28</v>
      </c>
      <c r="B580" s="2" t="s">
        <v>1745</v>
      </c>
      <c r="C580" s="2" t="s">
        <v>618</v>
      </c>
      <c r="D580" s="2" t="s">
        <v>2061</v>
      </c>
      <c r="E580" s="2" t="s">
        <v>1745</v>
      </c>
      <c r="F580" s="2" t="s">
        <v>2076</v>
      </c>
      <c r="G580" s="2" t="s">
        <v>1748</v>
      </c>
      <c r="H580" s="2" t="s">
        <v>2063</v>
      </c>
      <c r="I580" s="2" t="s">
        <v>1750</v>
      </c>
      <c r="J580" s="2" t="s">
        <v>637</v>
      </c>
      <c r="K580" s="2" t="s">
        <v>662</v>
      </c>
      <c r="L580" s="2" t="s">
        <v>1036</v>
      </c>
      <c r="M580" s="2" t="s">
        <v>1037</v>
      </c>
      <c r="N580" s="2" t="s">
        <v>1992</v>
      </c>
      <c r="O580" s="2" t="s">
        <v>623</v>
      </c>
      <c r="P580" s="2">
        <v>0.1294</v>
      </c>
      <c r="Q580" s="2">
        <v>232.0</v>
      </c>
      <c r="R580" s="2">
        <v>30.0208</v>
      </c>
      <c r="S580" s="2">
        <v>0.0</v>
      </c>
      <c r="T580" s="2">
        <v>0.0</v>
      </c>
      <c r="U580" s="2">
        <v>0.4335</v>
      </c>
      <c r="V580" s="2">
        <v>0.0</v>
      </c>
      <c r="W580" s="2">
        <v>0.108375</v>
      </c>
      <c r="X580" s="2">
        <v>0.2</v>
      </c>
      <c r="Y580" s="2">
        <v>0.4091240134406501</v>
      </c>
      <c r="Z580" s="2">
        <v>0.2758510976773783</v>
      </c>
      <c r="AA580" s="2">
        <v>0.4758510976773783</v>
      </c>
      <c r="AB580" s="2">
        <v>0.6849751111180284</v>
      </c>
    </row>
    <row r="581" ht="15.0" hidden="1" customHeight="1">
      <c r="A581" s="2" t="s">
        <v>28</v>
      </c>
      <c r="B581" s="2" t="s">
        <v>1745</v>
      </c>
      <c r="C581" s="2" t="s">
        <v>692</v>
      </c>
      <c r="D581" s="2" t="s">
        <v>2056</v>
      </c>
      <c r="E581" s="2" t="s">
        <v>1745</v>
      </c>
      <c r="F581" s="2" t="s">
        <v>2070</v>
      </c>
      <c r="G581" s="2" t="s">
        <v>1748</v>
      </c>
      <c r="H581" s="2" t="s">
        <v>2058</v>
      </c>
      <c r="I581" s="2" t="s">
        <v>2059</v>
      </c>
      <c r="J581" s="2" t="s">
        <v>637</v>
      </c>
      <c r="K581" s="2" t="s">
        <v>662</v>
      </c>
      <c r="L581" s="2" t="s">
        <v>1036</v>
      </c>
      <c r="M581" s="2" t="s">
        <v>1037</v>
      </c>
      <c r="N581" s="2" t="s">
        <v>2060</v>
      </c>
      <c r="O581" s="2" t="s">
        <v>57</v>
      </c>
      <c r="P581" s="2">
        <v>0.1294</v>
      </c>
      <c r="Q581" s="2">
        <v>232.0</v>
      </c>
      <c r="R581" s="2">
        <v>30.0208</v>
      </c>
      <c r="S581" s="2">
        <v>0.0</v>
      </c>
      <c r="T581" s="2">
        <v>0.0</v>
      </c>
      <c r="U581" s="2">
        <v>0.4335</v>
      </c>
      <c r="V581" s="2">
        <v>0.0</v>
      </c>
      <c r="W581" s="2">
        <v>0.108375</v>
      </c>
      <c r="X581" s="2">
        <v>0.2</v>
      </c>
      <c r="Y581" s="2">
        <v>0.4091240134406501</v>
      </c>
      <c r="Z581" s="2">
        <v>0.2758510976773783</v>
      </c>
      <c r="AA581" s="2">
        <v>0.4758510976773783</v>
      </c>
      <c r="AB581" s="2">
        <v>0.6849751111180284</v>
      </c>
    </row>
    <row r="582" ht="15.0" hidden="1" customHeight="1">
      <c r="A582" s="2" t="s">
        <v>28</v>
      </c>
      <c r="B582" s="2" t="s">
        <v>1745</v>
      </c>
      <c r="C582" s="2" t="s">
        <v>514</v>
      </c>
      <c r="D582" s="2" t="s">
        <v>2061</v>
      </c>
      <c r="E582" s="2" t="s">
        <v>1745</v>
      </c>
      <c r="F582" s="2" t="s">
        <v>2082</v>
      </c>
      <c r="G582" s="2" t="s">
        <v>1748</v>
      </c>
      <c r="H582" s="2" t="s">
        <v>2065</v>
      </c>
      <c r="I582" s="2" t="s">
        <v>1750</v>
      </c>
      <c r="J582" s="2" t="s">
        <v>637</v>
      </c>
      <c r="K582" s="2" t="s">
        <v>662</v>
      </c>
      <c r="L582" s="2" t="s">
        <v>1036</v>
      </c>
      <c r="M582" s="2" t="s">
        <v>1037</v>
      </c>
      <c r="N582" s="2" t="s">
        <v>1992</v>
      </c>
      <c r="O582" s="2" t="s">
        <v>623</v>
      </c>
      <c r="P582" s="2">
        <v>0.1294</v>
      </c>
      <c r="Q582" s="2">
        <v>232.0</v>
      </c>
      <c r="R582" s="2">
        <v>30.0208</v>
      </c>
      <c r="S582" s="2">
        <v>0.0</v>
      </c>
      <c r="T582" s="2">
        <v>0.0</v>
      </c>
      <c r="U582" s="2">
        <v>0.4335</v>
      </c>
      <c r="V582" s="2">
        <v>0.0</v>
      </c>
      <c r="W582" s="2">
        <v>0.108375</v>
      </c>
      <c r="X582" s="2">
        <v>0.2</v>
      </c>
      <c r="Y582" s="2">
        <v>0.4091240134406501</v>
      </c>
      <c r="Z582" s="2">
        <v>0.2758510976773783</v>
      </c>
      <c r="AA582" s="2">
        <v>0.4758510976773783</v>
      </c>
      <c r="AB582" s="2">
        <v>0.6849751111180284</v>
      </c>
    </row>
    <row r="583" ht="15.0" hidden="1" customHeight="1">
      <c r="A583" s="2" t="s">
        <v>28</v>
      </c>
      <c r="B583" s="2" t="s">
        <v>1032</v>
      </c>
      <c r="C583" s="2" t="s">
        <v>323</v>
      </c>
      <c r="D583" s="2" t="s">
        <v>2083</v>
      </c>
      <c r="E583" s="2" t="s">
        <v>1034</v>
      </c>
      <c r="F583" s="2" t="s">
        <v>118</v>
      </c>
      <c r="G583" s="2" t="s">
        <v>164</v>
      </c>
      <c r="H583" s="2" t="s">
        <v>2084</v>
      </c>
      <c r="I583" s="2" t="s">
        <v>47</v>
      </c>
      <c r="J583" s="2" t="s">
        <v>637</v>
      </c>
      <c r="K583" s="2" t="s">
        <v>662</v>
      </c>
      <c r="L583" s="2" t="s">
        <v>1036</v>
      </c>
      <c r="M583" s="2" t="s">
        <v>1037</v>
      </c>
      <c r="N583" s="2" t="s">
        <v>2085</v>
      </c>
      <c r="O583" s="2" t="s">
        <v>57</v>
      </c>
      <c r="P583" s="2">
        <v>0.1294</v>
      </c>
      <c r="Q583" s="2">
        <v>232.0</v>
      </c>
      <c r="R583" s="2">
        <v>30.0208</v>
      </c>
      <c r="S583" s="2">
        <v>0.0</v>
      </c>
      <c r="T583" s="2">
        <v>0.0</v>
      </c>
      <c r="U583" s="2">
        <v>0.4335</v>
      </c>
      <c r="V583" s="2">
        <v>0.0</v>
      </c>
      <c r="W583" s="2">
        <v>0.108375</v>
      </c>
      <c r="X583" s="2">
        <v>0.2</v>
      </c>
      <c r="Y583" s="2">
        <v>0.4091240134406501</v>
      </c>
      <c r="Z583" s="2">
        <v>0.2758510976773783</v>
      </c>
      <c r="AA583" s="2">
        <v>0.4758510976773783</v>
      </c>
      <c r="AB583" s="2">
        <v>0.6849751111180284</v>
      </c>
    </row>
    <row r="584" ht="15.0" hidden="1" customHeight="1">
      <c r="A584" s="2" t="s">
        <v>28</v>
      </c>
      <c r="B584" s="2" t="s">
        <v>1032</v>
      </c>
      <c r="C584" s="2" t="s">
        <v>236</v>
      </c>
      <c r="D584" s="2" t="s">
        <v>2086</v>
      </c>
      <c r="E584" s="2" t="s">
        <v>1034</v>
      </c>
      <c r="F584" s="2" t="s">
        <v>118</v>
      </c>
      <c r="G584" s="2" t="s">
        <v>164</v>
      </c>
      <c r="H584" s="2" t="s">
        <v>2087</v>
      </c>
      <c r="I584" s="2" t="s">
        <v>35</v>
      </c>
      <c r="J584" s="2" t="s">
        <v>637</v>
      </c>
      <c r="K584" s="2" t="s">
        <v>662</v>
      </c>
      <c r="L584" s="2" t="s">
        <v>1036</v>
      </c>
      <c r="M584" s="2" t="s">
        <v>1037</v>
      </c>
      <c r="N584" s="2" t="s">
        <v>535</v>
      </c>
      <c r="O584" s="2" t="s">
        <v>40</v>
      </c>
      <c r="P584" s="2">
        <v>0.1294</v>
      </c>
      <c r="Q584" s="2">
        <v>232.0</v>
      </c>
      <c r="R584" s="2">
        <v>30.0208</v>
      </c>
      <c r="S584" s="2">
        <v>0.0</v>
      </c>
      <c r="T584" s="2">
        <v>0.0</v>
      </c>
      <c r="U584" s="2">
        <v>0.4335</v>
      </c>
      <c r="V584" s="2">
        <v>0.0</v>
      </c>
      <c r="W584" s="2">
        <v>0.108375</v>
      </c>
      <c r="X584" s="2">
        <v>0.2</v>
      </c>
      <c r="Y584" s="2">
        <v>0.4091240134406501</v>
      </c>
      <c r="Z584" s="2">
        <v>0.2758510976773783</v>
      </c>
      <c r="AA584" s="2">
        <v>0.4758510976773783</v>
      </c>
      <c r="AB584" s="2">
        <v>0.6849751111180284</v>
      </c>
    </row>
    <row r="585" ht="15.0" hidden="1" customHeight="1">
      <c r="A585" s="2" t="s">
        <v>28</v>
      </c>
      <c r="B585" s="2" t="s">
        <v>1032</v>
      </c>
      <c r="C585" s="2" t="s">
        <v>1873</v>
      </c>
      <c r="D585" s="2" t="s">
        <v>2088</v>
      </c>
      <c r="E585" s="2" t="s">
        <v>1032</v>
      </c>
      <c r="F585" s="2" t="s">
        <v>2089</v>
      </c>
      <c r="G585" s="2" t="s">
        <v>89</v>
      </c>
      <c r="H585" s="2" t="s">
        <v>2090</v>
      </c>
      <c r="I585" s="2" t="s">
        <v>35</v>
      </c>
      <c r="J585" s="2" t="s">
        <v>637</v>
      </c>
      <c r="K585" s="2" t="s">
        <v>662</v>
      </c>
      <c r="L585" s="2" t="s">
        <v>1036</v>
      </c>
      <c r="M585" s="2" t="s">
        <v>1037</v>
      </c>
      <c r="N585" s="2" t="s">
        <v>2091</v>
      </c>
      <c r="O585" s="2" t="s">
        <v>101</v>
      </c>
      <c r="P585" s="2">
        <v>0.1294</v>
      </c>
      <c r="Q585" s="2">
        <v>232.0</v>
      </c>
      <c r="R585" s="2">
        <v>30.0208</v>
      </c>
      <c r="S585" s="2">
        <v>0.0</v>
      </c>
      <c r="T585" s="2">
        <v>0.0</v>
      </c>
      <c r="U585" s="2">
        <v>0.4335</v>
      </c>
      <c r="V585" s="2">
        <v>0.0</v>
      </c>
      <c r="W585" s="2">
        <v>0.108375</v>
      </c>
      <c r="X585" s="2">
        <v>0.2</v>
      </c>
      <c r="Y585" s="2">
        <v>0.4091240134406501</v>
      </c>
      <c r="Z585" s="2">
        <v>0.2758510976773783</v>
      </c>
      <c r="AA585" s="2">
        <v>0.4758510976773783</v>
      </c>
      <c r="AB585" s="2">
        <v>0.6849751111180284</v>
      </c>
    </row>
    <row r="586" ht="15.0" hidden="1" customHeight="1">
      <c r="A586" s="2" t="s">
        <v>28</v>
      </c>
      <c r="B586" s="2" t="s">
        <v>1032</v>
      </c>
      <c r="C586" s="2" t="s">
        <v>81</v>
      </c>
      <c r="D586" s="2" t="s">
        <v>2092</v>
      </c>
      <c r="E586" s="2" t="s">
        <v>1032</v>
      </c>
      <c r="F586" s="2" t="s">
        <v>32</v>
      </c>
      <c r="G586" s="2" t="s">
        <v>62</v>
      </c>
      <c r="H586" s="2" t="s">
        <v>2093</v>
      </c>
      <c r="I586" s="2" t="s">
        <v>329</v>
      </c>
      <c r="J586" s="2" t="s">
        <v>637</v>
      </c>
      <c r="K586" s="2" t="s">
        <v>662</v>
      </c>
      <c r="L586" s="2" t="s">
        <v>1036</v>
      </c>
      <c r="M586" s="2" t="s">
        <v>1037</v>
      </c>
      <c r="N586" s="2" t="s">
        <v>2085</v>
      </c>
      <c r="O586" s="2" t="s">
        <v>57</v>
      </c>
      <c r="P586" s="2">
        <v>0.1294</v>
      </c>
      <c r="Q586" s="2">
        <v>232.0</v>
      </c>
      <c r="R586" s="2">
        <v>30.0208</v>
      </c>
      <c r="S586" s="2">
        <v>0.0</v>
      </c>
      <c r="T586" s="2">
        <v>0.0</v>
      </c>
      <c r="U586" s="2">
        <v>0.4335</v>
      </c>
      <c r="V586" s="2">
        <v>0.0</v>
      </c>
      <c r="W586" s="2">
        <v>0.108375</v>
      </c>
      <c r="X586" s="2">
        <v>0.2</v>
      </c>
      <c r="Y586" s="2">
        <v>0.4091240134406501</v>
      </c>
      <c r="Z586" s="2">
        <v>0.2758510976773783</v>
      </c>
      <c r="AA586" s="2">
        <v>0.4758510976773783</v>
      </c>
      <c r="AB586" s="2">
        <v>0.6849751111180284</v>
      </c>
    </row>
    <row r="587" ht="15.0" hidden="1" customHeight="1">
      <c r="A587" s="2" t="s">
        <v>28</v>
      </c>
      <c r="B587" s="2" t="s">
        <v>1032</v>
      </c>
      <c r="C587" s="2" t="s">
        <v>75</v>
      </c>
      <c r="D587" s="2" t="s">
        <v>2092</v>
      </c>
      <c r="E587" s="2" t="s">
        <v>1032</v>
      </c>
      <c r="F587" s="2" t="s">
        <v>32</v>
      </c>
      <c r="G587" s="2" t="s">
        <v>33</v>
      </c>
      <c r="H587" s="2" t="s">
        <v>2094</v>
      </c>
      <c r="I587" s="2" t="s">
        <v>204</v>
      </c>
      <c r="J587" s="2" t="s">
        <v>637</v>
      </c>
      <c r="K587" s="2" t="s">
        <v>662</v>
      </c>
      <c r="L587" s="2" t="s">
        <v>1036</v>
      </c>
      <c r="M587" s="2" t="s">
        <v>1037</v>
      </c>
      <c r="N587" s="2" t="s">
        <v>2085</v>
      </c>
      <c r="O587" s="2" t="s">
        <v>57</v>
      </c>
      <c r="P587" s="2">
        <v>0.1294</v>
      </c>
      <c r="Q587" s="2">
        <v>232.0</v>
      </c>
      <c r="R587" s="2">
        <v>30.0208</v>
      </c>
      <c r="S587" s="2">
        <v>0.0</v>
      </c>
      <c r="T587" s="2">
        <v>0.0</v>
      </c>
      <c r="U587" s="2">
        <v>0.4335</v>
      </c>
      <c r="V587" s="2">
        <v>0.0</v>
      </c>
      <c r="W587" s="2">
        <v>0.108375</v>
      </c>
      <c r="X587" s="2">
        <v>0.2</v>
      </c>
      <c r="Y587" s="2">
        <v>0.4091240134406501</v>
      </c>
      <c r="Z587" s="2">
        <v>0.2758510976773783</v>
      </c>
      <c r="AA587" s="2">
        <v>0.4758510976773783</v>
      </c>
      <c r="AB587" s="2">
        <v>0.6849751111180284</v>
      </c>
    </row>
    <row r="588" ht="15.0" hidden="1" customHeight="1">
      <c r="A588" s="2" t="s">
        <v>28</v>
      </c>
      <c r="B588" s="2" t="s">
        <v>2095</v>
      </c>
      <c r="C588" s="2" t="s">
        <v>103</v>
      </c>
      <c r="D588" s="2" t="s">
        <v>2096</v>
      </c>
      <c r="E588" s="2" t="s">
        <v>2097</v>
      </c>
      <c r="F588" s="2" t="s">
        <v>2098</v>
      </c>
      <c r="G588" s="2" t="s">
        <v>1748</v>
      </c>
      <c r="H588" s="2" t="s">
        <v>2099</v>
      </c>
      <c r="I588" s="2" t="s">
        <v>2059</v>
      </c>
      <c r="J588" s="2" t="s">
        <v>637</v>
      </c>
      <c r="K588" s="2" t="s">
        <v>662</v>
      </c>
      <c r="L588" s="2" t="s">
        <v>1036</v>
      </c>
      <c r="M588" s="2" t="s">
        <v>1037</v>
      </c>
      <c r="N588" s="2" t="s">
        <v>1251</v>
      </c>
      <c r="O588" s="2" t="s">
        <v>623</v>
      </c>
      <c r="P588" s="2">
        <v>0.1294</v>
      </c>
      <c r="Q588" s="2">
        <v>232.0</v>
      </c>
      <c r="R588" s="2">
        <v>30.0208</v>
      </c>
      <c r="S588" s="2">
        <v>0.0</v>
      </c>
      <c r="T588" s="2">
        <v>0.0</v>
      </c>
      <c r="U588" s="2">
        <v>0.4335</v>
      </c>
      <c r="V588" s="2">
        <v>0.0</v>
      </c>
      <c r="W588" s="2">
        <v>0.108375</v>
      </c>
      <c r="X588" s="2">
        <v>0.2</v>
      </c>
      <c r="Y588" s="2">
        <v>0.4091240134406501</v>
      </c>
      <c r="Z588" s="2">
        <v>0.2758510976773783</v>
      </c>
      <c r="AA588" s="2">
        <v>0.4758510976773783</v>
      </c>
      <c r="AB588" s="2">
        <v>0.6849751111180284</v>
      </c>
    </row>
    <row r="589" ht="15.0" hidden="1" customHeight="1">
      <c r="A589" s="2" t="s">
        <v>28</v>
      </c>
      <c r="B589" s="2" t="s">
        <v>2095</v>
      </c>
      <c r="C589" s="2" t="s">
        <v>290</v>
      </c>
      <c r="D589" s="2" t="s">
        <v>2096</v>
      </c>
      <c r="E589" s="2" t="s">
        <v>2097</v>
      </c>
      <c r="F589" s="2" t="s">
        <v>2100</v>
      </c>
      <c r="G589" s="2" t="s">
        <v>1748</v>
      </c>
      <c r="H589" s="2" t="s">
        <v>2099</v>
      </c>
      <c r="I589" s="2" t="s">
        <v>2081</v>
      </c>
      <c r="J589" s="2" t="s">
        <v>637</v>
      </c>
      <c r="K589" s="2" t="s">
        <v>662</v>
      </c>
      <c r="L589" s="2" t="s">
        <v>1036</v>
      </c>
      <c r="M589" s="2" t="s">
        <v>1037</v>
      </c>
      <c r="N589" s="2" t="s">
        <v>1251</v>
      </c>
      <c r="O589" s="2" t="s">
        <v>623</v>
      </c>
      <c r="P589" s="2">
        <v>0.1294</v>
      </c>
      <c r="Q589" s="2">
        <v>232.0</v>
      </c>
      <c r="R589" s="2">
        <v>30.0208</v>
      </c>
      <c r="S589" s="2">
        <v>0.0</v>
      </c>
      <c r="T589" s="2">
        <v>0.0</v>
      </c>
      <c r="U589" s="2">
        <v>0.4335</v>
      </c>
      <c r="V589" s="2">
        <v>0.0</v>
      </c>
      <c r="W589" s="2">
        <v>0.108375</v>
      </c>
      <c r="X589" s="2">
        <v>0.2</v>
      </c>
      <c r="Y589" s="2">
        <v>0.4091240134406501</v>
      </c>
      <c r="Z589" s="2">
        <v>0.2758510976773783</v>
      </c>
      <c r="AA589" s="2">
        <v>0.4758510976773783</v>
      </c>
      <c r="AB589" s="2">
        <v>0.6849751111180284</v>
      </c>
    </row>
    <row r="590" ht="15.0" hidden="1" customHeight="1">
      <c r="A590" s="2" t="s">
        <v>28</v>
      </c>
      <c r="B590" s="2" t="s">
        <v>2095</v>
      </c>
      <c r="C590" s="2" t="s">
        <v>195</v>
      </c>
      <c r="D590" s="2" t="s">
        <v>2096</v>
      </c>
      <c r="E590" s="2" t="s">
        <v>2097</v>
      </c>
      <c r="F590" s="2" t="s">
        <v>2101</v>
      </c>
      <c r="G590" s="2" t="s">
        <v>1748</v>
      </c>
      <c r="H590" s="2" t="s">
        <v>2099</v>
      </c>
      <c r="I590" s="2" t="s">
        <v>2059</v>
      </c>
      <c r="J590" s="2" t="s">
        <v>637</v>
      </c>
      <c r="K590" s="2" t="s">
        <v>662</v>
      </c>
      <c r="L590" s="2" t="s">
        <v>1036</v>
      </c>
      <c r="M590" s="2" t="s">
        <v>1037</v>
      </c>
      <c r="N590" s="2" t="s">
        <v>1251</v>
      </c>
      <c r="O590" s="2" t="s">
        <v>623</v>
      </c>
      <c r="P590" s="2">
        <v>0.1294</v>
      </c>
      <c r="Q590" s="2">
        <v>232.0</v>
      </c>
      <c r="R590" s="2">
        <v>30.0208</v>
      </c>
      <c r="S590" s="2">
        <v>0.0</v>
      </c>
      <c r="T590" s="2">
        <v>0.0</v>
      </c>
      <c r="U590" s="2">
        <v>0.4335</v>
      </c>
      <c r="V590" s="2">
        <v>0.0</v>
      </c>
      <c r="W590" s="2">
        <v>0.108375</v>
      </c>
      <c r="X590" s="2">
        <v>0.2</v>
      </c>
      <c r="Y590" s="2">
        <v>0.4091240134406501</v>
      </c>
      <c r="Z590" s="2">
        <v>0.2758510976773783</v>
      </c>
      <c r="AA590" s="2">
        <v>0.4758510976773783</v>
      </c>
      <c r="AB590" s="2">
        <v>0.6849751111180284</v>
      </c>
    </row>
    <row r="591" ht="15.0" hidden="1" customHeight="1">
      <c r="A591" s="2" t="s">
        <v>28</v>
      </c>
      <c r="B591" s="2" t="s">
        <v>2095</v>
      </c>
      <c r="C591" s="2" t="s">
        <v>81</v>
      </c>
      <c r="D591" s="2" t="s">
        <v>2096</v>
      </c>
      <c r="E591" s="2" t="s">
        <v>2097</v>
      </c>
      <c r="F591" s="2" t="s">
        <v>2102</v>
      </c>
      <c r="G591" s="2" t="s">
        <v>1748</v>
      </c>
      <c r="H591" s="2" t="s">
        <v>2099</v>
      </c>
      <c r="I591" s="2" t="s">
        <v>2081</v>
      </c>
      <c r="J591" s="2" t="s">
        <v>637</v>
      </c>
      <c r="K591" s="2" t="s">
        <v>662</v>
      </c>
      <c r="L591" s="2" t="s">
        <v>1036</v>
      </c>
      <c r="M591" s="2" t="s">
        <v>1037</v>
      </c>
      <c r="N591" s="2" t="s">
        <v>1251</v>
      </c>
      <c r="O591" s="2" t="s">
        <v>623</v>
      </c>
      <c r="P591" s="2">
        <v>0.1294</v>
      </c>
      <c r="Q591" s="2">
        <v>232.0</v>
      </c>
      <c r="R591" s="2">
        <v>30.0208</v>
      </c>
      <c r="S591" s="2">
        <v>0.0</v>
      </c>
      <c r="T591" s="2">
        <v>0.0</v>
      </c>
      <c r="U591" s="2">
        <v>0.4335</v>
      </c>
      <c r="V591" s="2">
        <v>0.0</v>
      </c>
      <c r="W591" s="2">
        <v>0.108375</v>
      </c>
      <c r="X591" s="2">
        <v>0.2</v>
      </c>
      <c r="Y591" s="2">
        <v>0.4091240134406501</v>
      </c>
      <c r="Z591" s="2">
        <v>0.2758510976773783</v>
      </c>
      <c r="AA591" s="2">
        <v>0.4758510976773783</v>
      </c>
      <c r="AB591" s="2">
        <v>0.6849751111180284</v>
      </c>
    </row>
    <row r="592" ht="15.0" hidden="1" customHeight="1">
      <c r="A592" s="2" t="s">
        <v>28</v>
      </c>
      <c r="B592" s="2" t="s">
        <v>2095</v>
      </c>
      <c r="C592" s="2" t="s">
        <v>230</v>
      </c>
      <c r="D592" s="2" t="s">
        <v>2096</v>
      </c>
      <c r="E592" s="2" t="s">
        <v>2097</v>
      </c>
      <c r="F592" s="2" t="s">
        <v>2071</v>
      </c>
      <c r="G592" s="2" t="s">
        <v>1748</v>
      </c>
      <c r="H592" s="2" t="s">
        <v>2099</v>
      </c>
      <c r="I592" s="2" t="s">
        <v>2059</v>
      </c>
      <c r="J592" s="2" t="s">
        <v>637</v>
      </c>
      <c r="K592" s="2" t="s">
        <v>662</v>
      </c>
      <c r="L592" s="2" t="s">
        <v>1036</v>
      </c>
      <c r="M592" s="2" t="s">
        <v>1037</v>
      </c>
      <c r="N592" s="2" t="s">
        <v>1251</v>
      </c>
      <c r="O592" s="2" t="s">
        <v>623</v>
      </c>
      <c r="P592" s="2">
        <v>0.1294</v>
      </c>
      <c r="Q592" s="2">
        <v>232.0</v>
      </c>
      <c r="R592" s="2">
        <v>30.0208</v>
      </c>
      <c r="S592" s="2">
        <v>0.0</v>
      </c>
      <c r="T592" s="2">
        <v>0.0</v>
      </c>
      <c r="U592" s="2">
        <v>0.4335</v>
      </c>
      <c r="V592" s="2">
        <v>0.0</v>
      </c>
      <c r="W592" s="2">
        <v>0.108375</v>
      </c>
      <c r="X592" s="2">
        <v>0.2</v>
      </c>
      <c r="Y592" s="2">
        <v>0.4091240134406501</v>
      </c>
      <c r="Z592" s="2">
        <v>0.2758510976773783</v>
      </c>
      <c r="AA592" s="2">
        <v>0.4758510976773783</v>
      </c>
      <c r="AB592" s="2">
        <v>0.6849751111180284</v>
      </c>
    </row>
    <row r="593" ht="15.0" hidden="1" customHeight="1">
      <c r="A593" s="2" t="s">
        <v>28</v>
      </c>
      <c r="B593" s="2" t="s">
        <v>634</v>
      </c>
      <c r="C593" s="2" t="s">
        <v>230</v>
      </c>
      <c r="D593" s="2" t="s">
        <v>2103</v>
      </c>
      <c r="E593" s="2" t="s">
        <v>634</v>
      </c>
      <c r="F593" s="2" t="s">
        <v>32</v>
      </c>
      <c r="G593" s="2" t="s">
        <v>33</v>
      </c>
      <c r="H593" s="2" t="s">
        <v>2104</v>
      </c>
      <c r="I593" s="2" t="s">
        <v>204</v>
      </c>
      <c r="J593" s="2" t="s">
        <v>637</v>
      </c>
      <c r="K593" s="2" t="s">
        <v>638</v>
      </c>
      <c r="L593" s="2" t="s">
        <v>638</v>
      </c>
      <c r="M593" s="2" t="s">
        <v>639</v>
      </c>
      <c r="N593" s="2" t="s">
        <v>2105</v>
      </c>
      <c r="O593" s="2" t="s">
        <v>101</v>
      </c>
      <c r="P593" s="2">
        <v>0.1294</v>
      </c>
      <c r="Q593" s="2">
        <v>232.0</v>
      </c>
      <c r="R593" s="2">
        <v>30.0208</v>
      </c>
      <c r="S593" s="2">
        <v>0.0</v>
      </c>
      <c r="T593" s="2">
        <v>0.0</v>
      </c>
      <c r="U593" s="2">
        <v>0.4335</v>
      </c>
      <c r="V593" s="2">
        <v>0.0</v>
      </c>
      <c r="W593" s="2">
        <v>0.108375</v>
      </c>
      <c r="X593" s="2">
        <v>0.2</v>
      </c>
      <c r="Y593" s="2">
        <v>0.4091240134406501</v>
      </c>
      <c r="Z593" s="2">
        <v>0.2758510976773783</v>
      </c>
      <c r="AA593" s="2">
        <v>0.4758510976773783</v>
      </c>
      <c r="AB593" s="2">
        <v>0.6849751111180284</v>
      </c>
    </row>
    <row r="594" ht="15.0" hidden="1" customHeight="1">
      <c r="A594" s="2" t="s">
        <v>28</v>
      </c>
      <c r="B594" s="2" t="s">
        <v>1685</v>
      </c>
      <c r="C594" s="2" t="s">
        <v>323</v>
      </c>
      <c r="D594" s="2" t="s">
        <v>1306</v>
      </c>
      <c r="E594" s="2" t="s">
        <v>1687</v>
      </c>
      <c r="F594" s="2" t="s">
        <v>44</v>
      </c>
      <c r="G594" s="2" t="s">
        <v>62</v>
      </c>
      <c r="H594" s="2" t="s">
        <v>2106</v>
      </c>
      <c r="I594" s="2" t="s">
        <v>47</v>
      </c>
      <c r="J594" s="2" t="s">
        <v>637</v>
      </c>
      <c r="K594" s="2" t="s">
        <v>662</v>
      </c>
      <c r="L594" s="2" t="s">
        <v>1689</v>
      </c>
      <c r="M594" s="2" t="s">
        <v>1690</v>
      </c>
      <c r="N594" s="2" t="s">
        <v>1306</v>
      </c>
      <c r="O594" s="2" t="s">
        <v>57</v>
      </c>
      <c r="P594" s="2">
        <v>0.1294</v>
      </c>
      <c r="Q594" s="2">
        <v>232.0</v>
      </c>
      <c r="R594" s="2">
        <v>30.0208</v>
      </c>
      <c r="S594" s="2">
        <v>0.0</v>
      </c>
      <c r="T594" s="2">
        <v>0.0</v>
      </c>
      <c r="U594" s="2">
        <v>0.4335</v>
      </c>
      <c r="V594" s="2">
        <v>0.0</v>
      </c>
      <c r="W594" s="2">
        <v>0.108375</v>
      </c>
      <c r="X594" s="2">
        <v>0.2</v>
      </c>
      <c r="Y594" s="2">
        <v>0.4091240134406501</v>
      </c>
      <c r="Z594" s="2">
        <v>0.2758510976773783</v>
      </c>
      <c r="AA594" s="2">
        <v>0.4758510976773783</v>
      </c>
      <c r="AB594" s="2">
        <v>0.6849751111180284</v>
      </c>
    </row>
    <row r="595" ht="15.0" hidden="1" customHeight="1">
      <c r="A595" s="2" t="s">
        <v>28</v>
      </c>
      <c r="B595" s="2" t="s">
        <v>644</v>
      </c>
      <c r="C595" s="2" t="s">
        <v>1048</v>
      </c>
      <c r="D595" s="2" t="s">
        <v>2107</v>
      </c>
      <c r="E595" s="2" t="s">
        <v>2108</v>
      </c>
      <c r="F595" s="2" t="s">
        <v>2109</v>
      </c>
      <c r="G595" s="2" t="s">
        <v>1559</v>
      </c>
      <c r="H595" s="2" t="s">
        <v>2110</v>
      </c>
      <c r="I595" s="2" t="s">
        <v>722</v>
      </c>
      <c r="J595" s="2" t="s">
        <v>637</v>
      </c>
      <c r="K595" s="2" t="s">
        <v>648</v>
      </c>
      <c r="L595" s="2" t="s">
        <v>649</v>
      </c>
      <c r="M595" s="2" t="s">
        <v>649</v>
      </c>
      <c r="N595" s="2" t="s">
        <v>2107</v>
      </c>
      <c r="O595" s="2" t="s">
        <v>2111</v>
      </c>
      <c r="P595" s="2">
        <v>0.1294</v>
      </c>
      <c r="Q595" s="2">
        <v>232.0</v>
      </c>
      <c r="R595" s="2">
        <v>30.0208</v>
      </c>
      <c r="S595" s="2">
        <v>0.0</v>
      </c>
      <c r="T595" s="2">
        <v>0.0</v>
      </c>
      <c r="U595" s="2">
        <v>0.4335</v>
      </c>
      <c r="V595" s="2">
        <v>0.0</v>
      </c>
      <c r="W595" s="2">
        <v>0.108375</v>
      </c>
      <c r="X595" s="2">
        <v>0.2</v>
      </c>
      <c r="Y595" s="2">
        <v>0.4091240134406501</v>
      </c>
      <c r="Z595" s="2">
        <v>0.2758510976773783</v>
      </c>
      <c r="AA595" s="2">
        <v>0.4758510976773783</v>
      </c>
      <c r="AB595" s="2">
        <v>0.6849751111180284</v>
      </c>
    </row>
    <row r="596" ht="15.0" hidden="1" customHeight="1">
      <c r="A596" s="2" t="s">
        <v>28</v>
      </c>
      <c r="B596" s="2" t="s">
        <v>644</v>
      </c>
      <c r="C596" s="2" t="s">
        <v>1071</v>
      </c>
      <c r="D596" s="2" t="s">
        <v>2112</v>
      </c>
      <c r="E596" s="2" t="s">
        <v>644</v>
      </c>
      <c r="F596" s="2" t="s">
        <v>44</v>
      </c>
      <c r="G596" s="2" t="s">
        <v>2113</v>
      </c>
      <c r="H596" s="2" t="s">
        <v>2114</v>
      </c>
      <c r="I596" s="2" t="s">
        <v>35</v>
      </c>
      <c r="J596" s="2" t="s">
        <v>637</v>
      </c>
      <c r="K596" s="2" t="s">
        <v>648</v>
      </c>
      <c r="L596" s="2" t="s">
        <v>649</v>
      </c>
      <c r="M596" s="2" t="s">
        <v>649</v>
      </c>
      <c r="N596" s="2" t="s">
        <v>858</v>
      </c>
      <c r="O596" s="2" t="s">
        <v>101</v>
      </c>
      <c r="P596" s="2">
        <v>0.1294</v>
      </c>
      <c r="Q596" s="2">
        <v>232.0</v>
      </c>
      <c r="R596" s="2">
        <v>30.0208</v>
      </c>
      <c r="S596" s="2">
        <v>0.0</v>
      </c>
      <c r="T596" s="2">
        <v>0.0</v>
      </c>
      <c r="U596" s="2">
        <v>0.4335</v>
      </c>
      <c r="V596" s="2">
        <v>0.0</v>
      </c>
      <c r="W596" s="2">
        <v>0.108375</v>
      </c>
      <c r="X596" s="2">
        <v>0.2</v>
      </c>
      <c r="Y596" s="2">
        <v>0.4091240134406501</v>
      </c>
      <c r="Z596" s="2">
        <v>0.2758510976773783</v>
      </c>
      <c r="AA596" s="2">
        <v>0.4758510976773783</v>
      </c>
      <c r="AB596" s="2">
        <v>0.6849751111180284</v>
      </c>
    </row>
    <row r="597" ht="15.0" hidden="1" customHeight="1">
      <c r="A597" s="2" t="s">
        <v>28</v>
      </c>
      <c r="B597" s="2" t="s">
        <v>644</v>
      </c>
      <c r="C597" s="2" t="s">
        <v>441</v>
      </c>
      <c r="D597" s="2" t="s">
        <v>2115</v>
      </c>
      <c r="E597" s="2" t="s">
        <v>652</v>
      </c>
      <c r="F597" s="2" t="s">
        <v>118</v>
      </c>
      <c r="G597" s="2" t="s">
        <v>70</v>
      </c>
      <c r="H597" s="2" t="s">
        <v>2116</v>
      </c>
      <c r="I597" s="2" t="s">
        <v>35</v>
      </c>
      <c r="J597" s="2" t="s">
        <v>637</v>
      </c>
      <c r="K597" s="2" t="s">
        <v>648</v>
      </c>
      <c r="L597" s="2" t="s">
        <v>649</v>
      </c>
      <c r="M597" s="2" t="s">
        <v>649</v>
      </c>
      <c r="N597" s="2" t="s">
        <v>553</v>
      </c>
      <c r="O597" s="2" t="s">
        <v>1692</v>
      </c>
      <c r="P597" s="2">
        <v>0.1294</v>
      </c>
      <c r="Q597" s="2">
        <v>232.0</v>
      </c>
      <c r="R597" s="2">
        <v>30.0208</v>
      </c>
      <c r="S597" s="2">
        <v>0.0</v>
      </c>
      <c r="T597" s="2">
        <v>0.0</v>
      </c>
      <c r="U597" s="2">
        <v>0.4335</v>
      </c>
      <c r="V597" s="2">
        <v>0.0</v>
      </c>
      <c r="W597" s="2">
        <v>0.108375</v>
      </c>
      <c r="X597" s="2">
        <v>0.2</v>
      </c>
      <c r="Y597" s="2">
        <v>0.4091240134406501</v>
      </c>
      <c r="Z597" s="2">
        <v>0.2758510976773783</v>
      </c>
      <c r="AA597" s="2">
        <v>0.4758510976773783</v>
      </c>
      <c r="AB597" s="2">
        <v>0.6849751111180284</v>
      </c>
    </row>
    <row r="598" ht="15.0" hidden="1" customHeight="1">
      <c r="A598" s="2" t="s">
        <v>28</v>
      </c>
      <c r="B598" s="2" t="s">
        <v>644</v>
      </c>
      <c r="C598" s="2" t="s">
        <v>795</v>
      </c>
      <c r="D598" s="2" t="s">
        <v>2117</v>
      </c>
      <c r="E598" s="2" t="s">
        <v>2118</v>
      </c>
      <c r="F598" s="2" t="s">
        <v>252</v>
      </c>
      <c r="G598" s="2" t="s">
        <v>253</v>
      </c>
      <c r="H598" s="2" t="s">
        <v>2119</v>
      </c>
      <c r="I598" s="2" t="s">
        <v>2120</v>
      </c>
      <c r="J598" s="2" t="s">
        <v>637</v>
      </c>
      <c r="K598" s="2" t="s">
        <v>648</v>
      </c>
      <c r="L598" s="2" t="s">
        <v>649</v>
      </c>
      <c r="M598" s="2" t="s">
        <v>649</v>
      </c>
      <c r="N598" s="2" t="s">
        <v>2121</v>
      </c>
      <c r="O598" s="2" t="s">
        <v>40</v>
      </c>
      <c r="P598" s="2">
        <v>0.1294</v>
      </c>
      <c r="Q598" s="2">
        <v>232.0</v>
      </c>
      <c r="R598" s="2">
        <v>30.0208</v>
      </c>
      <c r="S598" s="2">
        <v>0.0</v>
      </c>
      <c r="T598" s="2">
        <v>0.0</v>
      </c>
      <c r="U598" s="2">
        <v>0.4335</v>
      </c>
      <c r="V598" s="2">
        <v>0.0</v>
      </c>
      <c r="W598" s="2">
        <v>0.108375</v>
      </c>
      <c r="X598" s="2">
        <v>0.2</v>
      </c>
      <c r="Y598" s="2">
        <v>0.4091240134406501</v>
      </c>
      <c r="Z598" s="2">
        <v>0.2758510976773783</v>
      </c>
      <c r="AA598" s="2">
        <v>0.4758510976773783</v>
      </c>
      <c r="AB598" s="2">
        <v>0.6849751111180284</v>
      </c>
    </row>
    <row r="599" ht="15.0" hidden="1" customHeight="1">
      <c r="A599" s="2" t="s">
        <v>28</v>
      </c>
      <c r="B599" s="2" t="s">
        <v>658</v>
      </c>
      <c r="C599" s="2" t="s">
        <v>428</v>
      </c>
      <c r="D599" s="2" t="s">
        <v>2122</v>
      </c>
      <c r="E599" s="2" t="s">
        <v>2123</v>
      </c>
      <c r="F599" s="2" t="s">
        <v>32</v>
      </c>
      <c r="G599" s="2" t="s">
        <v>89</v>
      </c>
      <c r="H599" s="2" t="s">
        <v>2124</v>
      </c>
      <c r="I599" s="2" t="s">
        <v>35</v>
      </c>
      <c r="J599" s="2" t="s">
        <v>637</v>
      </c>
      <c r="K599" s="2" t="s">
        <v>662</v>
      </c>
      <c r="L599" s="2" t="s">
        <v>663</v>
      </c>
      <c r="M599" s="2" t="s">
        <v>663</v>
      </c>
      <c r="N599" s="2" t="s">
        <v>2125</v>
      </c>
      <c r="O599" s="2" t="s">
        <v>265</v>
      </c>
      <c r="P599" s="2">
        <v>0.1294</v>
      </c>
      <c r="Q599" s="2">
        <v>232.0</v>
      </c>
      <c r="R599" s="2">
        <v>30.0208</v>
      </c>
      <c r="S599" s="2">
        <v>0.0</v>
      </c>
      <c r="T599" s="2">
        <v>0.0</v>
      </c>
      <c r="U599" s="2">
        <v>0.4335</v>
      </c>
      <c r="V599" s="2">
        <v>0.0</v>
      </c>
      <c r="W599" s="2">
        <v>0.108375</v>
      </c>
      <c r="X599" s="2">
        <v>0.2</v>
      </c>
      <c r="Y599" s="2">
        <v>0.4091240134406501</v>
      </c>
      <c r="Z599" s="2">
        <v>0.2758510976773783</v>
      </c>
      <c r="AA599" s="2">
        <v>0.4758510976773783</v>
      </c>
      <c r="AB599" s="2">
        <v>0.6849751111180284</v>
      </c>
    </row>
    <row r="600" ht="15.0" hidden="1" customHeight="1">
      <c r="A600" s="2" t="s">
        <v>28</v>
      </c>
      <c r="B600" s="2" t="s">
        <v>1564</v>
      </c>
      <c r="C600" s="2" t="s">
        <v>781</v>
      </c>
      <c r="D600" s="2" t="s">
        <v>2126</v>
      </c>
      <c r="E600" s="2" t="s">
        <v>1566</v>
      </c>
      <c r="F600" s="2" t="s">
        <v>32</v>
      </c>
      <c r="G600" s="2" t="s">
        <v>33</v>
      </c>
      <c r="H600" s="2" t="s">
        <v>2127</v>
      </c>
      <c r="I600" s="2" t="s">
        <v>329</v>
      </c>
      <c r="J600" s="2" t="s">
        <v>637</v>
      </c>
      <c r="K600" s="2" t="s">
        <v>662</v>
      </c>
      <c r="L600" s="2" t="s">
        <v>1036</v>
      </c>
      <c r="M600" s="2" t="s">
        <v>1037</v>
      </c>
      <c r="N600" s="2" t="s">
        <v>2126</v>
      </c>
      <c r="O600" s="2" t="s">
        <v>40</v>
      </c>
      <c r="P600" s="2">
        <v>0.1294</v>
      </c>
      <c r="Q600" s="2">
        <v>232.0</v>
      </c>
      <c r="R600" s="2">
        <v>30.0208</v>
      </c>
      <c r="S600" s="2">
        <v>0.0</v>
      </c>
      <c r="T600" s="2">
        <v>0.0</v>
      </c>
      <c r="U600" s="2">
        <v>0.4335</v>
      </c>
      <c r="V600" s="2">
        <v>0.0</v>
      </c>
      <c r="W600" s="2">
        <v>0.108375</v>
      </c>
      <c r="X600" s="2">
        <v>0.2</v>
      </c>
      <c r="Y600" s="2">
        <v>0.4091240134406501</v>
      </c>
      <c r="Z600" s="2">
        <v>0.2758510976773783</v>
      </c>
      <c r="AA600" s="2">
        <v>0.4758510976773783</v>
      </c>
      <c r="AB600" s="2">
        <v>0.6849751111180284</v>
      </c>
    </row>
    <row r="601" ht="15.0" hidden="1" customHeight="1">
      <c r="A601" s="2" t="s">
        <v>28</v>
      </c>
      <c r="B601" s="2" t="s">
        <v>1045</v>
      </c>
      <c r="C601" s="2" t="s">
        <v>2128</v>
      </c>
      <c r="D601" s="2" t="s">
        <v>2129</v>
      </c>
      <c r="E601" s="2" t="s">
        <v>2130</v>
      </c>
      <c r="F601" s="2" t="s">
        <v>118</v>
      </c>
      <c r="G601" s="2" t="s">
        <v>70</v>
      </c>
      <c r="H601" s="2" t="s">
        <v>2131</v>
      </c>
      <c r="I601" s="2" t="s">
        <v>329</v>
      </c>
      <c r="J601" s="2" t="s">
        <v>637</v>
      </c>
      <c r="K601" s="2" t="s">
        <v>662</v>
      </c>
      <c r="L601" s="2" t="s">
        <v>1036</v>
      </c>
      <c r="M601" s="2" t="s">
        <v>1037</v>
      </c>
      <c r="N601" s="2" t="s">
        <v>2132</v>
      </c>
      <c r="O601" s="2" t="s">
        <v>57</v>
      </c>
      <c r="P601" s="2">
        <v>0.1294</v>
      </c>
      <c r="Q601" s="2">
        <v>232.0</v>
      </c>
      <c r="R601" s="2">
        <v>30.0208</v>
      </c>
      <c r="S601" s="2">
        <v>0.0</v>
      </c>
      <c r="T601" s="2">
        <v>0.0</v>
      </c>
      <c r="U601" s="2">
        <v>0.4335</v>
      </c>
      <c r="V601" s="2">
        <v>0.0</v>
      </c>
      <c r="W601" s="2">
        <v>0.108375</v>
      </c>
      <c r="X601" s="2">
        <v>0.2</v>
      </c>
      <c r="Y601" s="2">
        <v>0.4091240134406501</v>
      </c>
      <c r="Z601" s="2">
        <v>0.2758510976773783</v>
      </c>
      <c r="AA601" s="2">
        <v>0.4758510976773783</v>
      </c>
      <c r="AB601" s="2">
        <v>0.6849751111180284</v>
      </c>
    </row>
    <row r="602" ht="15.0" hidden="1" customHeight="1">
      <c r="A602" s="2" t="s">
        <v>28</v>
      </c>
      <c r="B602" s="2" t="s">
        <v>2133</v>
      </c>
      <c r="C602" s="2" t="s">
        <v>200</v>
      </c>
      <c r="D602" s="2" t="s">
        <v>2134</v>
      </c>
      <c r="E602" s="2" t="s">
        <v>2135</v>
      </c>
      <c r="F602" s="2" t="s">
        <v>44</v>
      </c>
      <c r="G602" s="2" t="s">
        <v>2136</v>
      </c>
      <c r="H602" s="2" t="s">
        <v>2137</v>
      </c>
      <c r="I602" s="2" t="s">
        <v>35</v>
      </c>
      <c r="J602" s="2" t="s">
        <v>669</v>
      </c>
      <c r="K602" s="2" t="s">
        <v>1067</v>
      </c>
      <c r="L602" s="2" t="s">
        <v>1068</v>
      </c>
      <c r="M602" s="2" t="s">
        <v>1069</v>
      </c>
      <c r="N602" s="2" t="s">
        <v>2134</v>
      </c>
      <c r="O602" s="2" t="s">
        <v>57</v>
      </c>
      <c r="P602" s="2">
        <v>0.1306</v>
      </c>
      <c r="Q602" s="2">
        <v>229.0</v>
      </c>
      <c r="R602" s="2">
        <v>29.9074</v>
      </c>
      <c r="S602" s="2">
        <v>0.0</v>
      </c>
      <c r="T602" s="2">
        <v>0.0</v>
      </c>
      <c r="U602" s="2">
        <v>0.4335</v>
      </c>
      <c r="V602" s="2">
        <v>0.0</v>
      </c>
      <c r="W602" s="2">
        <v>0.108375</v>
      </c>
      <c r="X602" s="2">
        <v>0.2032214765100671</v>
      </c>
      <c r="Y602" s="2">
        <v>0.4073517230600922</v>
      </c>
      <c r="Z602" s="2">
        <v>0.2758510976773783</v>
      </c>
      <c r="AA602" s="2">
        <v>0.4790725741874454</v>
      </c>
      <c r="AB602" s="2">
        <v>0.6832028207374705</v>
      </c>
    </row>
    <row r="603" ht="15.0" hidden="1" customHeight="1">
      <c r="A603" s="2" t="s">
        <v>28</v>
      </c>
      <c r="B603" s="2" t="s">
        <v>1796</v>
      </c>
      <c r="C603" s="2" t="s">
        <v>58</v>
      </c>
      <c r="D603" s="2" t="s">
        <v>2138</v>
      </c>
      <c r="E603" s="2" t="s">
        <v>1796</v>
      </c>
      <c r="F603" s="2" t="s">
        <v>32</v>
      </c>
      <c r="G603" s="2" t="s">
        <v>89</v>
      </c>
      <c r="H603" s="2" t="s">
        <v>2139</v>
      </c>
      <c r="I603" s="2" t="s">
        <v>35</v>
      </c>
      <c r="J603" s="2" t="s">
        <v>669</v>
      </c>
      <c r="K603" s="2" t="s">
        <v>1573</v>
      </c>
      <c r="L603" s="2" t="s">
        <v>1574</v>
      </c>
      <c r="M603" s="2" t="s">
        <v>1582</v>
      </c>
      <c r="N603" s="2" t="s">
        <v>2140</v>
      </c>
      <c r="O603" s="2" t="s">
        <v>40</v>
      </c>
      <c r="P603" s="2">
        <v>0.1306</v>
      </c>
      <c r="Q603" s="2">
        <v>229.0</v>
      </c>
      <c r="R603" s="2">
        <v>29.9074</v>
      </c>
      <c r="S603" s="2">
        <v>0.0</v>
      </c>
      <c r="T603" s="2">
        <v>0.0</v>
      </c>
      <c r="U603" s="2">
        <v>0.4335</v>
      </c>
      <c r="V603" s="2">
        <v>0.0</v>
      </c>
      <c r="W603" s="2">
        <v>0.108375</v>
      </c>
      <c r="X603" s="2">
        <v>0.2032214765100671</v>
      </c>
      <c r="Y603" s="2">
        <v>0.4073517230600922</v>
      </c>
      <c r="Z603" s="2">
        <v>0.2758510976773783</v>
      </c>
      <c r="AA603" s="2">
        <v>0.4790725741874454</v>
      </c>
      <c r="AB603" s="2">
        <v>0.6832028207374705</v>
      </c>
    </row>
    <row r="604" ht="15.0" hidden="1" customHeight="1">
      <c r="A604" s="2" t="s">
        <v>28</v>
      </c>
      <c r="B604" s="2" t="s">
        <v>1698</v>
      </c>
      <c r="C604" s="2" t="s">
        <v>371</v>
      </c>
      <c r="D604" s="2" t="s">
        <v>2141</v>
      </c>
      <c r="E604" s="2" t="s">
        <v>1931</v>
      </c>
      <c r="F604" s="2" t="s">
        <v>2142</v>
      </c>
      <c r="G604" s="2" t="s">
        <v>113</v>
      </c>
      <c r="H604" s="2" t="s">
        <v>2143</v>
      </c>
      <c r="I604" s="2" t="s">
        <v>204</v>
      </c>
      <c r="J604" s="2" t="s">
        <v>669</v>
      </c>
      <c r="K604" s="2" t="s">
        <v>1573</v>
      </c>
      <c r="L604" s="2" t="s">
        <v>1574</v>
      </c>
      <c r="M604" s="2" t="s">
        <v>1575</v>
      </c>
      <c r="N604" s="2" t="s">
        <v>1260</v>
      </c>
      <c r="O604" s="2" t="s">
        <v>40</v>
      </c>
      <c r="P604" s="2">
        <v>0.1306</v>
      </c>
      <c r="Q604" s="2">
        <v>229.0</v>
      </c>
      <c r="R604" s="2">
        <v>29.9074</v>
      </c>
      <c r="S604" s="2">
        <v>0.0</v>
      </c>
      <c r="T604" s="2">
        <v>0.0</v>
      </c>
      <c r="U604" s="2">
        <v>0.4335</v>
      </c>
      <c r="V604" s="2">
        <v>0.0</v>
      </c>
      <c r="W604" s="2">
        <v>0.108375</v>
      </c>
      <c r="X604" s="2">
        <v>0.2032214765100671</v>
      </c>
      <c r="Y604" s="2">
        <v>0.4073517230600922</v>
      </c>
      <c r="Z604" s="2">
        <v>0.2758510976773783</v>
      </c>
      <c r="AA604" s="2">
        <v>0.4790725741874454</v>
      </c>
      <c r="AB604" s="2">
        <v>0.6832028207374705</v>
      </c>
    </row>
    <row r="605" ht="15.0" hidden="1" customHeight="1">
      <c r="A605" s="2" t="s">
        <v>28</v>
      </c>
      <c r="B605" s="2" t="s">
        <v>1698</v>
      </c>
      <c r="C605" s="2" t="s">
        <v>1545</v>
      </c>
      <c r="D605" s="2" t="s">
        <v>1681</v>
      </c>
      <c r="E605" s="2" t="s">
        <v>1700</v>
      </c>
      <c r="F605" s="2" t="s">
        <v>32</v>
      </c>
      <c r="G605" s="2" t="s">
        <v>33</v>
      </c>
      <c r="H605" s="2" t="s">
        <v>2144</v>
      </c>
      <c r="I605" s="2" t="s">
        <v>35</v>
      </c>
      <c r="J605" s="2" t="s">
        <v>669</v>
      </c>
      <c r="K605" s="2" t="s">
        <v>1573</v>
      </c>
      <c r="L605" s="2" t="s">
        <v>1574</v>
      </c>
      <c r="M605" s="2" t="s">
        <v>1575</v>
      </c>
      <c r="N605" s="2" t="s">
        <v>1681</v>
      </c>
      <c r="O605" s="2" t="s">
        <v>57</v>
      </c>
      <c r="P605" s="2">
        <v>0.1306</v>
      </c>
      <c r="Q605" s="2">
        <v>229.0</v>
      </c>
      <c r="R605" s="2">
        <v>29.9074</v>
      </c>
      <c r="S605" s="2">
        <v>0.0</v>
      </c>
      <c r="T605" s="2">
        <v>0.0</v>
      </c>
      <c r="U605" s="2">
        <v>0.4335</v>
      </c>
      <c r="V605" s="2">
        <v>0.0</v>
      </c>
      <c r="W605" s="2">
        <v>0.108375</v>
      </c>
      <c r="X605" s="2">
        <v>0.2032214765100671</v>
      </c>
      <c r="Y605" s="2">
        <v>0.4073517230600922</v>
      </c>
      <c r="Z605" s="2">
        <v>0.2758510976773783</v>
      </c>
      <c r="AA605" s="2">
        <v>0.4790725741874454</v>
      </c>
      <c r="AB605" s="2">
        <v>0.6832028207374705</v>
      </c>
    </row>
    <row r="606" ht="15.0" hidden="1" customHeight="1">
      <c r="A606" s="2" t="s">
        <v>28</v>
      </c>
      <c r="B606" s="2" t="s">
        <v>1698</v>
      </c>
      <c r="C606" s="2" t="s">
        <v>1442</v>
      </c>
      <c r="D606" s="2" t="s">
        <v>2145</v>
      </c>
      <c r="E606" s="2" t="s">
        <v>2146</v>
      </c>
      <c r="F606" s="2" t="s">
        <v>32</v>
      </c>
      <c r="G606" s="2" t="s">
        <v>33</v>
      </c>
      <c r="H606" s="2" t="s">
        <v>2147</v>
      </c>
      <c r="I606" s="2" t="s">
        <v>187</v>
      </c>
      <c r="J606" s="2" t="s">
        <v>669</v>
      </c>
      <c r="K606" s="2" t="s">
        <v>1573</v>
      </c>
      <c r="L606" s="2" t="s">
        <v>1574</v>
      </c>
      <c r="M606" s="2" t="s">
        <v>1575</v>
      </c>
      <c r="N606" s="2" t="s">
        <v>2148</v>
      </c>
      <c r="O606" s="2" t="s">
        <v>57</v>
      </c>
      <c r="P606" s="2">
        <v>0.1306</v>
      </c>
      <c r="Q606" s="2">
        <v>229.0</v>
      </c>
      <c r="R606" s="2">
        <v>29.9074</v>
      </c>
      <c r="S606" s="2">
        <v>0.0</v>
      </c>
      <c r="T606" s="2">
        <v>0.0</v>
      </c>
      <c r="U606" s="2">
        <v>0.4335</v>
      </c>
      <c r="V606" s="2">
        <v>0.0</v>
      </c>
      <c r="W606" s="2">
        <v>0.108375</v>
      </c>
      <c r="X606" s="2">
        <v>0.2032214765100671</v>
      </c>
      <c r="Y606" s="2">
        <v>0.4073517230600922</v>
      </c>
      <c r="Z606" s="2">
        <v>0.2758510976773783</v>
      </c>
      <c r="AA606" s="2">
        <v>0.4790725741874454</v>
      </c>
      <c r="AB606" s="2">
        <v>0.6832028207374705</v>
      </c>
    </row>
    <row r="607" ht="15.0" hidden="1" customHeight="1">
      <c r="A607" s="2" t="s">
        <v>28</v>
      </c>
      <c r="B607" s="2" t="s">
        <v>1698</v>
      </c>
      <c r="C607" s="2" t="s">
        <v>129</v>
      </c>
      <c r="D607" s="2" t="s">
        <v>2149</v>
      </c>
      <c r="E607" s="2" t="s">
        <v>1700</v>
      </c>
      <c r="F607" s="2" t="s">
        <v>32</v>
      </c>
      <c r="G607" s="2" t="s">
        <v>33</v>
      </c>
      <c r="H607" s="2" t="s">
        <v>2150</v>
      </c>
      <c r="I607" s="2" t="s">
        <v>570</v>
      </c>
      <c r="J607" s="2" t="s">
        <v>669</v>
      </c>
      <c r="K607" s="2" t="s">
        <v>1573</v>
      </c>
      <c r="L607" s="2" t="s">
        <v>1574</v>
      </c>
      <c r="M607" s="2" t="s">
        <v>1575</v>
      </c>
      <c r="N607" s="2" t="s">
        <v>2151</v>
      </c>
      <c r="O607" s="2" t="s">
        <v>40</v>
      </c>
      <c r="P607" s="2">
        <v>0.1306</v>
      </c>
      <c r="Q607" s="2">
        <v>229.0</v>
      </c>
      <c r="R607" s="2">
        <v>29.9074</v>
      </c>
      <c r="S607" s="2">
        <v>0.0</v>
      </c>
      <c r="T607" s="2">
        <v>0.0</v>
      </c>
      <c r="U607" s="2">
        <v>0.4335</v>
      </c>
      <c r="V607" s="2">
        <v>0.0</v>
      </c>
      <c r="W607" s="2">
        <v>0.108375</v>
      </c>
      <c r="X607" s="2">
        <v>0.2032214765100671</v>
      </c>
      <c r="Y607" s="2">
        <v>0.4073517230600922</v>
      </c>
      <c r="Z607" s="2">
        <v>0.2758510976773783</v>
      </c>
      <c r="AA607" s="2">
        <v>0.4790725741874454</v>
      </c>
      <c r="AB607" s="2">
        <v>0.6832028207374705</v>
      </c>
    </row>
    <row r="608" ht="15.0" hidden="1" customHeight="1">
      <c r="A608" s="2" t="s">
        <v>28</v>
      </c>
      <c r="B608" s="2" t="s">
        <v>1580</v>
      </c>
      <c r="C608" s="2" t="s">
        <v>1792</v>
      </c>
      <c r="D608" s="2" t="s">
        <v>400</v>
      </c>
      <c r="E608" s="2" t="s">
        <v>2152</v>
      </c>
      <c r="F608" s="2" t="s">
        <v>225</v>
      </c>
      <c r="G608" s="2" t="s">
        <v>113</v>
      </c>
      <c r="H608" s="2" t="s">
        <v>2153</v>
      </c>
      <c r="I608" s="2" t="s">
        <v>35</v>
      </c>
      <c r="J608" s="2" t="s">
        <v>669</v>
      </c>
      <c r="K608" s="2" t="s">
        <v>1573</v>
      </c>
      <c r="L608" s="2" t="s">
        <v>1574</v>
      </c>
      <c r="M608" s="2" t="s">
        <v>1582</v>
      </c>
      <c r="N608" s="2" t="s">
        <v>400</v>
      </c>
      <c r="O608" s="2" t="s">
        <v>326</v>
      </c>
      <c r="P608" s="2">
        <v>0.1306</v>
      </c>
      <c r="Q608" s="2">
        <v>229.0</v>
      </c>
      <c r="R608" s="2">
        <v>29.9074</v>
      </c>
      <c r="S608" s="2">
        <v>0.0</v>
      </c>
      <c r="T608" s="2">
        <v>0.0</v>
      </c>
      <c r="U608" s="2">
        <v>0.4335</v>
      </c>
      <c r="V608" s="2">
        <v>0.0</v>
      </c>
      <c r="W608" s="2">
        <v>0.108375</v>
      </c>
      <c r="X608" s="2">
        <v>0.2032214765100671</v>
      </c>
      <c r="Y608" s="2">
        <v>0.4073517230600922</v>
      </c>
      <c r="Z608" s="2">
        <v>0.2758510976773783</v>
      </c>
      <c r="AA608" s="2">
        <v>0.4790725741874454</v>
      </c>
      <c r="AB608" s="2">
        <v>0.6832028207374705</v>
      </c>
    </row>
    <row r="609" ht="15.0" hidden="1" customHeight="1">
      <c r="A609" s="2" t="s">
        <v>28</v>
      </c>
      <c r="B609" s="2" t="s">
        <v>1580</v>
      </c>
      <c r="C609" s="2" t="s">
        <v>1545</v>
      </c>
      <c r="D609" s="2" t="s">
        <v>2154</v>
      </c>
      <c r="E609" s="2" t="s">
        <v>1580</v>
      </c>
      <c r="F609" s="2" t="s">
        <v>870</v>
      </c>
      <c r="G609" s="2" t="s">
        <v>33</v>
      </c>
      <c r="H609" s="2" t="s">
        <v>2155</v>
      </c>
      <c r="I609" s="2" t="s">
        <v>482</v>
      </c>
      <c r="J609" s="2" t="s">
        <v>669</v>
      </c>
      <c r="K609" s="2" t="s">
        <v>1573</v>
      </c>
      <c r="L609" s="2" t="s">
        <v>1574</v>
      </c>
      <c r="M609" s="2" t="s">
        <v>1582</v>
      </c>
      <c r="N609" s="2" t="s">
        <v>2154</v>
      </c>
      <c r="O609" s="2" t="s">
        <v>2156</v>
      </c>
      <c r="P609" s="2">
        <v>0.1306</v>
      </c>
      <c r="Q609" s="2">
        <v>229.0</v>
      </c>
      <c r="R609" s="2">
        <v>29.9074</v>
      </c>
      <c r="S609" s="2">
        <v>0.0</v>
      </c>
      <c r="T609" s="2">
        <v>0.0</v>
      </c>
      <c r="U609" s="2">
        <v>0.4335</v>
      </c>
      <c r="V609" s="2">
        <v>0.0</v>
      </c>
      <c r="W609" s="2">
        <v>0.108375</v>
      </c>
      <c r="X609" s="2">
        <v>0.2032214765100671</v>
      </c>
      <c r="Y609" s="2">
        <v>0.4073517230600922</v>
      </c>
      <c r="Z609" s="2">
        <v>0.2758510976773783</v>
      </c>
      <c r="AA609" s="2">
        <v>0.4790725741874454</v>
      </c>
      <c r="AB609" s="2">
        <v>0.6832028207374705</v>
      </c>
    </row>
    <row r="610" ht="15.0" hidden="1" customHeight="1">
      <c r="A610" s="2" t="s">
        <v>28</v>
      </c>
      <c r="B610" s="2" t="s">
        <v>1580</v>
      </c>
      <c r="C610" s="2" t="s">
        <v>2157</v>
      </c>
      <c r="D610" s="2" t="s">
        <v>2158</v>
      </c>
      <c r="E610" s="2" t="s">
        <v>1580</v>
      </c>
      <c r="F610" s="2" t="s">
        <v>44</v>
      </c>
      <c r="G610" s="2" t="s">
        <v>70</v>
      </c>
      <c r="H610" s="2" t="s">
        <v>2159</v>
      </c>
      <c r="I610" s="2" t="s">
        <v>424</v>
      </c>
      <c r="J610" s="2" t="s">
        <v>669</v>
      </c>
      <c r="K610" s="2" t="s">
        <v>1573</v>
      </c>
      <c r="L610" s="2" t="s">
        <v>1574</v>
      </c>
      <c r="M610" s="2" t="s">
        <v>1582</v>
      </c>
      <c r="N610" s="2" t="s">
        <v>2158</v>
      </c>
      <c r="O610" s="2" t="s">
        <v>2160</v>
      </c>
      <c r="P610" s="2">
        <v>0.1306</v>
      </c>
      <c r="Q610" s="2">
        <v>229.0</v>
      </c>
      <c r="R610" s="2">
        <v>29.9074</v>
      </c>
      <c r="S610" s="2">
        <v>0.0</v>
      </c>
      <c r="T610" s="2">
        <v>0.0</v>
      </c>
      <c r="U610" s="2">
        <v>0.4335</v>
      </c>
      <c r="V610" s="2">
        <v>0.0</v>
      </c>
      <c r="W610" s="2">
        <v>0.108375</v>
      </c>
      <c r="X610" s="2">
        <v>0.2032214765100671</v>
      </c>
      <c r="Y610" s="2">
        <v>0.4073517230600922</v>
      </c>
      <c r="Z610" s="2">
        <v>0.2758510976773783</v>
      </c>
      <c r="AA610" s="2">
        <v>0.4790725741874454</v>
      </c>
      <c r="AB610" s="2">
        <v>0.6832028207374705</v>
      </c>
    </row>
    <row r="611" ht="15.0" hidden="1" customHeight="1">
      <c r="A611" s="2" t="s">
        <v>28</v>
      </c>
      <c r="B611" s="2" t="s">
        <v>1580</v>
      </c>
      <c r="C611" s="2" t="s">
        <v>483</v>
      </c>
      <c r="D611" s="2" t="s">
        <v>2154</v>
      </c>
      <c r="E611" s="2" t="s">
        <v>1580</v>
      </c>
      <c r="F611" s="2" t="s">
        <v>225</v>
      </c>
      <c r="G611" s="2" t="s">
        <v>62</v>
      </c>
      <c r="H611" s="2" t="s">
        <v>2161</v>
      </c>
      <c r="I611" s="2" t="s">
        <v>64</v>
      </c>
      <c r="J611" s="2" t="s">
        <v>669</v>
      </c>
      <c r="K611" s="2" t="s">
        <v>1573</v>
      </c>
      <c r="L611" s="2" t="s">
        <v>1574</v>
      </c>
      <c r="M611" s="2" t="s">
        <v>1582</v>
      </c>
      <c r="N611" s="2" t="s">
        <v>2154</v>
      </c>
      <c r="O611" s="2" t="s">
        <v>2156</v>
      </c>
      <c r="P611" s="2">
        <v>0.1306</v>
      </c>
      <c r="Q611" s="2">
        <v>229.0</v>
      </c>
      <c r="R611" s="2">
        <v>29.9074</v>
      </c>
      <c r="S611" s="2">
        <v>0.0</v>
      </c>
      <c r="T611" s="2">
        <v>0.0</v>
      </c>
      <c r="U611" s="2">
        <v>0.4335</v>
      </c>
      <c r="V611" s="2">
        <v>0.0</v>
      </c>
      <c r="W611" s="2">
        <v>0.108375</v>
      </c>
      <c r="X611" s="2">
        <v>0.2032214765100671</v>
      </c>
      <c r="Y611" s="2">
        <v>0.4073517230600922</v>
      </c>
      <c r="Z611" s="2">
        <v>0.2758510976773783</v>
      </c>
      <c r="AA611" s="2">
        <v>0.4790725741874454</v>
      </c>
      <c r="AB611" s="2">
        <v>0.6832028207374705</v>
      </c>
    </row>
    <row r="612" ht="15.0" hidden="1" customHeight="1">
      <c r="A612" s="2" t="s">
        <v>28</v>
      </c>
      <c r="B612" s="2" t="s">
        <v>2162</v>
      </c>
      <c r="C612" s="2" t="s">
        <v>195</v>
      </c>
      <c r="D612" s="2" t="s">
        <v>2163</v>
      </c>
      <c r="E612" s="2" t="s">
        <v>2164</v>
      </c>
      <c r="F612" s="2" t="s">
        <v>716</v>
      </c>
      <c r="G612" s="2" t="s">
        <v>33</v>
      </c>
      <c r="H612" s="2" t="s">
        <v>2165</v>
      </c>
      <c r="I612" s="2" t="s">
        <v>47</v>
      </c>
      <c r="J612" s="2" t="s">
        <v>669</v>
      </c>
      <c r="K612" s="2" t="s">
        <v>1067</v>
      </c>
      <c r="L612" s="2" t="s">
        <v>1826</v>
      </c>
      <c r="M612" s="2" t="s">
        <v>2166</v>
      </c>
      <c r="N612" s="2" t="s">
        <v>2167</v>
      </c>
      <c r="O612" s="2" t="s">
        <v>48</v>
      </c>
      <c r="P612" s="2">
        <v>0.1306</v>
      </c>
      <c r="Q612" s="2">
        <v>229.0</v>
      </c>
      <c r="R612" s="2">
        <v>29.9074</v>
      </c>
      <c r="S612" s="2">
        <v>0.0</v>
      </c>
      <c r="T612" s="2">
        <v>0.0</v>
      </c>
      <c r="U612" s="2">
        <v>0.4335</v>
      </c>
      <c r="V612" s="2">
        <v>0.0</v>
      </c>
      <c r="W612" s="2">
        <v>0.108375</v>
      </c>
      <c r="X612" s="2">
        <v>0.2032214765100671</v>
      </c>
      <c r="Y612" s="2">
        <v>0.4073517230600922</v>
      </c>
      <c r="Z612" s="2">
        <v>0.2758510976773783</v>
      </c>
      <c r="AA612" s="2">
        <v>0.4790725741874454</v>
      </c>
      <c r="AB612" s="2">
        <v>0.6832028207374705</v>
      </c>
    </row>
    <row r="613" ht="15.0" hidden="1" customHeight="1">
      <c r="A613" s="2" t="s">
        <v>28</v>
      </c>
      <c r="B613" s="2" t="s">
        <v>971</v>
      </c>
      <c r="C613" s="2" t="s">
        <v>110</v>
      </c>
      <c r="D613" s="2" t="s">
        <v>2168</v>
      </c>
      <c r="E613" s="2" t="s">
        <v>971</v>
      </c>
      <c r="F613" s="2" t="s">
        <v>69</v>
      </c>
      <c r="G613" s="2" t="s">
        <v>977</v>
      </c>
      <c r="H613" s="2" t="s">
        <v>2169</v>
      </c>
      <c r="I613" s="2" t="s">
        <v>482</v>
      </c>
      <c r="J613" s="2" t="s">
        <v>669</v>
      </c>
      <c r="K613" s="2" t="s">
        <v>670</v>
      </c>
      <c r="L613" s="2" t="s">
        <v>671</v>
      </c>
      <c r="M613" s="2" t="s">
        <v>671</v>
      </c>
      <c r="N613" s="2" t="s">
        <v>2170</v>
      </c>
      <c r="O613" s="2" t="s">
        <v>326</v>
      </c>
      <c r="P613" s="2">
        <v>0.1306</v>
      </c>
      <c r="Q613" s="2">
        <v>229.0</v>
      </c>
      <c r="R613" s="2">
        <v>29.9074</v>
      </c>
      <c r="S613" s="2">
        <v>0.0</v>
      </c>
      <c r="T613" s="2">
        <v>0.0</v>
      </c>
      <c r="U613" s="2">
        <v>0.4335</v>
      </c>
      <c r="V613" s="2">
        <v>0.0</v>
      </c>
      <c r="W613" s="2">
        <v>0.108375</v>
      </c>
      <c r="X613" s="2">
        <v>0.2032214765100671</v>
      </c>
      <c r="Y613" s="2">
        <v>0.4073517230600922</v>
      </c>
      <c r="Z613" s="2">
        <v>0.2758510976773783</v>
      </c>
      <c r="AA613" s="2">
        <v>0.4790725741874454</v>
      </c>
      <c r="AB613" s="2">
        <v>0.6832028207374705</v>
      </c>
    </row>
    <row r="614" ht="15.0" hidden="1" customHeight="1">
      <c r="A614" s="2" t="s">
        <v>28</v>
      </c>
      <c r="B614" s="2" t="s">
        <v>971</v>
      </c>
      <c r="C614" s="2" t="s">
        <v>1728</v>
      </c>
      <c r="D614" s="2" t="s">
        <v>2171</v>
      </c>
      <c r="E614" s="2" t="s">
        <v>971</v>
      </c>
      <c r="F614" s="2" t="s">
        <v>225</v>
      </c>
      <c r="G614" s="2" t="s">
        <v>226</v>
      </c>
      <c r="H614" s="2" t="s">
        <v>2172</v>
      </c>
      <c r="I614" s="2" t="s">
        <v>35</v>
      </c>
      <c r="J614" s="2" t="s">
        <v>669</v>
      </c>
      <c r="K614" s="2" t="s">
        <v>670</v>
      </c>
      <c r="L614" s="2" t="s">
        <v>671</v>
      </c>
      <c r="M614" s="2" t="s">
        <v>671</v>
      </c>
      <c r="N614" s="2" t="s">
        <v>2173</v>
      </c>
      <c r="O614" s="2" t="s">
        <v>101</v>
      </c>
      <c r="P614" s="2">
        <v>0.1306</v>
      </c>
      <c r="Q614" s="2">
        <v>229.0</v>
      </c>
      <c r="R614" s="2">
        <v>29.9074</v>
      </c>
      <c r="S614" s="2">
        <v>0.0</v>
      </c>
      <c r="T614" s="2">
        <v>0.0</v>
      </c>
      <c r="U614" s="2">
        <v>0.4335</v>
      </c>
      <c r="V614" s="2">
        <v>0.0</v>
      </c>
      <c r="W614" s="2">
        <v>0.108375</v>
      </c>
      <c r="X614" s="2">
        <v>0.2032214765100671</v>
      </c>
      <c r="Y614" s="2">
        <v>0.4073517230600922</v>
      </c>
      <c r="Z614" s="2">
        <v>0.2758510976773783</v>
      </c>
      <c r="AA614" s="2">
        <v>0.4790725741874454</v>
      </c>
      <c r="AB614" s="2">
        <v>0.6832028207374705</v>
      </c>
    </row>
    <row r="615" ht="15.0" hidden="1" customHeight="1">
      <c r="A615" s="2" t="s">
        <v>28</v>
      </c>
      <c r="B615" s="2" t="s">
        <v>2174</v>
      </c>
      <c r="C615" s="2" t="s">
        <v>290</v>
      </c>
      <c r="D615" s="2" t="s">
        <v>2175</v>
      </c>
      <c r="E615" s="2" t="s">
        <v>2176</v>
      </c>
      <c r="F615" s="2" t="s">
        <v>2177</v>
      </c>
      <c r="G615" s="2" t="s">
        <v>1748</v>
      </c>
      <c r="H615" s="2" t="s">
        <v>2178</v>
      </c>
      <c r="I615" s="2" t="s">
        <v>1750</v>
      </c>
      <c r="J615" s="2" t="s">
        <v>669</v>
      </c>
      <c r="K615" s="2" t="s">
        <v>1573</v>
      </c>
      <c r="L615" s="2" t="s">
        <v>1675</v>
      </c>
      <c r="M615" s="2" t="s">
        <v>2179</v>
      </c>
      <c r="N615" s="2" t="s">
        <v>2180</v>
      </c>
      <c r="O615" s="2" t="s">
        <v>623</v>
      </c>
      <c r="P615" s="2">
        <v>0.1306</v>
      </c>
      <c r="Q615" s="2">
        <v>229.0</v>
      </c>
      <c r="R615" s="2">
        <v>29.9074</v>
      </c>
      <c r="S615" s="2">
        <v>0.0</v>
      </c>
      <c r="T615" s="2">
        <v>0.0</v>
      </c>
      <c r="U615" s="2">
        <v>0.4335</v>
      </c>
      <c r="V615" s="2">
        <v>0.0</v>
      </c>
      <c r="W615" s="2">
        <v>0.108375</v>
      </c>
      <c r="X615" s="2">
        <v>0.2032214765100671</v>
      </c>
      <c r="Y615" s="2">
        <v>0.4073517230600922</v>
      </c>
      <c r="Z615" s="2">
        <v>0.2758510976773783</v>
      </c>
      <c r="AA615" s="2">
        <v>0.4790725741874454</v>
      </c>
      <c r="AB615" s="2">
        <v>0.6832028207374705</v>
      </c>
    </row>
    <row r="616" ht="15.0" hidden="1" customHeight="1">
      <c r="A616" s="2" t="s">
        <v>28</v>
      </c>
      <c r="B616" s="2" t="s">
        <v>2174</v>
      </c>
      <c r="C616" s="2" t="s">
        <v>103</v>
      </c>
      <c r="D616" s="2" t="s">
        <v>2175</v>
      </c>
      <c r="E616" s="2" t="s">
        <v>2176</v>
      </c>
      <c r="F616" s="2" t="s">
        <v>2181</v>
      </c>
      <c r="G616" s="2" t="s">
        <v>1748</v>
      </c>
      <c r="H616" s="2" t="s">
        <v>2178</v>
      </c>
      <c r="I616" s="2" t="s">
        <v>2182</v>
      </c>
      <c r="J616" s="2" t="s">
        <v>669</v>
      </c>
      <c r="K616" s="2" t="s">
        <v>1573</v>
      </c>
      <c r="L616" s="2" t="s">
        <v>1675</v>
      </c>
      <c r="M616" s="2" t="s">
        <v>2179</v>
      </c>
      <c r="N616" s="2" t="s">
        <v>2180</v>
      </c>
      <c r="O616" s="2" t="s">
        <v>623</v>
      </c>
      <c r="P616" s="2">
        <v>0.1306</v>
      </c>
      <c r="Q616" s="2">
        <v>229.0</v>
      </c>
      <c r="R616" s="2">
        <v>29.9074</v>
      </c>
      <c r="S616" s="2">
        <v>0.0</v>
      </c>
      <c r="T616" s="2">
        <v>0.0</v>
      </c>
      <c r="U616" s="2">
        <v>0.4335</v>
      </c>
      <c r="V616" s="2">
        <v>0.0</v>
      </c>
      <c r="W616" s="2">
        <v>0.108375</v>
      </c>
      <c r="X616" s="2">
        <v>0.2032214765100671</v>
      </c>
      <c r="Y616" s="2">
        <v>0.4073517230600922</v>
      </c>
      <c r="Z616" s="2">
        <v>0.2758510976773783</v>
      </c>
      <c r="AA616" s="2">
        <v>0.4790725741874454</v>
      </c>
      <c r="AB616" s="2">
        <v>0.6832028207374705</v>
      </c>
    </row>
    <row r="617" ht="15.0" hidden="1" customHeight="1">
      <c r="A617" s="2" t="s">
        <v>28</v>
      </c>
      <c r="B617" s="2" t="s">
        <v>2174</v>
      </c>
      <c r="C617" s="2" t="s">
        <v>248</v>
      </c>
      <c r="D617" s="2" t="s">
        <v>2175</v>
      </c>
      <c r="E617" s="2" t="s">
        <v>2176</v>
      </c>
      <c r="F617" s="2" t="s">
        <v>2183</v>
      </c>
      <c r="G617" s="2" t="s">
        <v>1748</v>
      </c>
      <c r="H617" s="2" t="s">
        <v>2178</v>
      </c>
      <c r="I617" s="2" t="s">
        <v>2184</v>
      </c>
      <c r="J617" s="2" t="s">
        <v>669</v>
      </c>
      <c r="K617" s="2" t="s">
        <v>1573</v>
      </c>
      <c r="L617" s="2" t="s">
        <v>1675</v>
      </c>
      <c r="M617" s="2" t="s">
        <v>2179</v>
      </c>
      <c r="N617" s="2" t="s">
        <v>2180</v>
      </c>
      <c r="O617" s="2" t="s">
        <v>623</v>
      </c>
      <c r="P617" s="2">
        <v>0.1306</v>
      </c>
      <c r="Q617" s="2">
        <v>229.0</v>
      </c>
      <c r="R617" s="2">
        <v>29.9074</v>
      </c>
      <c r="S617" s="2">
        <v>0.0</v>
      </c>
      <c r="T617" s="2">
        <v>0.0</v>
      </c>
      <c r="U617" s="2">
        <v>0.4335</v>
      </c>
      <c r="V617" s="2">
        <v>0.0</v>
      </c>
      <c r="W617" s="2">
        <v>0.108375</v>
      </c>
      <c r="X617" s="2">
        <v>0.2032214765100671</v>
      </c>
      <c r="Y617" s="2">
        <v>0.4073517230600922</v>
      </c>
      <c r="Z617" s="2">
        <v>0.2758510976773783</v>
      </c>
      <c r="AA617" s="2">
        <v>0.4790725741874454</v>
      </c>
      <c r="AB617" s="2">
        <v>0.6832028207374705</v>
      </c>
    </row>
    <row r="618" ht="15.0" hidden="1" customHeight="1">
      <c r="A618" s="2" t="s">
        <v>28</v>
      </c>
      <c r="B618" s="2" t="s">
        <v>2174</v>
      </c>
      <c r="C618" s="2" t="s">
        <v>81</v>
      </c>
      <c r="D618" s="2" t="s">
        <v>2175</v>
      </c>
      <c r="E618" s="2" t="s">
        <v>2176</v>
      </c>
      <c r="F618" s="2" t="s">
        <v>2101</v>
      </c>
      <c r="G618" s="2" t="s">
        <v>1748</v>
      </c>
      <c r="H618" s="2" t="s">
        <v>2178</v>
      </c>
      <c r="I618" s="2" t="s">
        <v>2059</v>
      </c>
      <c r="J618" s="2" t="s">
        <v>669</v>
      </c>
      <c r="K618" s="2" t="s">
        <v>1573</v>
      </c>
      <c r="L618" s="2" t="s">
        <v>1675</v>
      </c>
      <c r="M618" s="2" t="s">
        <v>2179</v>
      </c>
      <c r="N618" s="2" t="s">
        <v>2180</v>
      </c>
      <c r="O618" s="2" t="s">
        <v>623</v>
      </c>
      <c r="P618" s="2">
        <v>0.1306</v>
      </c>
      <c r="Q618" s="2">
        <v>229.0</v>
      </c>
      <c r="R618" s="2">
        <v>29.9074</v>
      </c>
      <c r="S618" s="2">
        <v>0.0</v>
      </c>
      <c r="T618" s="2">
        <v>0.0</v>
      </c>
      <c r="U618" s="2">
        <v>0.4335</v>
      </c>
      <c r="V618" s="2">
        <v>0.0</v>
      </c>
      <c r="W618" s="2">
        <v>0.108375</v>
      </c>
      <c r="X618" s="2">
        <v>0.2032214765100671</v>
      </c>
      <c r="Y618" s="2">
        <v>0.4073517230600922</v>
      </c>
      <c r="Z618" s="2">
        <v>0.2758510976773783</v>
      </c>
      <c r="AA618" s="2">
        <v>0.4790725741874454</v>
      </c>
      <c r="AB618" s="2">
        <v>0.6832028207374705</v>
      </c>
    </row>
    <row r="619" ht="15.0" hidden="1" customHeight="1">
      <c r="A619" s="2" t="s">
        <v>28</v>
      </c>
      <c r="B619" s="2" t="s">
        <v>2174</v>
      </c>
      <c r="C619" s="2" t="s">
        <v>50</v>
      </c>
      <c r="D619" s="2" t="s">
        <v>2175</v>
      </c>
      <c r="E619" s="2" t="s">
        <v>2176</v>
      </c>
      <c r="F619" s="2" t="s">
        <v>2185</v>
      </c>
      <c r="G619" s="2" t="s">
        <v>1748</v>
      </c>
      <c r="H619" s="2" t="s">
        <v>2178</v>
      </c>
      <c r="I619" s="2" t="s">
        <v>2186</v>
      </c>
      <c r="J619" s="2" t="s">
        <v>669</v>
      </c>
      <c r="K619" s="2" t="s">
        <v>1573</v>
      </c>
      <c r="L619" s="2" t="s">
        <v>1675</v>
      </c>
      <c r="M619" s="2" t="s">
        <v>2179</v>
      </c>
      <c r="N619" s="2" t="s">
        <v>2180</v>
      </c>
      <c r="O619" s="2" t="s">
        <v>623</v>
      </c>
      <c r="P619" s="2">
        <v>0.1306</v>
      </c>
      <c r="Q619" s="2">
        <v>229.0</v>
      </c>
      <c r="R619" s="2">
        <v>29.9074</v>
      </c>
      <c r="S619" s="2">
        <v>0.0</v>
      </c>
      <c r="T619" s="2">
        <v>0.0</v>
      </c>
      <c r="U619" s="2">
        <v>0.4335</v>
      </c>
      <c r="V619" s="2">
        <v>0.0</v>
      </c>
      <c r="W619" s="2">
        <v>0.108375</v>
      </c>
      <c r="X619" s="2">
        <v>0.2032214765100671</v>
      </c>
      <c r="Y619" s="2">
        <v>0.4073517230600922</v>
      </c>
      <c r="Z619" s="2">
        <v>0.2758510976773783</v>
      </c>
      <c r="AA619" s="2">
        <v>0.4790725741874454</v>
      </c>
      <c r="AB619" s="2">
        <v>0.6832028207374705</v>
      </c>
    </row>
    <row r="620" ht="15.0" hidden="1" customHeight="1">
      <c r="A620" s="2" t="s">
        <v>28</v>
      </c>
      <c r="B620" s="2" t="s">
        <v>2174</v>
      </c>
      <c r="C620" s="2" t="s">
        <v>75</v>
      </c>
      <c r="D620" s="2" t="s">
        <v>2175</v>
      </c>
      <c r="E620" s="2" t="s">
        <v>2176</v>
      </c>
      <c r="F620" s="2" t="s">
        <v>2100</v>
      </c>
      <c r="G620" s="2" t="s">
        <v>1748</v>
      </c>
      <c r="H620" s="2" t="s">
        <v>2178</v>
      </c>
      <c r="I620" s="2" t="s">
        <v>2184</v>
      </c>
      <c r="J620" s="2" t="s">
        <v>669</v>
      </c>
      <c r="K620" s="2" t="s">
        <v>1573</v>
      </c>
      <c r="L620" s="2" t="s">
        <v>1675</v>
      </c>
      <c r="M620" s="2" t="s">
        <v>2179</v>
      </c>
      <c r="N620" s="2" t="s">
        <v>2180</v>
      </c>
      <c r="O620" s="2" t="s">
        <v>623</v>
      </c>
      <c r="P620" s="2">
        <v>0.1306</v>
      </c>
      <c r="Q620" s="2">
        <v>229.0</v>
      </c>
      <c r="R620" s="2">
        <v>29.9074</v>
      </c>
      <c r="S620" s="2">
        <v>0.0</v>
      </c>
      <c r="T620" s="2">
        <v>0.0</v>
      </c>
      <c r="U620" s="2">
        <v>0.4335</v>
      </c>
      <c r="V620" s="2">
        <v>0.0</v>
      </c>
      <c r="W620" s="2">
        <v>0.108375</v>
      </c>
      <c r="X620" s="2">
        <v>0.2032214765100671</v>
      </c>
      <c r="Y620" s="2">
        <v>0.4073517230600922</v>
      </c>
      <c r="Z620" s="2">
        <v>0.2758510976773783</v>
      </c>
      <c r="AA620" s="2">
        <v>0.4790725741874454</v>
      </c>
      <c r="AB620" s="2">
        <v>0.6832028207374705</v>
      </c>
    </row>
    <row r="621" ht="15.0" hidden="1" customHeight="1">
      <c r="A621" s="2" t="s">
        <v>28</v>
      </c>
      <c r="B621" s="2" t="s">
        <v>2174</v>
      </c>
      <c r="C621" s="2" t="s">
        <v>58</v>
      </c>
      <c r="D621" s="2" t="s">
        <v>2187</v>
      </c>
      <c r="E621" s="2" t="s">
        <v>2174</v>
      </c>
      <c r="F621" s="2" t="s">
        <v>32</v>
      </c>
      <c r="G621" s="2" t="s">
        <v>89</v>
      </c>
      <c r="H621" s="2" t="s">
        <v>2188</v>
      </c>
      <c r="I621" s="2" t="s">
        <v>187</v>
      </c>
      <c r="J621" s="2" t="s">
        <v>669</v>
      </c>
      <c r="K621" s="2" t="s">
        <v>1573</v>
      </c>
      <c r="L621" s="2" t="s">
        <v>1675</v>
      </c>
      <c r="M621" s="2" t="s">
        <v>2179</v>
      </c>
      <c r="N621" s="2" t="s">
        <v>2187</v>
      </c>
      <c r="O621" s="2" t="s">
        <v>57</v>
      </c>
      <c r="P621" s="2">
        <v>0.1306</v>
      </c>
      <c r="Q621" s="2">
        <v>229.0</v>
      </c>
      <c r="R621" s="2">
        <v>29.9074</v>
      </c>
      <c r="S621" s="2">
        <v>0.0</v>
      </c>
      <c r="T621" s="2">
        <v>0.0</v>
      </c>
      <c r="U621" s="2">
        <v>0.4335</v>
      </c>
      <c r="V621" s="2">
        <v>0.0</v>
      </c>
      <c r="W621" s="2">
        <v>0.108375</v>
      </c>
      <c r="X621" s="2">
        <v>0.2032214765100671</v>
      </c>
      <c r="Y621" s="2">
        <v>0.4073517230600922</v>
      </c>
      <c r="Z621" s="2">
        <v>0.2758510976773783</v>
      </c>
      <c r="AA621" s="2">
        <v>0.4790725741874454</v>
      </c>
      <c r="AB621" s="2">
        <v>0.6832028207374705</v>
      </c>
    </row>
    <row r="622" ht="15.0" hidden="1" customHeight="1">
      <c r="A622" s="2" t="s">
        <v>28</v>
      </c>
      <c r="B622" s="2" t="s">
        <v>2174</v>
      </c>
      <c r="C622" s="2" t="s">
        <v>86</v>
      </c>
      <c r="D622" s="2" t="s">
        <v>2189</v>
      </c>
      <c r="E622" s="2" t="s">
        <v>2174</v>
      </c>
      <c r="F622" s="2" t="s">
        <v>32</v>
      </c>
      <c r="G622" s="2" t="s">
        <v>89</v>
      </c>
      <c r="H622" s="2" t="s">
        <v>2190</v>
      </c>
      <c r="I622" s="2" t="s">
        <v>183</v>
      </c>
      <c r="J622" s="2" t="s">
        <v>669</v>
      </c>
      <c r="K622" s="2" t="s">
        <v>1573</v>
      </c>
      <c r="L622" s="2" t="s">
        <v>1675</v>
      </c>
      <c r="M622" s="2" t="s">
        <v>2179</v>
      </c>
      <c r="N622" s="2" t="s">
        <v>2191</v>
      </c>
      <c r="O622" s="2" t="s">
        <v>40</v>
      </c>
      <c r="P622" s="2">
        <v>0.1306</v>
      </c>
      <c r="Q622" s="2">
        <v>229.0</v>
      </c>
      <c r="R622" s="2">
        <v>29.9074</v>
      </c>
      <c r="S622" s="2">
        <v>0.0</v>
      </c>
      <c r="T622" s="2">
        <v>0.0</v>
      </c>
      <c r="U622" s="2">
        <v>0.4335</v>
      </c>
      <c r="V622" s="2">
        <v>0.0</v>
      </c>
      <c r="W622" s="2">
        <v>0.108375</v>
      </c>
      <c r="X622" s="2">
        <v>0.2032214765100671</v>
      </c>
      <c r="Y622" s="2">
        <v>0.4073517230600922</v>
      </c>
      <c r="Z622" s="2">
        <v>0.2758510976773783</v>
      </c>
      <c r="AA622" s="2">
        <v>0.4790725741874454</v>
      </c>
      <c r="AB622" s="2">
        <v>0.6832028207374705</v>
      </c>
    </row>
    <row r="623" ht="15.0" hidden="1" customHeight="1">
      <c r="A623" s="2" t="s">
        <v>28</v>
      </c>
      <c r="B623" s="2" t="s">
        <v>2174</v>
      </c>
      <c r="C623" s="2" t="s">
        <v>514</v>
      </c>
      <c r="D623" s="2" t="s">
        <v>2175</v>
      </c>
      <c r="E623" s="2" t="s">
        <v>2176</v>
      </c>
      <c r="F623" s="2" t="s">
        <v>2192</v>
      </c>
      <c r="G623" s="2" t="s">
        <v>1748</v>
      </c>
      <c r="H623" s="2" t="s">
        <v>2178</v>
      </c>
      <c r="I623" s="2" t="s">
        <v>2081</v>
      </c>
      <c r="J623" s="2" t="s">
        <v>669</v>
      </c>
      <c r="K623" s="2" t="s">
        <v>1573</v>
      </c>
      <c r="L623" s="2" t="s">
        <v>1675</v>
      </c>
      <c r="M623" s="2" t="s">
        <v>2179</v>
      </c>
      <c r="N623" s="2" t="s">
        <v>2180</v>
      </c>
      <c r="O623" s="2" t="s">
        <v>623</v>
      </c>
      <c r="P623" s="2">
        <v>0.1306</v>
      </c>
      <c r="Q623" s="2">
        <v>229.0</v>
      </c>
      <c r="R623" s="2">
        <v>29.9074</v>
      </c>
      <c r="S623" s="2">
        <v>0.0</v>
      </c>
      <c r="T623" s="2">
        <v>0.0</v>
      </c>
      <c r="U623" s="2">
        <v>0.4335</v>
      </c>
      <c r="V623" s="2">
        <v>0.0</v>
      </c>
      <c r="W623" s="2">
        <v>0.108375</v>
      </c>
      <c r="X623" s="2">
        <v>0.2032214765100671</v>
      </c>
      <c r="Y623" s="2">
        <v>0.4073517230600922</v>
      </c>
      <c r="Z623" s="2">
        <v>0.2758510976773783</v>
      </c>
      <c r="AA623" s="2">
        <v>0.4790725741874454</v>
      </c>
      <c r="AB623" s="2">
        <v>0.6832028207374705</v>
      </c>
    </row>
    <row r="624" ht="15.0" hidden="1" customHeight="1">
      <c r="A624" s="2" t="s">
        <v>28</v>
      </c>
      <c r="B624" s="2" t="s">
        <v>2174</v>
      </c>
      <c r="C624" s="2" t="s">
        <v>331</v>
      </c>
      <c r="D624" s="2" t="s">
        <v>2175</v>
      </c>
      <c r="E624" s="2" t="s">
        <v>2176</v>
      </c>
      <c r="F624" s="2" t="s">
        <v>2078</v>
      </c>
      <c r="G624" s="2" t="s">
        <v>1748</v>
      </c>
      <c r="H624" s="2" t="s">
        <v>2178</v>
      </c>
      <c r="I624" s="2" t="s">
        <v>2193</v>
      </c>
      <c r="J624" s="2" t="s">
        <v>669</v>
      </c>
      <c r="K624" s="2" t="s">
        <v>1573</v>
      </c>
      <c r="L624" s="2" t="s">
        <v>1675</v>
      </c>
      <c r="M624" s="2" t="s">
        <v>2179</v>
      </c>
      <c r="N624" s="2" t="s">
        <v>2180</v>
      </c>
      <c r="O624" s="2" t="s">
        <v>623</v>
      </c>
      <c r="P624" s="2">
        <v>0.1306</v>
      </c>
      <c r="Q624" s="2">
        <v>229.0</v>
      </c>
      <c r="R624" s="2">
        <v>29.9074</v>
      </c>
      <c r="S624" s="2">
        <v>0.0</v>
      </c>
      <c r="T624" s="2">
        <v>0.0</v>
      </c>
      <c r="U624" s="2">
        <v>0.4335</v>
      </c>
      <c r="V624" s="2">
        <v>0.0</v>
      </c>
      <c r="W624" s="2">
        <v>0.108375</v>
      </c>
      <c r="X624" s="2">
        <v>0.2032214765100671</v>
      </c>
      <c r="Y624" s="2">
        <v>0.4073517230600922</v>
      </c>
      <c r="Z624" s="2">
        <v>0.2758510976773783</v>
      </c>
      <c r="AA624" s="2">
        <v>0.4790725741874454</v>
      </c>
      <c r="AB624" s="2">
        <v>0.6832028207374705</v>
      </c>
    </row>
    <row r="625" ht="15.0" hidden="1" customHeight="1">
      <c r="A625" s="2" t="s">
        <v>28</v>
      </c>
      <c r="B625" s="2" t="s">
        <v>2174</v>
      </c>
      <c r="C625" s="2" t="s">
        <v>230</v>
      </c>
      <c r="D625" s="2" t="s">
        <v>2175</v>
      </c>
      <c r="E625" s="2" t="s">
        <v>2176</v>
      </c>
      <c r="F625" s="2" t="s">
        <v>2194</v>
      </c>
      <c r="G625" s="2" t="s">
        <v>1748</v>
      </c>
      <c r="H625" s="2" t="s">
        <v>2178</v>
      </c>
      <c r="I625" s="2" t="s">
        <v>2081</v>
      </c>
      <c r="J625" s="2" t="s">
        <v>669</v>
      </c>
      <c r="K625" s="2" t="s">
        <v>1573</v>
      </c>
      <c r="L625" s="2" t="s">
        <v>1675</v>
      </c>
      <c r="M625" s="2" t="s">
        <v>2179</v>
      </c>
      <c r="N625" s="2" t="s">
        <v>2180</v>
      </c>
      <c r="O625" s="2" t="s">
        <v>623</v>
      </c>
      <c r="P625" s="2">
        <v>0.1306</v>
      </c>
      <c r="Q625" s="2">
        <v>229.0</v>
      </c>
      <c r="R625" s="2">
        <v>29.9074</v>
      </c>
      <c r="S625" s="2">
        <v>0.0</v>
      </c>
      <c r="T625" s="2">
        <v>0.0</v>
      </c>
      <c r="U625" s="2">
        <v>0.4335</v>
      </c>
      <c r="V625" s="2">
        <v>0.0</v>
      </c>
      <c r="W625" s="2">
        <v>0.108375</v>
      </c>
      <c r="X625" s="2">
        <v>0.2032214765100671</v>
      </c>
      <c r="Y625" s="2">
        <v>0.4073517230600922</v>
      </c>
      <c r="Z625" s="2">
        <v>0.2758510976773783</v>
      </c>
      <c r="AA625" s="2">
        <v>0.4790725741874454</v>
      </c>
      <c r="AB625" s="2">
        <v>0.6832028207374705</v>
      </c>
    </row>
    <row r="626" ht="15.0" hidden="1" customHeight="1">
      <c r="A626" s="2" t="s">
        <v>28</v>
      </c>
      <c r="B626" s="2" t="s">
        <v>2174</v>
      </c>
      <c r="C626" s="2" t="s">
        <v>195</v>
      </c>
      <c r="D626" s="2" t="s">
        <v>2175</v>
      </c>
      <c r="E626" s="2" t="s">
        <v>2176</v>
      </c>
      <c r="F626" s="2" t="s">
        <v>2195</v>
      </c>
      <c r="G626" s="2" t="s">
        <v>1748</v>
      </c>
      <c r="H626" s="2" t="s">
        <v>2178</v>
      </c>
      <c r="I626" s="2" t="s">
        <v>1752</v>
      </c>
      <c r="J626" s="2" t="s">
        <v>669</v>
      </c>
      <c r="K626" s="2" t="s">
        <v>1573</v>
      </c>
      <c r="L626" s="2" t="s">
        <v>1675</v>
      </c>
      <c r="M626" s="2" t="s">
        <v>2179</v>
      </c>
      <c r="N626" s="2" t="s">
        <v>2180</v>
      </c>
      <c r="O626" s="2" t="s">
        <v>623</v>
      </c>
      <c r="P626" s="2">
        <v>0.1306</v>
      </c>
      <c r="Q626" s="2">
        <v>229.0</v>
      </c>
      <c r="R626" s="2">
        <v>29.9074</v>
      </c>
      <c r="S626" s="2">
        <v>0.0</v>
      </c>
      <c r="T626" s="2">
        <v>0.0</v>
      </c>
      <c r="U626" s="2">
        <v>0.4335</v>
      </c>
      <c r="V626" s="2">
        <v>0.0</v>
      </c>
      <c r="W626" s="2">
        <v>0.108375</v>
      </c>
      <c r="X626" s="2">
        <v>0.2032214765100671</v>
      </c>
      <c r="Y626" s="2">
        <v>0.4073517230600922</v>
      </c>
      <c r="Z626" s="2">
        <v>0.2758510976773783</v>
      </c>
      <c r="AA626" s="2">
        <v>0.4790725741874454</v>
      </c>
      <c r="AB626" s="2">
        <v>0.6832028207374705</v>
      </c>
    </row>
    <row r="627" ht="15.0" hidden="1" customHeight="1">
      <c r="A627" s="2" t="s">
        <v>28</v>
      </c>
      <c r="B627" s="2" t="s">
        <v>980</v>
      </c>
      <c r="C627" s="2" t="s">
        <v>2196</v>
      </c>
      <c r="D627" s="2" t="s">
        <v>2197</v>
      </c>
      <c r="E627" s="2" t="s">
        <v>2198</v>
      </c>
      <c r="F627" s="2" t="s">
        <v>82</v>
      </c>
      <c r="G627" s="2" t="s">
        <v>33</v>
      </c>
      <c r="H627" s="2" t="s">
        <v>2199</v>
      </c>
      <c r="I627" s="2" t="s">
        <v>35</v>
      </c>
      <c r="J627" s="2" t="s">
        <v>669</v>
      </c>
      <c r="K627" s="2" t="s">
        <v>682</v>
      </c>
      <c r="L627" s="2" t="s">
        <v>683</v>
      </c>
      <c r="M627" s="2" t="s">
        <v>985</v>
      </c>
      <c r="N627" s="2" t="s">
        <v>2197</v>
      </c>
      <c r="O627" s="2" t="s">
        <v>40</v>
      </c>
      <c r="P627" s="2">
        <v>0.1306</v>
      </c>
      <c r="Q627" s="2">
        <v>229.0</v>
      </c>
      <c r="R627" s="2">
        <v>29.9074</v>
      </c>
      <c r="S627" s="2">
        <v>0.0</v>
      </c>
      <c r="T627" s="2">
        <v>0.0</v>
      </c>
      <c r="U627" s="2">
        <v>0.4335</v>
      </c>
      <c r="V627" s="2">
        <v>0.0</v>
      </c>
      <c r="W627" s="2">
        <v>0.108375</v>
      </c>
      <c r="X627" s="2">
        <v>0.2032214765100671</v>
      </c>
      <c r="Y627" s="2">
        <v>0.4073517230600922</v>
      </c>
      <c r="Z627" s="2">
        <v>0.2758510976773783</v>
      </c>
      <c r="AA627" s="2">
        <v>0.4790725741874454</v>
      </c>
      <c r="AB627" s="2">
        <v>0.6832028207374705</v>
      </c>
    </row>
    <row r="628" ht="15.0" hidden="1" customHeight="1">
      <c r="A628" s="2" t="s">
        <v>28</v>
      </c>
      <c r="B628" s="2" t="s">
        <v>980</v>
      </c>
      <c r="C628" s="2" t="s">
        <v>110</v>
      </c>
      <c r="D628" s="2" t="s">
        <v>2200</v>
      </c>
      <c r="E628" s="2" t="s">
        <v>2201</v>
      </c>
      <c r="F628" s="2" t="s">
        <v>2202</v>
      </c>
      <c r="G628" s="2" t="s">
        <v>2203</v>
      </c>
      <c r="H628" s="2" t="s">
        <v>2204</v>
      </c>
      <c r="I628" s="2" t="s">
        <v>35</v>
      </c>
      <c r="J628" s="2" t="s">
        <v>669</v>
      </c>
      <c r="K628" s="2" t="s">
        <v>682</v>
      </c>
      <c r="L628" s="2" t="s">
        <v>683</v>
      </c>
      <c r="M628" s="2" t="s">
        <v>985</v>
      </c>
      <c r="N628" s="2" t="s">
        <v>2205</v>
      </c>
      <c r="O628" s="2" t="s">
        <v>655</v>
      </c>
      <c r="P628" s="2">
        <v>0.1306</v>
      </c>
      <c r="Q628" s="2">
        <v>229.0</v>
      </c>
      <c r="R628" s="2">
        <v>29.9074</v>
      </c>
      <c r="S628" s="2">
        <v>0.0</v>
      </c>
      <c r="T628" s="2">
        <v>0.0</v>
      </c>
      <c r="U628" s="2">
        <v>0.4335</v>
      </c>
      <c r="V628" s="2">
        <v>0.0</v>
      </c>
      <c r="W628" s="2">
        <v>0.108375</v>
      </c>
      <c r="X628" s="2">
        <v>0.2032214765100671</v>
      </c>
      <c r="Y628" s="2">
        <v>0.4073517230600922</v>
      </c>
      <c r="Z628" s="2">
        <v>0.2758510976773783</v>
      </c>
      <c r="AA628" s="2">
        <v>0.4790725741874454</v>
      </c>
      <c r="AB628" s="2">
        <v>0.6832028207374705</v>
      </c>
    </row>
    <row r="629" ht="15.0" hidden="1" customHeight="1">
      <c r="A629" s="2" t="s">
        <v>28</v>
      </c>
      <c r="B629" s="2" t="s">
        <v>1070</v>
      </c>
      <c r="C629" s="2" t="s">
        <v>2206</v>
      </c>
      <c r="D629" s="2" t="s">
        <v>2207</v>
      </c>
      <c r="E629" s="2" t="s">
        <v>1070</v>
      </c>
      <c r="F629" s="2" t="s">
        <v>44</v>
      </c>
      <c r="G629" s="2" t="s">
        <v>124</v>
      </c>
      <c r="H629" s="2" t="s">
        <v>2208</v>
      </c>
      <c r="I629" s="2" t="s">
        <v>183</v>
      </c>
      <c r="J629" s="2" t="s">
        <v>669</v>
      </c>
      <c r="K629" s="2" t="s">
        <v>1067</v>
      </c>
      <c r="L629" s="2" t="s">
        <v>1068</v>
      </c>
      <c r="M629" s="2" t="s">
        <v>1074</v>
      </c>
      <c r="N629" s="2" t="s">
        <v>2209</v>
      </c>
      <c r="O629" s="2" t="s">
        <v>326</v>
      </c>
      <c r="P629" s="2">
        <v>0.1306</v>
      </c>
      <c r="Q629" s="2">
        <v>229.0</v>
      </c>
      <c r="R629" s="2">
        <v>29.9074</v>
      </c>
      <c r="S629" s="2">
        <v>0.0</v>
      </c>
      <c r="T629" s="2">
        <v>0.0</v>
      </c>
      <c r="U629" s="2">
        <v>0.4335</v>
      </c>
      <c r="V629" s="2">
        <v>0.0</v>
      </c>
      <c r="W629" s="2">
        <v>0.108375</v>
      </c>
      <c r="X629" s="2">
        <v>0.2032214765100671</v>
      </c>
      <c r="Y629" s="2">
        <v>0.4073517230600922</v>
      </c>
      <c r="Z629" s="2">
        <v>0.2758510976773783</v>
      </c>
      <c r="AA629" s="2">
        <v>0.4790725741874454</v>
      </c>
      <c r="AB629" s="2">
        <v>0.6832028207374705</v>
      </c>
    </row>
    <row r="630" ht="15.0" hidden="1" customHeight="1">
      <c r="A630" s="2" t="s">
        <v>28</v>
      </c>
      <c r="B630" s="2" t="s">
        <v>1070</v>
      </c>
      <c r="C630" s="2" t="s">
        <v>441</v>
      </c>
      <c r="D630" s="2" t="s">
        <v>2210</v>
      </c>
      <c r="E630" s="2" t="s">
        <v>1070</v>
      </c>
      <c r="F630" s="2" t="s">
        <v>44</v>
      </c>
      <c r="G630" s="2" t="s">
        <v>124</v>
      </c>
      <c r="H630" s="2" t="s">
        <v>2211</v>
      </c>
      <c r="I630" s="2" t="s">
        <v>132</v>
      </c>
      <c r="J630" s="2" t="s">
        <v>669</v>
      </c>
      <c r="K630" s="2" t="s">
        <v>1067</v>
      </c>
      <c r="L630" s="2" t="s">
        <v>1068</v>
      </c>
      <c r="M630" s="2" t="s">
        <v>1074</v>
      </c>
      <c r="N630" s="2" t="s">
        <v>515</v>
      </c>
      <c r="O630" s="2" t="s">
        <v>57</v>
      </c>
      <c r="P630" s="2">
        <v>0.1306</v>
      </c>
      <c r="Q630" s="2">
        <v>229.0</v>
      </c>
      <c r="R630" s="2">
        <v>29.9074</v>
      </c>
      <c r="S630" s="2">
        <v>0.0</v>
      </c>
      <c r="T630" s="2">
        <v>0.0</v>
      </c>
      <c r="U630" s="2">
        <v>0.4335</v>
      </c>
      <c r="V630" s="2">
        <v>0.0</v>
      </c>
      <c r="W630" s="2">
        <v>0.108375</v>
      </c>
      <c r="X630" s="2">
        <v>0.2032214765100671</v>
      </c>
      <c r="Y630" s="2">
        <v>0.4073517230600922</v>
      </c>
      <c r="Z630" s="2">
        <v>0.2758510976773783</v>
      </c>
      <c r="AA630" s="2">
        <v>0.4790725741874454</v>
      </c>
      <c r="AB630" s="2">
        <v>0.6832028207374705</v>
      </c>
    </row>
    <row r="631" ht="15.0" hidden="1" customHeight="1">
      <c r="A631" s="2" t="s">
        <v>28</v>
      </c>
      <c r="B631" s="2" t="s">
        <v>1070</v>
      </c>
      <c r="C631" s="2" t="s">
        <v>122</v>
      </c>
      <c r="D631" s="2" t="s">
        <v>2212</v>
      </c>
      <c r="E631" s="2" t="s">
        <v>1070</v>
      </c>
      <c r="F631" s="2" t="s">
        <v>44</v>
      </c>
      <c r="G631" s="2" t="s">
        <v>124</v>
      </c>
      <c r="H631" s="2" t="s">
        <v>2213</v>
      </c>
      <c r="I631" s="2" t="s">
        <v>132</v>
      </c>
      <c r="J631" s="2" t="s">
        <v>669</v>
      </c>
      <c r="K631" s="2" t="s">
        <v>1067</v>
      </c>
      <c r="L631" s="2" t="s">
        <v>1068</v>
      </c>
      <c r="M631" s="2" t="s">
        <v>1074</v>
      </c>
      <c r="N631" s="2" t="s">
        <v>2214</v>
      </c>
      <c r="O631" s="2" t="s">
        <v>326</v>
      </c>
      <c r="P631" s="2">
        <v>0.1306</v>
      </c>
      <c r="Q631" s="2">
        <v>229.0</v>
      </c>
      <c r="R631" s="2">
        <v>29.9074</v>
      </c>
      <c r="S631" s="2">
        <v>0.0</v>
      </c>
      <c r="T631" s="2">
        <v>0.0</v>
      </c>
      <c r="U631" s="2">
        <v>0.4335</v>
      </c>
      <c r="V631" s="2">
        <v>0.0</v>
      </c>
      <c r="W631" s="2">
        <v>0.108375</v>
      </c>
      <c r="X631" s="2">
        <v>0.2032214765100671</v>
      </c>
      <c r="Y631" s="2">
        <v>0.4073517230600922</v>
      </c>
      <c r="Z631" s="2">
        <v>0.2758510976773783</v>
      </c>
      <c r="AA631" s="2">
        <v>0.4790725741874454</v>
      </c>
      <c r="AB631" s="2">
        <v>0.6832028207374705</v>
      </c>
    </row>
    <row r="632" ht="15.0" hidden="1" customHeight="1">
      <c r="A632" s="2" t="s">
        <v>28</v>
      </c>
      <c r="B632" s="2" t="s">
        <v>1070</v>
      </c>
      <c r="C632" s="2" t="s">
        <v>2215</v>
      </c>
      <c r="D632" s="2" t="s">
        <v>2216</v>
      </c>
      <c r="E632" s="2" t="s">
        <v>2217</v>
      </c>
      <c r="F632" s="2" t="s">
        <v>44</v>
      </c>
      <c r="G632" s="2" t="s">
        <v>62</v>
      </c>
      <c r="H632" s="2" t="s">
        <v>2218</v>
      </c>
      <c r="I632" s="2" t="s">
        <v>132</v>
      </c>
      <c r="J632" s="2" t="s">
        <v>669</v>
      </c>
      <c r="K632" s="2" t="s">
        <v>1067</v>
      </c>
      <c r="L632" s="2" t="s">
        <v>1068</v>
      </c>
      <c r="M632" s="2" t="s">
        <v>1074</v>
      </c>
      <c r="N632" s="2" t="s">
        <v>2219</v>
      </c>
      <c r="O632" s="2" t="s">
        <v>40</v>
      </c>
      <c r="P632" s="2">
        <v>0.1306</v>
      </c>
      <c r="Q632" s="2">
        <v>229.0</v>
      </c>
      <c r="R632" s="2">
        <v>29.9074</v>
      </c>
      <c r="S632" s="2">
        <v>0.0</v>
      </c>
      <c r="T632" s="2">
        <v>0.0</v>
      </c>
      <c r="U632" s="2">
        <v>0.4335</v>
      </c>
      <c r="V632" s="2">
        <v>0.0</v>
      </c>
      <c r="W632" s="2">
        <v>0.108375</v>
      </c>
      <c r="X632" s="2">
        <v>0.2032214765100671</v>
      </c>
      <c r="Y632" s="2">
        <v>0.4073517230600922</v>
      </c>
      <c r="Z632" s="2">
        <v>0.2758510976773783</v>
      </c>
      <c r="AA632" s="2">
        <v>0.4790725741874454</v>
      </c>
      <c r="AB632" s="2">
        <v>0.6832028207374705</v>
      </c>
    </row>
    <row r="633" ht="15.0" hidden="1" customHeight="1">
      <c r="A633" s="2" t="s">
        <v>28</v>
      </c>
      <c r="B633" s="2" t="s">
        <v>1070</v>
      </c>
      <c r="C633" s="2" t="s">
        <v>392</v>
      </c>
      <c r="D633" s="2" t="s">
        <v>2220</v>
      </c>
      <c r="E633" s="2" t="s">
        <v>1070</v>
      </c>
      <c r="F633" s="2" t="s">
        <v>44</v>
      </c>
      <c r="G633" s="2" t="s">
        <v>124</v>
      </c>
      <c r="H633" s="2" t="s">
        <v>2221</v>
      </c>
      <c r="I633" s="2" t="s">
        <v>183</v>
      </c>
      <c r="J633" s="2" t="s">
        <v>669</v>
      </c>
      <c r="K633" s="2" t="s">
        <v>1067</v>
      </c>
      <c r="L633" s="2" t="s">
        <v>1068</v>
      </c>
      <c r="M633" s="2" t="s">
        <v>1074</v>
      </c>
      <c r="N633" s="2" t="s">
        <v>2222</v>
      </c>
      <c r="O633" s="2" t="s">
        <v>655</v>
      </c>
      <c r="P633" s="2">
        <v>0.1306</v>
      </c>
      <c r="Q633" s="2">
        <v>229.0</v>
      </c>
      <c r="R633" s="2">
        <v>29.9074</v>
      </c>
      <c r="S633" s="2">
        <v>0.0</v>
      </c>
      <c r="T633" s="2">
        <v>0.0</v>
      </c>
      <c r="U633" s="2">
        <v>0.4335</v>
      </c>
      <c r="V633" s="2">
        <v>0.0</v>
      </c>
      <c r="W633" s="2">
        <v>0.108375</v>
      </c>
      <c r="X633" s="2">
        <v>0.2032214765100671</v>
      </c>
      <c r="Y633" s="2">
        <v>0.4073517230600922</v>
      </c>
      <c r="Z633" s="2">
        <v>0.2758510976773783</v>
      </c>
      <c r="AA633" s="2">
        <v>0.4790725741874454</v>
      </c>
      <c r="AB633" s="2">
        <v>0.6832028207374705</v>
      </c>
    </row>
    <row r="634" ht="15.0" hidden="1" customHeight="1">
      <c r="A634" s="2" t="s">
        <v>28</v>
      </c>
      <c r="B634" s="2" t="s">
        <v>1070</v>
      </c>
      <c r="C634" s="2" t="s">
        <v>42</v>
      </c>
      <c r="D634" s="2" t="s">
        <v>2223</v>
      </c>
      <c r="E634" s="2" t="s">
        <v>1070</v>
      </c>
      <c r="F634" s="2" t="s">
        <v>44</v>
      </c>
      <c r="G634" s="2" t="s">
        <v>124</v>
      </c>
      <c r="H634" s="2" t="s">
        <v>2224</v>
      </c>
      <c r="I634" s="2" t="s">
        <v>183</v>
      </c>
      <c r="J634" s="2" t="s">
        <v>669</v>
      </c>
      <c r="K634" s="2" t="s">
        <v>1067</v>
      </c>
      <c r="L634" s="2" t="s">
        <v>1068</v>
      </c>
      <c r="M634" s="2" t="s">
        <v>1074</v>
      </c>
      <c r="N634" s="2" t="s">
        <v>2225</v>
      </c>
      <c r="O634" s="2" t="s">
        <v>40</v>
      </c>
      <c r="P634" s="2">
        <v>0.1306</v>
      </c>
      <c r="Q634" s="2">
        <v>229.0</v>
      </c>
      <c r="R634" s="2">
        <v>29.9074</v>
      </c>
      <c r="S634" s="2">
        <v>0.0</v>
      </c>
      <c r="T634" s="2">
        <v>0.0</v>
      </c>
      <c r="U634" s="2">
        <v>0.4335</v>
      </c>
      <c r="V634" s="2">
        <v>0.0</v>
      </c>
      <c r="W634" s="2">
        <v>0.108375</v>
      </c>
      <c r="X634" s="2">
        <v>0.2032214765100671</v>
      </c>
      <c r="Y634" s="2">
        <v>0.4073517230600922</v>
      </c>
      <c r="Z634" s="2">
        <v>0.2758510976773783</v>
      </c>
      <c r="AA634" s="2">
        <v>0.4790725741874454</v>
      </c>
      <c r="AB634" s="2">
        <v>0.6832028207374705</v>
      </c>
    </row>
    <row r="635" ht="15.0" hidden="1" customHeight="1">
      <c r="A635" s="2" t="s">
        <v>28</v>
      </c>
      <c r="B635" s="2" t="s">
        <v>1070</v>
      </c>
      <c r="C635" s="2" t="s">
        <v>436</v>
      </c>
      <c r="D635" s="2" t="s">
        <v>2207</v>
      </c>
      <c r="E635" s="2" t="s">
        <v>1070</v>
      </c>
      <c r="F635" s="2" t="s">
        <v>44</v>
      </c>
      <c r="G635" s="2" t="s">
        <v>124</v>
      </c>
      <c r="H635" s="2" t="s">
        <v>2208</v>
      </c>
      <c r="I635" s="2" t="s">
        <v>183</v>
      </c>
      <c r="J635" s="2" t="s">
        <v>669</v>
      </c>
      <c r="K635" s="2" t="s">
        <v>1067</v>
      </c>
      <c r="L635" s="2" t="s">
        <v>1068</v>
      </c>
      <c r="M635" s="2" t="s">
        <v>1074</v>
      </c>
      <c r="N635" s="2" t="s">
        <v>2209</v>
      </c>
      <c r="O635" s="2" t="s">
        <v>326</v>
      </c>
      <c r="P635" s="2">
        <v>0.1306</v>
      </c>
      <c r="Q635" s="2">
        <v>229.0</v>
      </c>
      <c r="R635" s="2">
        <v>29.9074</v>
      </c>
      <c r="S635" s="2">
        <v>0.0</v>
      </c>
      <c r="T635" s="2">
        <v>0.0</v>
      </c>
      <c r="U635" s="2">
        <v>0.4335</v>
      </c>
      <c r="V635" s="2">
        <v>0.0</v>
      </c>
      <c r="W635" s="2">
        <v>0.108375</v>
      </c>
      <c r="X635" s="2">
        <v>0.2032214765100671</v>
      </c>
      <c r="Y635" s="2">
        <v>0.4073517230600922</v>
      </c>
      <c r="Z635" s="2">
        <v>0.2758510976773783</v>
      </c>
      <c r="AA635" s="2">
        <v>0.4790725741874454</v>
      </c>
      <c r="AB635" s="2">
        <v>0.6832028207374705</v>
      </c>
    </row>
    <row r="636" ht="15.0" hidden="1" customHeight="1">
      <c r="A636" s="2" t="s">
        <v>28</v>
      </c>
      <c r="B636" s="2" t="s">
        <v>1070</v>
      </c>
      <c r="C636" s="2" t="s">
        <v>1782</v>
      </c>
      <c r="D636" s="2" t="s">
        <v>2226</v>
      </c>
      <c r="E636" s="2" t="s">
        <v>1070</v>
      </c>
      <c r="F636" s="2" t="s">
        <v>44</v>
      </c>
      <c r="G636" s="2" t="s">
        <v>124</v>
      </c>
      <c r="H636" s="2" t="s">
        <v>2227</v>
      </c>
      <c r="I636" s="2" t="s">
        <v>183</v>
      </c>
      <c r="J636" s="2" t="s">
        <v>669</v>
      </c>
      <c r="K636" s="2" t="s">
        <v>1067</v>
      </c>
      <c r="L636" s="2" t="s">
        <v>1068</v>
      </c>
      <c r="M636" s="2" t="s">
        <v>1074</v>
      </c>
      <c r="N636" s="2" t="s">
        <v>2228</v>
      </c>
      <c r="O636" s="2" t="s">
        <v>57</v>
      </c>
      <c r="P636" s="2">
        <v>0.1306</v>
      </c>
      <c r="Q636" s="2">
        <v>229.0</v>
      </c>
      <c r="R636" s="2">
        <v>29.9074</v>
      </c>
      <c r="S636" s="2">
        <v>0.0</v>
      </c>
      <c r="T636" s="2">
        <v>0.0</v>
      </c>
      <c r="U636" s="2">
        <v>0.4335</v>
      </c>
      <c r="V636" s="2">
        <v>0.0</v>
      </c>
      <c r="W636" s="2">
        <v>0.108375</v>
      </c>
      <c r="X636" s="2">
        <v>0.2032214765100671</v>
      </c>
      <c r="Y636" s="2">
        <v>0.4073517230600922</v>
      </c>
      <c r="Z636" s="2">
        <v>0.2758510976773783</v>
      </c>
      <c r="AA636" s="2">
        <v>0.4790725741874454</v>
      </c>
      <c r="AB636" s="2">
        <v>0.6832028207374705</v>
      </c>
    </row>
    <row r="637" ht="15.0" hidden="1" customHeight="1">
      <c r="A637" s="2" t="s">
        <v>28</v>
      </c>
      <c r="B637" s="2" t="s">
        <v>2229</v>
      </c>
      <c r="C637" s="2" t="s">
        <v>781</v>
      </c>
      <c r="D637" s="2" t="s">
        <v>2230</v>
      </c>
      <c r="E637" s="2" t="s">
        <v>2231</v>
      </c>
      <c r="F637" s="2" t="s">
        <v>32</v>
      </c>
      <c r="G637" s="2" t="s">
        <v>33</v>
      </c>
      <c r="H637" s="2" t="s">
        <v>2232</v>
      </c>
      <c r="I637" s="2" t="s">
        <v>91</v>
      </c>
      <c r="J637" s="2" t="s">
        <v>669</v>
      </c>
      <c r="K637" s="2" t="s">
        <v>1573</v>
      </c>
      <c r="L637" s="2" t="s">
        <v>1574</v>
      </c>
      <c r="M637" s="2" t="s">
        <v>1575</v>
      </c>
      <c r="N637" s="2" t="s">
        <v>2230</v>
      </c>
      <c r="O637" s="2" t="s">
        <v>101</v>
      </c>
      <c r="P637" s="2">
        <v>0.1306</v>
      </c>
      <c r="Q637" s="2">
        <v>229.0</v>
      </c>
      <c r="R637" s="2">
        <v>29.9074</v>
      </c>
      <c r="S637" s="2">
        <v>0.0</v>
      </c>
      <c r="T637" s="2">
        <v>0.0</v>
      </c>
      <c r="U637" s="2">
        <v>0.4335</v>
      </c>
      <c r="V637" s="2">
        <v>0.0</v>
      </c>
      <c r="W637" s="2">
        <v>0.108375</v>
      </c>
      <c r="X637" s="2">
        <v>0.2032214765100671</v>
      </c>
      <c r="Y637" s="2">
        <v>0.4073517230600922</v>
      </c>
      <c r="Z637" s="2">
        <v>0.2758510976773783</v>
      </c>
      <c r="AA637" s="2">
        <v>0.4790725741874454</v>
      </c>
      <c r="AB637" s="2">
        <v>0.6832028207374705</v>
      </c>
    </row>
    <row r="638" ht="15.0" hidden="1" customHeight="1">
      <c r="A638" s="2" t="s">
        <v>28</v>
      </c>
      <c r="B638" s="2" t="s">
        <v>2233</v>
      </c>
      <c r="C638" s="2" t="s">
        <v>230</v>
      </c>
      <c r="D638" s="2" t="s">
        <v>2234</v>
      </c>
      <c r="E638" s="2" t="s">
        <v>2235</v>
      </c>
      <c r="F638" s="2" t="s">
        <v>225</v>
      </c>
      <c r="G638" s="2" t="s">
        <v>62</v>
      </c>
      <c r="H638" s="2" t="s">
        <v>2236</v>
      </c>
      <c r="I638" s="2" t="s">
        <v>107</v>
      </c>
      <c r="J638" s="2" t="s">
        <v>669</v>
      </c>
      <c r="K638" s="2" t="s">
        <v>1067</v>
      </c>
      <c r="L638" s="2" t="s">
        <v>1826</v>
      </c>
      <c r="M638" s="2" t="s">
        <v>2237</v>
      </c>
      <c r="N638" s="2" t="s">
        <v>2234</v>
      </c>
      <c r="O638" s="2" t="s">
        <v>326</v>
      </c>
      <c r="P638" s="2">
        <v>0.1306</v>
      </c>
      <c r="Q638" s="2">
        <v>229.0</v>
      </c>
      <c r="R638" s="2">
        <v>29.9074</v>
      </c>
      <c r="S638" s="2">
        <v>0.0</v>
      </c>
      <c r="T638" s="2">
        <v>0.0</v>
      </c>
      <c r="U638" s="2">
        <v>0.4335</v>
      </c>
      <c r="V638" s="2">
        <v>0.0</v>
      </c>
      <c r="W638" s="2">
        <v>0.108375</v>
      </c>
      <c r="X638" s="2">
        <v>0.2032214765100671</v>
      </c>
      <c r="Y638" s="2">
        <v>0.4073517230600922</v>
      </c>
      <c r="Z638" s="2">
        <v>0.2758510976773783</v>
      </c>
      <c r="AA638" s="2">
        <v>0.4790725741874454</v>
      </c>
      <c r="AB638" s="2">
        <v>0.6832028207374705</v>
      </c>
    </row>
    <row r="639" ht="15.0" hidden="1" customHeight="1">
      <c r="A639" s="2" t="s">
        <v>28</v>
      </c>
      <c r="B639" s="2" t="s">
        <v>2233</v>
      </c>
      <c r="C639" s="2" t="s">
        <v>75</v>
      </c>
      <c r="D639" s="2" t="s">
        <v>496</v>
      </c>
      <c r="E639" s="2" t="s">
        <v>2235</v>
      </c>
      <c r="F639" s="2" t="s">
        <v>2238</v>
      </c>
      <c r="G639" s="2" t="s">
        <v>70</v>
      </c>
      <c r="H639" s="2" t="s">
        <v>2239</v>
      </c>
      <c r="I639" s="2" t="s">
        <v>35</v>
      </c>
      <c r="J639" s="2" t="s">
        <v>669</v>
      </c>
      <c r="K639" s="2" t="s">
        <v>1067</v>
      </c>
      <c r="L639" s="2" t="s">
        <v>1826</v>
      </c>
      <c r="M639" s="2" t="s">
        <v>2237</v>
      </c>
      <c r="N639" s="2" t="s">
        <v>496</v>
      </c>
      <c r="O639" s="2" t="s">
        <v>57</v>
      </c>
      <c r="P639" s="2">
        <v>0.1306</v>
      </c>
      <c r="Q639" s="2">
        <v>229.0</v>
      </c>
      <c r="R639" s="2">
        <v>29.9074</v>
      </c>
      <c r="S639" s="2">
        <v>0.0</v>
      </c>
      <c r="T639" s="2">
        <v>0.0</v>
      </c>
      <c r="U639" s="2">
        <v>0.4335</v>
      </c>
      <c r="V639" s="2">
        <v>0.0</v>
      </c>
      <c r="W639" s="2">
        <v>0.108375</v>
      </c>
      <c r="X639" s="2">
        <v>0.2032214765100671</v>
      </c>
      <c r="Y639" s="2">
        <v>0.4073517230600922</v>
      </c>
      <c r="Z639" s="2">
        <v>0.2758510976773783</v>
      </c>
      <c r="AA639" s="2">
        <v>0.4790725741874454</v>
      </c>
      <c r="AB639" s="2">
        <v>0.6832028207374705</v>
      </c>
    </row>
    <row r="640" ht="15.0" hidden="1" customHeight="1">
      <c r="A640" s="2" t="s">
        <v>28</v>
      </c>
      <c r="B640" s="2" t="s">
        <v>2233</v>
      </c>
      <c r="C640" s="2" t="s">
        <v>290</v>
      </c>
      <c r="D640" s="2" t="s">
        <v>2240</v>
      </c>
      <c r="E640" s="2" t="s">
        <v>2233</v>
      </c>
      <c r="F640" s="2" t="s">
        <v>118</v>
      </c>
      <c r="G640" s="2" t="s">
        <v>951</v>
      </c>
      <c r="H640" s="2" t="s">
        <v>2241</v>
      </c>
      <c r="I640" s="2" t="s">
        <v>35</v>
      </c>
      <c r="J640" s="2" t="s">
        <v>669</v>
      </c>
      <c r="K640" s="2" t="s">
        <v>1067</v>
      </c>
      <c r="L640" s="2" t="s">
        <v>1826</v>
      </c>
      <c r="M640" s="2" t="s">
        <v>2237</v>
      </c>
      <c r="N640" s="2" t="s">
        <v>2242</v>
      </c>
      <c r="O640" s="2" t="s">
        <v>101</v>
      </c>
      <c r="P640" s="2">
        <v>0.1306</v>
      </c>
      <c r="Q640" s="2">
        <v>229.0</v>
      </c>
      <c r="R640" s="2">
        <v>29.9074</v>
      </c>
      <c r="S640" s="2">
        <v>0.0</v>
      </c>
      <c r="T640" s="2">
        <v>0.0</v>
      </c>
      <c r="U640" s="2">
        <v>0.4335</v>
      </c>
      <c r="V640" s="2">
        <v>0.0</v>
      </c>
      <c r="W640" s="2">
        <v>0.108375</v>
      </c>
      <c r="X640" s="2">
        <v>0.2032214765100671</v>
      </c>
      <c r="Y640" s="2">
        <v>0.4073517230600922</v>
      </c>
      <c r="Z640" s="2">
        <v>0.2758510976773783</v>
      </c>
      <c r="AA640" s="2">
        <v>0.4790725741874454</v>
      </c>
      <c r="AB640" s="2">
        <v>0.6832028207374705</v>
      </c>
    </row>
    <row r="641" ht="15.0" hidden="1" customHeight="1">
      <c r="A641" s="2" t="s">
        <v>28</v>
      </c>
      <c r="B641" s="2" t="s">
        <v>2233</v>
      </c>
      <c r="C641" s="2" t="s">
        <v>514</v>
      </c>
      <c r="D641" s="2" t="s">
        <v>1915</v>
      </c>
      <c r="E641" s="2" t="s">
        <v>2243</v>
      </c>
      <c r="F641" s="2" t="s">
        <v>2244</v>
      </c>
      <c r="G641" s="2" t="s">
        <v>89</v>
      </c>
      <c r="H641" s="2" t="s">
        <v>2245</v>
      </c>
      <c r="I641" s="2" t="s">
        <v>35</v>
      </c>
      <c r="J641" s="2" t="s">
        <v>669</v>
      </c>
      <c r="K641" s="2" t="s">
        <v>1067</v>
      </c>
      <c r="L641" s="2" t="s">
        <v>1826</v>
      </c>
      <c r="M641" s="2" t="s">
        <v>2237</v>
      </c>
      <c r="N641" s="2" t="s">
        <v>1915</v>
      </c>
      <c r="O641" s="2" t="s">
        <v>101</v>
      </c>
      <c r="P641" s="2">
        <v>0.1306</v>
      </c>
      <c r="Q641" s="2">
        <v>229.0</v>
      </c>
      <c r="R641" s="2">
        <v>29.9074</v>
      </c>
      <c r="S641" s="2">
        <v>0.0</v>
      </c>
      <c r="T641" s="2">
        <v>0.0</v>
      </c>
      <c r="U641" s="2">
        <v>0.4335</v>
      </c>
      <c r="V641" s="2">
        <v>0.0</v>
      </c>
      <c r="W641" s="2">
        <v>0.108375</v>
      </c>
      <c r="X641" s="2">
        <v>0.2032214765100671</v>
      </c>
      <c r="Y641" s="2">
        <v>0.4073517230600922</v>
      </c>
      <c r="Z641" s="2">
        <v>0.2758510976773783</v>
      </c>
      <c r="AA641" s="2">
        <v>0.4790725741874454</v>
      </c>
      <c r="AB641" s="2">
        <v>0.6832028207374705</v>
      </c>
    </row>
    <row r="642" ht="15.0" hidden="1" customHeight="1">
      <c r="A642" s="2" t="s">
        <v>28</v>
      </c>
      <c r="B642" s="2" t="s">
        <v>2246</v>
      </c>
      <c r="C642" s="2" t="s">
        <v>351</v>
      </c>
      <c r="D642" s="2" t="s">
        <v>2247</v>
      </c>
      <c r="E642" s="2" t="s">
        <v>2246</v>
      </c>
      <c r="F642" s="2" t="s">
        <v>32</v>
      </c>
      <c r="G642" s="2" t="s">
        <v>413</v>
      </c>
      <c r="H642" s="2" t="s">
        <v>2248</v>
      </c>
      <c r="I642" s="2" t="s">
        <v>140</v>
      </c>
      <c r="J642" s="2" t="s">
        <v>669</v>
      </c>
      <c r="K642" s="2" t="s">
        <v>670</v>
      </c>
      <c r="L642" s="2" t="s">
        <v>2249</v>
      </c>
      <c r="M642" s="2" t="s">
        <v>2249</v>
      </c>
      <c r="N642" s="2" t="s">
        <v>2250</v>
      </c>
      <c r="O642" s="2" t="s">
        <v>40</v>
      </c>
      <c r="P642" s="2">
        <v>0.1306</v>
      </c>
      <c r="Q642" s="2">
        <v>229.0</v>
      </c>
      <c r="R642" s="2">
        <v>29.9074</v>
      </c>
      <c r="S642" s="2">
        <v>0.0</v>
      </c>
      <c r="T642" s="2">
        <v>0.0</v>
      </c>
      <c r="U642" s="2">
        <v>0.4335</v>
      </c>
      <c r="V642" s="2">
        <v>0.0</v>
      </c>
      <c r="W642" s="2">
        <v>0.108375</v>
      </c>
      <c r="X642" s="2">
        <v>0.2032214765100671</v>
      </c>
      <c r="Y642" s="2">
        <v>0.4073517230600922</v>
      </c>
      <c r="Z642" s="2">
        <v>0.2758510976773783</v>
      </c>
      <c r="AA642" s="2">
        <v>0.4790725741874454</v>
      </c>
      <c r="AB642" s="2">
        <v>0.6832028207374705</v>
      </c>
    </row>
    <row r="643" ht="15.0" hidden="1" customHeight="1">
      <c r="A643" s="2" t="s">
        <v>28</v>
      </c>
      <c r="B643" s="2" t="s">
        <v>2251</v>
      </c>
      <c r="C643" s="2" t="s">
        <v>281</v>
      </c>
      <c r="D643" s="2" t="s">
        <v>2252</v>
      </c>
      <c r="E643" s="2" t="s">
        <v>2253</v>
      </c>
      <c r="F643" s="2" t="s">
        <v>716</v>
      </c>
      <c r="G643" s="2" t="s">
        <v>70</v>
      </c>
      <c r="H643" s="2" t="s">
        <v>2254</v>
      </c>
      <c r="I643" s="2" t="s">
        <v>35</v>
      </c>
      <c r="J643" s="2" t="s">
        <v>669</v>
      </c>
      <c r="K643" s="2" t="s">
        <v>670</v>
      </c>
      <c r="L643" s="2" t="s">
        <v>2249</v>
      </c>
      <c r="M643" s="2" t="s">
        <v>2249</v>
      </c>
      <c r="N643" s="2" t="s">
        <v>2255</v>
      </c>
      <c r="O643" s="2" t="s">
        <v>40</v>
      </c>
      <c r="P643" s="2">
        <v>0.1306</v>
      </c>
      <c r="Q643" s="2">
        <v>229.0</v>
      </c>
      <c r="R643" s="2">
        <v>29.9074</v>
      </c>
      <c r="S643" s="2">
        <v>0.0</v>
      </c>
      <c r="T643" s="2">
        <v>0.0</v>
      </c>
      <c r="U643" s="2">
        <v>0.4335</v>
      </c>
      <c r="V643" s="2">
        <v>0.0</v>
      </c>
      <c r="W643" s="2">
        <v>0.108375</v>
      </c>
      <c r="X643" s="2">
        <v>0.2032214765100671</v>
      </c>
      <c r="Y643" s="2">
        <v>0.4073517230600922</v>
      </c>
      <c r="Z643" s="2">
        <v>0.2758510976773783</v>
      </c>
      <c r="AA643" s="2">
        <v>0.4790725741874454</v>
      </c>
      <c r="AB643" s="2">
        <v>0.6832028207374705</v>
      </c>
    </row>
    <row r="644" ht="15.0" hidden="1" customHeight="1">
      <c r="A644" s="2" t="s">
        <v>28</v>
      </c>
      <c r="B644" s="2" t="s">
        <v>2256</v>
      </c>
      <c r="C644" s="2" t="s">
        <v>311</v>
      </c>
      <c r="D644" s="2" t="s">
        <v>2257</v>
      </c>
      <c r="E644" s="2" t="s">
        <v>2258</v>
      </c>
      <c r="F644" s="2" t="s">
        <v>118</v>
      </c>
      <c r="G644" s="2" t="s">
        <v>2259</v>
      </c>
      <c r="H644" s="2" t="s">
        <v>2260</v>
      </c>
      <c r="I644" s="2" t="s">
        <v>35</v>
      </c>
      <c r="J644" s="2" t="s">
        <v>1322</v>
      </c>
      <c r="K644" s="2" t="s">
        <v>1331</v>
      </c>
      <c r="L644" s="2" t="s">
        <v>1336</v>
      </c>
      <c r="M644" s="2" t="s">
        <v>1336</v>
      </c>
      <c r="N644" s="2" t="s">
        <v>2261</v>
      </c>
      <c r="O644" s="2" t="s">
        <v>101</v>
      </c>
      <c r="P644" s="2">
        <v>0.1294</v>
      </c>
      <c r="Q644" s="2">
        <v>73.0</v>
      </c>
      <c r="R644" s="2">
        <v>9.4462</v>
      </c>
      <c r="S644" s="2">
        <v>0.0</v>
      </c>
      <c r="T644" s="2">
        <v>0.4896</v>
      </c>
      <c r="U644" s="2">
        <v>0.4335</v>
      </c>
      <c r="V644" s="2">
        <v>0.0</v>
      </c>
      <c r="W644" s="2">
        <v>0.230775</v>
      </c>
      <c r="X644" s="2">
        <v>0.2</v>
      </c>
      <c r="Y644" s="2">
        <v>0.08757052434164256</v>
      </c>
      <c r="Z644" s="2">
        <v>0.5874005727012409</v>
      </c>
      <c r="AA644" s="2">
        <v>0.7874005727012409</v>
      </c>
      <c r="AB644" s="2">
        <v>0.6749710970428835</v>
      </c>
    </row>
    <row r="645" ht="15.0" customHeight="1">
      <c r="A645" s="2" t="s">
        <v>28</v>
      </c>
      <c r="B645" s="2" t="s">
        <v>997</v>
      </c>
      <c r="C645" s="2" t="s">
        <v>103</v>
      </c>
      <c r="D645" s="2" t="s">
        <v>1755</v>
      </c>
      <c r="E645" s="2" t="s">
        <v>1756</v>
      </c>
      <c r="F645" s="2" t="s">
        <v>32</v>
      </c>
      <c r="G645" s="2" t="s">
        <v>33</v>
      </c>
      <c r="H645" s="2" t="s">
        <v>1757</v>
      </c>
      <c r="I645" s="2" t="s">
        <v>187</v>
      </c>
      <c r="J645" s="2" t="s">
        <v>989</v>
      </c>
      <c r="K645" s="2" t="s">
        <v>998</v>
      </c>
      <c r="L645" s="2" t="s">
        <v>999</v>
      </c>
      <c r="M645" s="2" t="s">
        <v>999</v>
      </c>
      <c r="N645" s="2" t="s">
        <v>1755</v>
      </c>
      <c r="O645" s="2" t="s">
        <v>623</v>
      </c>
      <c r="P645" s="2">
        <v>0.2088</v>
      </c>
      <c r="Q645" s="2">
        <v>79.0</v>
      </c>
      <c r="R645" s="2">
        <v>16.4952</v>
      </c>
      <c r="S645" s="2">
        <v>0.0</v>
      </c>
      <c r="T645" s="2">
        <v>0.0</v>
      </c>
      <c r="U645" s="2">
        <v>0.4335</v>
      </c>
      <c r="V645" s="2">
        <v>0.3077</v>
      </c>
      <c r="W645" s="2">
        <v>0.1853</v>
      </c>
      <c r="X645" s="2">
        <v>0.4131543624161074</v>
      </c>
      <c r="Y645" s="2">
        <v>0.1977369696022506</v>
      </c>
      <c r="Z645" s="2">
        <v>0.4716512885777919</v>
      </c>
      <c r="AA645" s="2">
        <v>0.8848056509938993</v>
      </c>
      <c r="AB645" s="2">
        <v>0.6693882581800426</v>
      </c>
    </row>
    <row r="646" ht="15.0" customHeight="1">
      <c r="A646" s="2" t="s">
        <v>28</v>
      </c>
      <c r="B646" s="2" t="s">
        <v>2262</v>
      </c>
      <c r="C646" s="2" t="s">
        <v>1192</v>
      </c>
      <c r="D646" s="2" t="s">
        <v>2263</v>
      </c>
      <c r="E646" s="2" t="s">
        <v>2264</v>
      </c>
      <c r="F646" s="2" t="s">
        <v>32</v>
      </c>
      <c r="G646" s="2" t="s">
        <v>33</v>
      </c>
      <c r="H646" s="2" t="s">
        <v>2265</v>
      </c>
      <c r="I646" s="2" t="s">
        <v>198</v>
      </c>
      <c r="J646" s="2" t="s">
        <v>989</v>
      </c>
      <c r="K646" s="2" t="s">
        <v>990</v>
      </c>
      <c r="L646" s="2" t="s">
        <v>1407</v>
      </c>
      <c r="M646" s="2" t="s">
        <v>1408</v>
      </c>
      <c r="N646" s="2" t="s">
        <v>2263</v>
      </c>
      <c r="O646" s="2" t="s">
        <v>40</v>
      </c>
      <c r="P646" s="2">
        <v>0.2088</v>
      </c>
      <c r="Q646" s="2">
        <v>79.0</v>
      </c>
      <c r="R646" s="2">
        <v>16.4952</v>
      </c>
      <c r="S646" s="2">
        <v>0.0</v>
      </c>
      <c r="T646" s="2">
        <v>0.0</v>
      </c>
      <c r="U646" s="2">
        <v>0.4335</v>
      </c>
      <c r="V646" s="2">
        <v>0.3077</v>
      </c>
      <c r="W646" s="2">
        <v>0.1853</v>
      </c>
      <c r="X646" s="2">
        <v>0.4131543624161074</v>
      </c>
      <c r="Y646" s="2">
        <v>0.1977369696022506</v>
      </c>
      <c r="Z646" s="2">
        <v>0.4716512885777919</v>
      </c>
      <c r="AA646" s="2">
        <v>0.8848056509938993</v>
      </c>
      <c r="AB646" s="2">
        <v>0.6693882581800426</v>
      </c>
    </row>
    <row r="647" ht="15.0" customHeight="1">
      <c r="A647" s="2" t="s">
        <v>28</v>
      </c>
      <c r="B647" s="2" t="s">
        <v>1410</v>
      </c>
      <c r="C647" s="2" t="s">
        <v>436</v>
      </c>
      <c r="D647" s="2" t="s">
        <v>2266</v>
      </c>
      <c r="E647" s="2" t="s">
        <v>2267</v>
      </c>
      <c r="F647" s="2" t="s">
        <v>32</v>
      </c>
      <c r="G647" s="2" t="s">
        <v>33</v>
      </c>
      <c r="H647" s="2" t="s">
        <v>2268</v>
      </c>
      <c r="I647" s="2" t="s">
        <v>415</v>
      </c>
      <c r="J647" s="2" t="s">
        <v>989</v>
      </c>
      <c r="K647" s="2" t="s">
        <v>998</v>
      </c>
      <c r="L647" s="2" t="s">
        <v>1413</v>
      </c>
      <c r="M647" s="2" t="s">
        <v>1414</v>
      </c>
      <c r="N647" s="2" t="s">
        <v>2269</v>
      </c>
      <c r="O647" s="2" t="s">
        <v>101</v>
      </c>
      <c r="P647" s="2">
        <v>0.2088</v>
      </c>
      <c r="Q647" s="2">
        <v>79.0</v>
      </c>
      <c r="R647" s="2">
        <v>16.4952</v>
      </c>
      <c r="S647" s="2">
        <v>0.0</v>
      </c>
      <c r="T647" s="2">
        <v>0.0</v>
      </c>
      <c r="U647" s="2">
        <v>0.4335</v>
      </c>
      <c r="V647" s="2">
        <v>0.3077</v>
      </c>
      <c r="W647" s="2">
        <v>0.1853</v>
      </c>
      <c r="X647" s="2">
        <v>0.4131543624161074</v>
      </c>
      <c r="Y647" s="2">
        <v>0.1977369696022506</v>
      </c>
      <c r="Z647" s="2">
        <v>0.4716512885777919</v>
      </c>
      <c r="AA647" s="2">
        <v>0.8848056509938993</v>
      </c>
      <c r="AB647" s="2">
        <v>0.6693882581800426</v>
      </c>
    </row>
    <row r="648" ht="15.0" customHeight="1">
      <c r="A648" s="2" t="s">
        <v>28</v>
      </c>
      <c r="B648" s="2" t="s">
        <v>1410</v>
      </c>
      <c r="C648" s="2" t="s">
        <v>795</v>
      </c>
      <c r="D648" s="2" t="s">
        <v>1245</v>
      </c>
      <c r="E648" s="2" t="s">
        <v>1410</v>
      </c>
      <c r="F648" s="2" t="s">
        <v>32</v>
      </c>
      <c r="G648" s="2" t="s">
        <v>33</v>
      </c>
      <c r="H648" s="2" t="s">
        <v>2270</v>
      </c>
      <c r="I648" s="2" t="s">
        <v>91</v>
      </c>
      <c r="J648" s="2" t="s">
        <v>989</v>
      </c>
      <c r="K648" s="2" t="s">
        <v>998</v>
      </c>
      <c r="L648" s="2" t="s">
        <v>1413</v>
      </c>
      <c r="M648" s="2" t="s">
        <v>1414</v>
      </c>
      <c r="N648" s="2" t="s">
        <v>1248</v>
      </c>
      <c r="O648" s="2" t="s">
        <v>101</v>
      </c>
      <c r="P648" s="2">
        <v>0.2088</v>
      </c>
      <c r="Q648" s="2">
        <v>79.0</v>
      </c>
      <c r="R648" s="2">
        <v>16.4952</v>
      </c>
      <c r="S648" s="2">
        <v>0.0</v>
      </c>
      <c r="T648" s="2">
        <v>0.0</v>
      </c>
      <c r="U648" s="2">
        <v>0.4335</v>
      </c>
      <c r="V648" s="2">
        <v>0.3077</v>
      </c>
      <c r="W648" s="2">
        <v>0.1853</v>
      </c>
      <c r="X648" s="2">
        <v>0.4131543624161074</v>
      </c>
      <c r="Y648" s="2">
        <v>0.1977369696022506</v>
      </c>
      <c r="Z648" s="2">
        <v>0.4716512885777919</v>
      </c>
      <c r="AA648" s="2">
        <v>0.8848056509938993</v>
      </c>
      <c r="AB648" s="2">
        <v>0.6693882581800426</v>
      </c>
    </row>
    <row r="649" ht="15.0" customHeight="1">
      <c r="A649" s="2" t="s">
        <v>28</v>
      </c>
      <c r="B649" s="2" t="s">
        <v>1410</v>
      </c>
      <c r="C649" s="2" t="s">
        <v>1019</v>
      </c>
      <c r="D649" s="2" t="s">
        <v>2271</v>
      </c>
      <c r="E649" s="2" t="s">
        <v>1410</v>
      </c>
      <c r="F649" s="2" t="s">
        <v>32</v>
      </c>
      <c r="G649" s="2" t="s">
        <v>33</v>
      </c>
      <c r="H649" s="2" t="s">
        <v>2272</v>
      </c>
      <c r="I649" s="2" t="s">
        <v>91</v>
      </c>
      <c r="J649" s="2" t="s">
        <v>989</v>
      </c>
      <c r="K649" s="2" t="s">
        <v>998</v>
      </c>
      <c r="L649" s="2" t="s">
        <v>1413</v>
      </c>
      <c r="M649" s="2" t="s">
        <v>1414</v>
      </c>
      <c r="N649" s="2" t="s">
        <v>2273</v>
      </c>
      <c r="O649" s="2" t="s">
        <v>48</v>
      </c>
      <c r="P649" s="2">
        <v>0.2088</v>
      </c>
      <c r="Q649" s="2">
        <v>79.0</v>
      </c>
      <c r="R649" s="2">
        <v>16.4952</v>
      </c>
      <c r="S649" s="2">
        <v>0.0</v>
      </c>
      <c r="T649" s="2">
        <v>0.0</v>
      </c>
      <c r="U649" s="2">
        <v>0.4335</v>
      </c>
      <c r="V649" s="2">
        <v>0.3077</v>
      </c>
      <c r="W649" s="2">
        <v>0.1853</v>
      </c>
      <c r="X649" s="2">
        <v>0.4131543624161074</v>
      </c>
      <c r="Y649" s="2">
        <v>0.1977369696022506</v>
      </c>
      <c r="Z649" s="2">
        <v>0.4716512885777919</v>
      </c>
      <c r="AA649" s="2">
        <v>0.8848056509938993</v>
      </c>
      <c r="AB649" s="2">
        <v>0.6693882581800426</v>
      </c>
    </row>
    <row r="650" ht="15.0" customHeight="1">
      <c r="A650" s="2" t="s">
        <v>28</v>
      </c>
      <c r="B650" s="2" t="s">
        <v>2037</v>
      </c>
      <c r="C650" s="2" t="s">
        <v>50</v>
      </c>
      <c r="D650" s="2" t="s">
        <v>2274</v>
      </c>
      <c r="E650" s="2" t="s">
        <v>2038</v>
      </c>
      <c r="F650" s="2" t="s">
        <v>1400</v>
      </c>
      <c r="G650" s="2" t="s">
        <v>124</v>
      </c>
      <c r="H650" s="2" t="s">
        <v>2275</v>
      </c>
      <c r="I650" s="2" t="s">
        <v>47</v>
      </c>
      <c r="J650" s="2" t="s">
        <v>989</v>
      </c>
      <c r="K650" s="2" t="s">
        <v>998</v>
      </c>
      <c r="L650" s="2" t="s">
        <v>999</v>
      </c>
      <c r="M650" s="2" t="s">
        <v>999</v>
      </c>
      <c r="N650" s="2" t="s">
        <v>2276</v>
      </c>
      <c r="O650" s="2" t="s">
        <v>40</v>
      </c>
      <c r="P650" s="2">
        <v>0.2088</v>
      </c>
      <c r="Q650" s="2">
        <v>79.0</v>
      </c>
      <c r="R650" s="2">
        <v>16.4952</v>
      </c>
      <c r="S650" s="2">
        <v>0.0</v>
      </c>
      <c r="T650" s="2">
        <v>0.0</v>
      </c>
      <c r="U650" s="2">
        <v>0.4335</v>
      </c>
      <c r="V650" s="2">
        <v>0.3077</v>
      </c>
      <c r="W650" s="2">
        <v>0.1853</v>
      </c>
      <c r="X650" s="2">
        <v>0.4131543624161074</v>
      </c>
      <c r="Y650" s="2">
        <v>0.1977369696022506</v>
      </c>
      <c r="Z650" s="2">
        <v>0.4716512885777919</v>
      </c>
      <c r="AA650" s="2">
        <v>0.8848056509938993</v>
      </c>
      <c r="AB650" s="2">
        <v>0.6693882581800426</v>
      </c>
    </row>
    <row r="651" ht="15.0" customHeight="1">
      <c r="A651" s="2" t="s">
        <v>28</v>
      </c>
      <c r="B651" s="2" t="s">
        <v>2037</v>
      </c>
      <c r="C651" s="2" t="s">
        <v>331</v>
      </c>
      <c r="D651" s="2" t="s">
        <v>2277</v>
      </c>
      <c r="E651" s="2" t="s">
        <v>2038</v>
      </c>
      <c r="F651" s="2" t="s">
        <v>1400</v>
      </c>
      <c r="G651" s="2" t="s">
        <v>124</v>
      </c>
      <c r="H651" s="2" t="s">
        <v>2278</v>
      </c>
      <c r="I651" s="2" t="s">
        <v>570</v>
      </c>
      <c r="J651" s="2" t="s">
        <v>989</v>
      </c>
      <c r="K651" s="2" t="s">
        <v>998</v>
      </c>
      <c r="L651" s="2" t="s">
        <v>999</v>
      </c>
      <c r="M651" s="2" t="s">
        <v>999</v>
      </c>
      <c r="N651" s="2" t="s">
        <v>350</v>
      </c>
      <c r="O651" s="2" t="s">
        <v>57</v>
      </c>
      <c r="P651" s="2">
        <v>0.2088</v>
      </c>
      <c r="Q651" s="2">
        <v>79.0</v>
      </c>
      <c r="R651" s="2">
        <v>16.4952</v>
      </c>
      <c r="S651" s="2">
        <v>0.0</v>
      </c>
      <c r="T651" s="2">
        <v>0.0</v>
      </c>
      <c r="U651" s="2">
        <v>0.4335</v>
      </c>
      <c r="V651" s="2">
        <v>0.3077</v>
      </c>
      <c r="W651" s="2">
        <v>0.1853</v>
      </c>
      <c r="X651" s="2">
        <v>0.4131543624161074</v>
      </c>
      <c r="Y651" s="2">
        <v>0.1977369696022506</v>
      </c>
      <c r="Z651" s="2">
        <v>0.4716512885777919</v>
      </c>
      <c r="AA651" s="2">
        <v>0.8848056509938993</v>
      </c>
      <c r="AB651" s="2">
        <v>0.6693882581800426</v>
      </c>
    </row>
    <row r="652" ht="15.0" hidden="1" customHeight="1">
      <c r="A652" s="2" t="s">
        <v>28</v>
      </c>
      <c r="B652" s="2" t="s">
        <v>2279</v>
      </c>
      <c r="C652" s="2" t="s">
        <v>1520</v>
      </c>
      <c r="D652" s="2" t="s">
        <v>2280</v>
      </c>
      <c r="E652" s="2" t="s">
        <v>2281</v>
      </c>
      <c r="F652" s="2" t="s">
        <v>2282</v>
      </c>
      <c r="G652" s="2" t="s">
        <v>2283</v>
      </c>
      <c r="H652" s="2" t="s">
        <v>2284</v>
      </c>
      <c r="I652" s="2" t="s">
        <v>174</v>
      </c>
      <c r="J652" s="2" t="s">
        <v>284</v>
      </c>
      <c r="K652" s="2" t="s">
        <v>285</v>
      </c>
      <c r="L652" s="2" t="s">
        <v>286</v>
      </c>
      <c r="M652" s="2" t="s">
        <v>287</v>
      </c>
      <c r="N652" s="3" t="s">
        <v>2285</v>
      </c>
      <c r="O652" s="2" t="s">
        <v>40</v>
      </c>
      <c r="P652" s="2">
        <v>0.4274</v>
      </c>
      <c r="Q652" s="2">
        <v>108.0</v>
      </c>
      <c r="R652" s="2">
        <v>46.1592</v>
      </c>
      <c r="S652" s="2">
        <v>0.0</v>
      </c>
      <c r="T652" s="2">
        <v>0.0</v>
      </c>
      <c r="U652" s="2">
        <v>0.0</v>
      </c>
      <c r="V652" s="2">
        <v>0.0</v>
      </c>
      <c r="W652" s="2">
        <v>0.0</v>
      </c>
      <c r="X652" s="2">
        <v>1.0</v>
      </c>
      <c r="Y652" s="2">
        <v>0.6613456278815347</v>
      </c>
      <c r="Z652" s="2">
        <v>0.0</v>
      </c>
      <c r="AA652" s="2">
        <v>1.0</v>
      </c>
      <c r="AB652" s="2">
        <v>0.6613456278815347</v>
      </c>
    </row>
    <row r="653" ht="15.0" hidden="1" customHeight="1">
      <c r="A653" s="2" t="s">
        <v>28</v>
      </c>
      <c r="B653" s="2" t="s">
        <v>1104</v>
      </c>
      <c r="C653" s="2" t="s">
        <v>176</v>
      </c>
      <c r="D653" s="2" t="s">
        <v>2286</v>
      </c>
      <c r="E653" s="2" t="s">
        <v>1651</v>
      </c>
      <c r="F653" s="2" t="s">
        <v>32</v>
      </c>
      <c r="G653" s="2" t="s">
        <v>33</v>
      </c>
      <c r="H653" s="2" t="s">
        <v>2287</v>
      </c>
      <c r="I653" s="2" t="s">
        <v>770</v>
      </c>
      <c r="J653" s="2" t="s">
        <v>284</v>
      </c>
      <c r="K653" s="2" t="s">
        <v>285</v>
      </c>
      <c r="L653" s="2" t="s">
        <v>286</v>
      </c>
      <c r="M653" s="2" t="s">
        <v>287</v>
      </c>
      <c r="N653" s="2" t="s">
        <v>2288</v>
      </c>
      <c r="O653" s="2" t="s">
        <v>265</v>
      </c>
      <c r="P653" s="2">
        <v>0.4274</v>
      </c>
      <c r="Q653" s="2">
        <v>108.0</v>
      </c>
      <c r="R653" s="2">
        <v>46.1592</v>
      </c>
      <c r="S653" s="2">
        <v>0.0</v>
      </c>
      <c r="T653" s="2">
        <v>0.0</v>
      </c>
      <c r="U653" s="2">
        <v>0.0</v>
      </c>
      <c r="V653" s="2">
        <v>0.0</v>
      </c>
      <c r="W653" s="2">
        <v>0.0</v>
      </c>
      <c r="X653" s="2">
        <v>1.0</v>
      </c>
      <c r="Y653" s="2">
        <v>0.6613456278815347</v>
      </c>
      <c r="Z653" s="2">
        <v>0.0</v>
      </c>
      <c r="AA653" s="2">
        <v>1.0</v>
      </c>
      <c r="AB653" s="2">
        <v>0.6613456278815347</v>
      </c>
    </row>
    <row r="654" ht="15.0" hidden="1" customHeight="1">
      <c r="A654" s="2" t="s">
        <v>28</v>
      </c>
      <c r="B654" s="2" t="s">
        <v>1104</v>
      </c>
      <c r="C654" s="2" t="s">
        <v>733</v>
      </c>
      <c r="D654" s="2" t="s">
        <v>2289</v>
      </c>
      <c r="E654" s="2" t="s">
        <v>1651</v>
      </c>
      <c r="F654" s="2" t="s">
        <v>32</v>
      </c>
      <c r="G654" s="2" t="s">
        <v>33</v>
      </c>
      <c r="H654" s="2" t="s">
        <v>2290</v>
      </c>
      <c r="I654" s="2" t="s">
        <v>415</v>
      </c>
      <c r="J654" s="2" t="s">
        <v>284</v>
      </c>
      <c r="K654" s="2" t="s">
        <v>285</v>
      </c>
      <c r="L654" s="2" t="s">
        <v>286</v>
      </c>
      <c r="M654" s="2" t="s">
        <v>287</v>
      </c>
      <c r="N654" s="2" t="s">
        <v>2291</v>
      </c>
      <c r="O654" s="2" t="s">
        <v>265</v>
      </c>
      <c r="P654" s="2">
        <v>0.4274</v>
      </c>
      <c r="Q654" s="2">
        <v>108.0</v>
      </c>
      <c r="R654" s="2">
        <v>46.1592</v>
      </c>
      <c r="S654" s="2">
        <v>0.0</v>
      </c>
      <c r="T654" s="2">
        <v>0.0</v>
      </c>
      <c r="U654" s="2">
        <v>0.0</v>
      </c>
      <c r="V654" s="2">
        <v>0.0</v>
      </c>
      <c r="W654" s="2">
        <v>0.0</v>
      </c>
      <c r="X654" s="2">
        <v>1.0</v>
      </c>
      <c r="Y654" s="2">
        <v>0.6613456278815347</v>
      </c>
      <c r="Z654" s="2">
        <v>0.0</v>
      </c>
      <c r="AA654" s="2">
        <v>1.0</v>
      </c>
      <c r="AB654" s="2">
        <v>0.6613456278815347</v>
      </c>
    </row>
    <row r="655" ht="15.0" hidden="1" customHeight="1">
      <c r="A655" s="2" t="s">
        <v>28</v>
      </c>
      <c r="B655" s="2" t="s">
        <v>280</v>
      </c>
      <c r="C655" s="2" t="s">
        <v>2292</v>
      </c>
      <c r="D655" s="2" t="s">
        <v>2293</v>
      </c>
      <c r="E655" s="2" t="s">
        <v>2294</v>
      </c>
      <c r="F655" s="2" t="s">
        <v>1400</v>
      </c>
      <c r="G655" s="2" t="s">
        <v>1559</v>
      </c>
      <c r="H655" s="2" t="s">
        <v>2295</v>
      </c>
      <c r="I655" s="2" t="s">
        <v>107</v>
      </c>
      <c r="J655" s="2" t="s">
        <v>284</v>
      </c>
      <c r="K655" s="2" t="s">
        <v>285</v>
      </c>
      <c r="L655" s="2" t="s">
        <v>286</v>
      </c>
      <c r="M655" s="2" t="s">
        <v>287</v>
      </c>
      <c r="N655" s="2" t="s">
        <v>147</v>
      </c>
      <c r="O655" s="2" t="s">
        <v>57</v>
      </c>
      <c r="P655" s="2">
        <v>0.4274</v>
      </c>
      <c r="Q655" s="2">
        <v>108.0</v>
      </c>
      <c r="R655" s="2">
        <v>46.1592</v>
      </c>
      <c r="S655" s="2">
        <v>0.0</v>
      </c>
      <c r="T655" s="2">
        <v>0.0</v>
      </c>
      <c r="U655" s="2">
        <v>0.0</v>
      </c>
      <c r="V655" s="2">
        <v>0.0</v>
      </c>
      <c r="W655" s="2">
        <v>0.0</v>
      </c>
      <c r="X655" s="2">
        <v>1.0</v>
      </c>
      <c r="Y655" s="2">
        <v>0.6613456278815347</v>
      </c>
      <c r="Z655" s="2">
        <v>0.0</v>
      </c>
      <c r="AA655" s="2">
        <v>1.0</v>
      </c>
      <c r="AB655" s="2">
        <v>0.6613456278815347</v>
      </c>
    </row>
    <row r="656" ht="15.0" hidden="1" customHeight="1">
      <c r="A656" s="2" t="s">
        <v>28</v>
      </c>
      <c r="B656" s="2" t="s">
        <v>1107</v>
      </c>
      <c r="C656" s="2" t="s">
        <v>2296</v>
      </c>
      <c r="D656" s="2" t="s">
        <v>2297</v>
      </c>
      <c r="E656" s="2" t="s">
        <v>1107</v>
      </c>
      <c r="F656" s="2" t="s">
        <v>32</v>
      </c>
      <c r="G656" s="2" t="s">
        <v>413</v>
      </c>
      <c r="H656" s="2" t="s">
        <v>2298</v>
      </c>
      <c r="I656" s="2" t="s">
        <v>431</v>
      </c>
      <c r="J656" s="2" t="s">
        <v>284</v>
      </c>
      <c r="K656" s="2" t="s">
        <v>285</v>
      </c>
      <c r="L656" s="2" t="s">
        <v>286</v>
      </c>
      <c r="M656" s="2" t="s">
        <v>287</v>
      </c>
      <c r="N656" s="2" t="s">
        <v>2299</v>
      </c>
      <c r="O656" s="2" t="s">
        <v>101</v>
      </c>
      <c r="P656" s="2">
        <v>0.4274</v>
      </c>
      <c r="Q656" s="2">
        <v>108.0</v>
      </c>
      <c r="R656" s="2">
        <v>46.1592</v>
      </c>
      <c r="S656" s="2">
        <v>0.0</v>
      </c>
      <c r="T656" s="2">
        <v>0.0</v>
      </c>
      <c r="U656" s="2">
        <v>0.0</v>
      </c>
      <c r="V656" s="2">
        <v>0.0</v>
      </c>
      <c r="W656" s="2">
        <v>0.0</v>
      </c>
      <c r="X656" s="2">
        <v>1.0</v>
      </c>
      <c r="Y656" s="2">
        <v>0.6613456278815347</v>
      </c>
      <c r="Z656" s="2">
        <v>0.0</v>
      </c>
      <c r="AA656" s="2">
        <v>1.0</v>
      </c>
      <c r="AB656" s="2">
        <v>0.6613456278815347</v>
      </c>
    </row>
    <row r="657" ht="15.0" hidden="1" customHeight="1">
      <c r="A657" s="2" t="s">
        <v>28</v>
      </c>
      <c r="B657" s="2" t="s">
        <v>1114</v>
      </c>
      <c r="C657" s="2" t="s">
        <v>2300</v>
      </c>
      <c r="D657" s="2" t="s">
        <v>2301</v>
      </c>
      <c r="E657" s="2" t="s">
        <v>2302</v>
      </c>
      <c r="F657" s="2" t="s">
        <v>53</v>
      </c>
      <c r="G657" s="2" t="s">
        <v>89</v>
      </c>
      <c r="H657" s="2" t="s">
        <v>2303</v>
      </c>
      <c r="I657" s="2" t="s">
        <v>570</v>
      </c>
      <c r="J657" s="2" t="s">
        <v>284</v>
      </c>
      <c r="K657" s="2" t="s">
        <v>575</v>
      </c>
      <c r="L657" s="2" t="s">
        <v>583</v>
      </c>
      <c r="M657" s="2" t="s">
        <v>1118</v>
      </c>
      <c r="N657" s="2" t="s">
        <v>913</v>
      </c>
      <c r="O657" s="2" t="s">
        <v>101</v>
      </c>
      <c r="P657" s="2">
        <v>0.4274</v>
      </c>
      <c r="Q657" s="2">
        <v>108.0</v>
      </c>
      <c r="R657" s="2">
        <v>46.1592</v>
      </c>
      <c r="S657" s="2">
        <v>0.0</v>
      </c>
      <c r="T657" s="2">
        <v>0.0</v>
      </c>
      <c r="U657" s="2">
        <v>0.0</v>
      </c>
      <c r="V657" s="2">
        <v>0.0</v>
      </c>
      <c r="W657" s="2">
        <v>0.0</v>
      </c>
      <c r="X657" s="2">
        <v>1.0</v>
      </c>
      <c r="Y657" s="2">
        <v>0.6613456278815347</v>
      </c>
      <c r="Z657" s="2">
        <v>0.0</v>
      </c>
      <c r="AA657" s="2">
        <v>1.0</v>
      </c>
      <c r="AB657" s="2">
        <v>0.6613456278815347</v>
      </c>
    </row>
    <row r="658" ht="15.0" hidden="1" customHeight="1">
      <c r="A658" s="2" t="s">
        <v>28</v>
      </c>
      <c r="B658" s="2" t="s">
        <v>560</v>
      </c>
      <c r="C658" s="2" t="s">
        <v>1703</v>
      </c>
      <c r="D658" s="2" t="s">
        <v>2304</v>
      </c>
      <c r="E658" s="2" t="s">
        <v>2305</v>
      </c>
      <c r="F658" s="2" t="s">
        <v>53</v>
      </c>
      <c r="G658" s="2" t="s">
        <v>113</v>
      </c>
      <c r="H658" s="2" t="s">
        <v>2306</v>
      </c>
      <c r="I658" s="2" t="s">
        <v>770</v>
      </c>
      <c r="J658" s="2" t="s">
        <v>284</v>
      </c>
      <c r="K658" s="2" t="s">
        <v>285</v>
      </c>
      <c r="L658" s="2" t="s">
        <v>295</v>
      </c>
      <c r="M658" s="2" t="s">
        <v>296</v>
      </c>
      <c r="N658" s="2" t="s">
        <v>2307</v>
      </c>
      <c r="O658" s="2" t="s">
        <v>57</v>
      </c>
      <c r="P658" s="2">
        <v>0.4274</v>
      </c>
      <c r="Q658" s="2">
        <v>108.0</v>
      </c>
      <c r="R658" s="2">
        <v>46.1592</v>
      </c>
      <c r="S658" s="2">
        <v>0.0</v>
      </c>
      <c r="T658" s="2">
        <v>0.0</v>
      </c>
      <c r="U658" s="2">
        <v>0.0</v>
      </c>
      <c r="V658" s="2">
        <v>0.0</v>
      </c>
      <c r="W658" s="2">
        <v>0.0</v>
      </c>
      <c r="X658" s="2">
        <v>1.0</v>
      </c>
      <c r="Y658" s="2">
        <v>0.6613456278815347</v>
      </c>
      <c r="Z658" s="2">
        <v>0.0</v>
      </c>
      <c r="AA658" s="2">
        <v>1.0</v>
      </c>
      <c r="AB658" s="2">
        <v>0.6613456278815347</v>
      </c>
    </row>
    <row r="659" ht="15.0" hidden="1" customHeight="1">
      <c r="A659" s="2" t="s">
        <v>28</v>
      </c>
      <c r="B659" s="2" t="s">
        <v>2308</v>
      </c>
      <c r="C659" s="2" t="s">
        <v>169</v>
      </c>
      <c r="D659" s="2" t="s">
        <v>2309</v>
      </c>
      <c r="E659" s="2" t="s">
        <v>2308</v>
      </c>
      <c r="F659" s="2" t="s">
        <v>2310</v>
      </c>
      <c r="G659" s="2" t="s">
        <v>2311</v>
      </c>
      <c r="H659" s="2" t="s">
        <v>2312</v>
      </c>
      <c r="I659" s="2" t="s">
        <v>140</v>
      </c>
      <c r="J659" s="2" t="s">
        <v>284</v>
      </c>
      <c r="K659" s="2" t="s">
        <v>285</v>
      </c>
      <c r="L659" s="2" t="s">
        <v>295</v>
      </c>
      <c r="M659" s="2" t="s">
        <v>296</v>
      </c>
      <c r="N659" s="2" t="s">
        <v>2309</v>
      </c>
      <c r="O659" s="2" t="s">
        <v>57</v>
      </c>
      <c r="P659" s="2">
        <v>0.4274</v>
      </c>
      <c r="Q659" s="2">
        <v>108.0</v>
      </c>
      <c r="R659" s="2">
        <v>46.1592</v>
      </c>
      <c r="S659" s="2">
        <v>0.0</v>
      </c>
      <c r="T659" s="2">
        <v>0.0</v>
      </c>
      <c r="U659" s="2">
        <v>0.0</v>
      </c>
      <c r="V659" s="2">
        <v>0.0</v>
      </c>
      <c r="W659" s="2">
        <v>0.0</v>
      </c>
      <c r="X659" s="2">
        <v>1.0</v>
      </c>
      <c r="Y659" s="2">
        <v>0.6613456278815347</v>
      </c>
      <c r="Z659" s="2">
        <v>0.0</v>
      </c>
      <c r="AA659" s="2">
        <v>1.0</v>
      </c>
      <c r="AB659" s="2">
        <v>0.6613456278815347</v>
      </c>
    </row>
    <row r="660" ht="15.0" hidden="1" customHeight="1">
      <c r="A660" s="2" t="s">
        <v>28</v>
      </c>
      <c r="B660" s="2" t="s">
        <v>2308</v>
      </c>
      <c r="C660" s="2" t="s">
        <v>110</v>
      </c>
      <c r="D660" s="2" t="s">
        <v>2313</v>
      </c>
      <c r="E660" s="2" t="s">
        <v>2314</v>
      </c>
      <c r="F660" s="2" t="s">
        <v>2315</v>
      </c>
      <c r="G660" s="2" t="s">
        <v>159</v>
      </c>
      <c r="H660" s="2" t="s">
        <v>2316</v>
      </c>
      <c r="I660" s="2" t="s">
        <v>35</v>
      </c>
      <c r="J660" s="2" t="s">
        <v>284</v>
      </c>
      <c r="K660" s="2" t="s">
        <v>285</v>
      </c>
      <c r="L660" s="2" t="s">
        <v>295</v>
      </c>
      <c r="M660" s="2" t="s">
        <v>296</v>
      </c>
      <c r="N660" s="2" t="s">
        <v>2317</v>
      </c>
      <c r="O660" s="2" t="s">
        <v>57</v>
      </c>
      <c r="P660" s="2">
        <v>0.4274</v>
      </c>
      <c r="Q660" s="2">
        <v>108.0</v>
      </c>
      <c r="R660" s="2">
        <v>46.1592</v>
      </c>
      <c r="S660" s="2">
        <v>0.0</v>
      </c>
      <c r="T660" s="2">
        <v>0.0</v>
      </c>
      <c r="U660" s="2">
        <v>0.0</v>
      </c>
      <c r="V660" s="2">
        <v>0.0</v>
      </c>
      <c r="W660" s="2">
        <v>0.0</v>
      </c>
      <c r="X660" s="2">
        <v>1.0</v>
      </c>
      <c r="Y660" s="2">
        <v>0.6613456278815347</v>
      </c>
      <c r="Z660" s="2">
        <v>0.0</v>
      </c>
      <c r="AA660" s="2">
        <v>1.0</v>
      </c>
      <c r="AB660" s="2">
        <v>0.6613456278815347</v>
      </c>
    </row>
    <row r="661" ht="15.0" hidden="1" customHeight="1">
      <c r="A661" s="2" t="s">
        <v>28</v>
      </c>
      <c r="B661" s="2" t="s">
        <v>2308</v>
      </c>
      <c r="C661" s="2" t="s">
        <v>230</v>
      </c>
      <c r="D661" s="2" t="s">
        <v>2318</v>
      </c>
      <c r="E661" s="2" t="s">
        <v>2308</v>
      </c>
      <c r="F661" s="2" t="s">
        <v>252</v>
      </c>
      <c r="G661" s="2" t="s">
        <v>253</v>
      </c>
      <c r="H661" s="2" t="s">
        <v>2319</v>
      </c>
      <c r="I661" s="2" t="s">
        <v>2320</v>
      </c>
      <c r="J661" s="2" t="s">
        <v>284</v>
      </c>
      <c r="K661" s="2" t="s">
        <v>285</v>
      </c>
      <c r="L661" s="2" t="s">
        <v>295</v>
      </c>
      <c r="M661" s="2" t="s">
        <v>296</v>
      </c>
      <c r="N661" s="2" t="s">
        <v>257</v>
      </c>
      <c r="O661" s="2" t="s">
        <v>57</v>
      </c>
      <c r="P661" s="2">
        <v>0.4274</v>
      </c>
      <c r="Q661" s="2">
        <v>108.0</v>
      </c>
      <c r="R661" s="2">
        <v>46.1592</v>
      </c>
      <c r="S661" s="2">
        <v>0.0</v>
      </c>
      <c r="T661" s="2">
        <v>0.0</v>
      </c>
      <c r="U661" s="2">
        <v>0.0</v>
      </c>
      <c r="V661" s="2">
        <v>0.0</v>
      </c>
      <c r="W661" s="2">
        <v>0.0</v>
      </c>
      <c r="X661" s="2">
        <v>1.0</v>
      </c>
      <c r="Y661" s="2">
        <v>0.6613456278815347</v>
      </c>
      <c r="Z661" s="2">
        <v>0.0</v>
      </c>
      <c r="AA661" s="2">
        <v>1.0</v>
      </c>
      <c r="AB661" s="2">
        <v>0.6613456278815347</v>
      </c>
    </row>
    <row r="662" ht="15.0" hidden="1" customHeight="1">
      <c r="A662" s="2" t="s">
        <v>28</v>
      </c>
      <c r="B662" s="2" t="s">
        <v>2321</v>
      </c>
      <c r="C662" s="2" t="s">
        <v>1639</v>
      </c>
      <c r="D662" s="2" t="s">
        <v>2322</v>
      </c>
      <c r="E662" s="2" t="s">
        <v>2321</v>
      </c>
      <c r="F662" s="2" t="s">
        <v>412</v>
      </c>
      <c r="G662" s="2" t="s">
        <v>2323</v>
      </c>
      <c r="H662" s="2" t="s">
        <v>2324</v>
      </c>
      <c r="I662" s="2" t="s">
        <v>35</v>
      </c>
      <c r="J662" s="2" t="s">
        <v>284</v>
      </c>
      <c r="K662" s="2" t="s">
        <v>285</v>
      </c>
      <c r="L662" s="2" t="s">
        <v>286</v>
      </c>
      <c r="M662" s="2" t="s">
        <v>287</v>
      </c>
      <c r="N662" s="2" t="s">
        <v>2325</v>
      </c>
      <c r="O662" s="2" t="s">
        <v>288</v>
      </c>
      <c r="P662" s="2">
        <v>0.4274</v>
      </c>
      <c r="Q662" s="2">
        <v>108.0</v>
      </c>
      <c r="R662" s="2">
        <v>46.1592</v>
      </c>
      <c r="S662" s="2">
        <v>0.0</v>
      </c>
      <c r="T662" s="2">
        <v>0.0</v>
      </c>
      <c r="U662" s="2">
        <v>0.0</v>
      </c>
      <c r="V662" s="2">
        <v>0.0</v>
      </c>
      <c r="W662" s="2">
        <v>0.0</v>
      </c>
      <c r="X662" s="2">
        <v>1.0</v>
      </c>
      <c r="Y662" s="2">
        <v>0.6613456278815347</v>
      </c>
      <c r="Z662" s="2">
        <v>0.0</v>
      </c>
      <c r="AA662" s="2">
        <v>1.0</v>
      </c>
      <c r="AB662" s="2">
        <v>0.6613456278815347</v>
      </c>
    </row>
    <row r="663" ht="15.0" hidden="1" customHeight="1">
      <c r="A663" s="2" t="s">
        <v>28</v>
      </c>
      <c r="B663" s="2" t="s">
        <v>2321</v>
      </c>
      <c r="C663" s="2" t="s">
        <v>200</v>
      </c>
      <c r="D663" s="2" t="s">
        <v>2322</v>
      </c>
      <c r="E663" s="2" t="s">
        <v>2321</v>
      </c>
      <c r="F663" s="2" t="s">
        <v>412</v>
      </c>
      <c r="G663" s="2" t="s">
        <v>2323</v>
      </c>
      <c r="H663" s="2" t="s">
        <v>2324</v>
      </c>
      <c r="I663" s="2" t="s">
        <v>35</v>
      </c>
      <c r="J663" s="2" t="s">
        <v>284</v>
      </c>
      <c r="K663" s="2" t="s">
        <v>285</v>
      </c>
      <c r="L663" s="2" t="s">
        <v>286</v>
      </c>
      <c r="M663" s="2" t="s">
        <v>287</v>
      </c>
      <c r="N663" s="2" t="s">
        <v>2325</v>
      </c>
      <c r="O663" s="2" t="s">
        <v>288</v>
      </c>
      <c r="P663" s="2">
        <v>0.4274</v>
      </c>
      <c r="Q663" s="2">
        <v>108.0</v>
      </c>
      <c r="R663" s="2">
        <v>46.1592</v>
      </c>
      <c r="S663" s="2">
        <v>0.0</v>
      </c>
      <c r="T663" s="2">
        <v>0.0</v>
      </c>
      <c r="U663" s="2">
        <v>0.0</v>
      </c>
      <c r="V663" s="2">
        <v>0.0</v>
      </c>
      <c r="W663" s="2">
        <v>0.0</v>
      </c>
      <c r="X663" s="2">
        <v>1.0</v>
      </c>
      <c r="Y663" s="2">
        <v>0.6613456278815347</v>
      </c>
      <c r="Z663" s="2">
        <v>0.0</v>
      </c>
      <c r="AA663" s="2">
        <v>1.0</v>
      </c>
      <c r="AB663" s="2">
        <v>0.6613456278815347</v>
      </c>
    </row>
    <row r="664" ht="15.0" hidden="1" customHeight="1">
      <c r="A664" s="2" t="s">
        <v>28</v>
      </c>
      <c r="B664" s="2" t="s">
        <v>578</v>
      </c>
      <c r="C664" s="2" t="s">
        <v>195</v>
      </c>
      <c r="D664" s="2" t="s">
        <v>2326</v>
      </c>
      <c r="E664" s="2" t="s">
        <v>578</v>
      </c>
      <c r="F664" s="2" t="s">
        <v>53</v>
      </c>
      <c r="G664" s="2" t="s">
        <v>1429</v>
      </c>
      <c r="H664" s="2" t="s">
        <v>2327</v>
      </c>
      <c r="I664" s="2" t="s">
        <v>35</v>
      </c>
      <c r="J664" s="2" t="s">
        <v>284</v>
      </c>
      <c r="K664" s="2" t="s">
        <v>575</v>
      </c>
      <c r="L664" s="2" t="s">
        <v>583</v>
      </c>
      <c r="M664" s="2" t="s">
        <v>584</v>
      </c>
      <c r="N664" s="2" t="s">
        <v>2328</v>
      </c>
      <c r="O664" s="2" t="s">
        <v>297</v>
      </c>
      <c r="P664" s="2">
        <v>0.4274</v>
      </c>
      <c r="Q664" s="2">
        <v>108.0</v>
      </c>
      <c r="R664" s="2">
        <v>46.1592</v>
      </c>
      <c r="S664" s="2">
        <v>0.0</v>
      </c>
      <c r="T664" s="2">
        <v>0.0</v>
      </c>
      <c r="U664" s="2">
        <v>0.0</v>
      </c>
      <c r="V664" s="2">
        <v>0.0</v>
      </c>
      <c r="W664" s="2">
        <v>0.0</v>
      </c>
      <c r="X664" s="2">
        <v>1.0</v>
      </c>
      <c r="Y664" s="2">
        <v>0.6613456278815347</v>
      </c>
      <c r="Z664" s="2">
        <v>0.0</v>
      </c>
      <c r="AA664" s="2">
        <v>1.0</v>
      </c>
      <c r="AB664" s="2">
        <v>0.6613456278815347</v>
      </c>
    </row>
    <row r="665" ht="15.0" hidden="1" customHeight="1">
      <c r="A665" s="2" t="s">
        <v>28</v>
      </c>
      <c r="B665" s="2" t="s">
        <v>578</v>
      </c>
      <c r="C665" s="2" t="s">
        <v>775</v>
      </c>
      <c r="D665" s="2" t="s">
        <v>2329</v>
      </c>
      <c r="E665" s="2" t="s">
        <v>578</v>
      </c>
      <c r="F665" s="2" t="s">
        <v>2330</v>
      </c>
      <c r="G665" s="2" t="s">
        <v>581</v>
      </c>
      <c r="H665" s="2" t="s">
        <v>2331</v>
      </c>
      <c r="I665" s="2" t="s">
        <v>91</v>
      </c>
      <c r="J665" s="2" t="s">
        <v>284</v>
      </c>
      <c r="K665" s="2" t="s">
        <v>575</v>
      </c>
      <c r="L665" s="2" t="s">
        <v>583</v>
      </c>
      <c r="M665" s="2" t="s">
        <v>584</v>
      </c>
      <c r="N665" s="2" t="s">
        <v>2332</v>
      </c>
      <c r="O665" s="2" t="s">
        <v>40</v>
      </c>
      <c r="P665" s="2">
        <v>0.4274</v>
      </c>
      <c r="Q665" s="2">
        <v>108.0</v>
      </c>
      <c r="R665" s="2">
        <v>46.1592</v>
      </c>
      <c r="S665" s="2">
        <v>0.0</v>
      </c>
      <c r="T665" s="2">
        <v>0.0</v>
      </c>
      <c r="U665" s="2">
        <v>0.0</v>
      </c>
      <c r="V665" s="2">
        <v>0.0</v>
      </c>
      <c r="W665" s="2">
        <v>0.0</v>
      </c>
      <c r="X665" s="2">
        <v>1.0</v>
      </c>
      <c r="Y665" s="2">
        <v>0.6613456278815347</v>
      </c>
      <c r="Z665" s="2">
        <v>0.0</v>
      </c>
      <c r="AA665" s="2">
        <v>1.0</v>
      </c>
      <c r="AB665" s="2">
        <v>0.6613456278815347</v>
      </c>
    </row>
    <row r="666" ht="15.0" hidden="1" customHeight="1">
      <c r="A666" s="2" t="s">
        <v>28</v>
      </c>
      <c r="B666" s="2" t="s">
        <v>578</v>
      </c>
      <c r="C666" s="2" t="s">
        <v>705</v>
      </c>
      <c r="D666" s="2" t="s">
        <v>2333</v>
      </c>
      <c r="E666" s="2" t="s">
        <v>578</v>
      </c>
      <c r="F666" s="2" t="s">
        <v>118</v>
      </c>
      <c r="G666" s="2" t="s">
        <v>581</v>
      </c>
      <c r="H666" s="2" t="s">
        <v>2334</v>
      </c>
      <c r="I666" s="2" t="s">
        <v>64</v>
      </c>
      <c r="J666" s="2" t="s">
        <v>284</v>
      </c>
      <c r="K666" s="2" t="s">
        <v>575</v>
      </c>
      <c r="L666" s="2" t="s">
        <v>583</v>
      </c>
      <c r="M666" s="2" t="s">
        <v>584</v>
      </c>
      <c r="N666" s="2" t="s">
        <v>2335</v>
      </c>
      <c r="O666" s="2" t="s">
        <v>101</v>
      </c>
      <c r="P666" s="2">
        <v>0.4274</v>
      </c>
      <c r="Q666" s="2">
        <v>108.0</v>
      </c>
      <c r="R666" s="2">
        <v>46.1592</v>
      </c>
      <c r="S666" s="2">
        <v>0.0</v>
      </c>
      <c r="T666" s="2">
        <v>0.0</v>
      </c>
      <c r="U666" s="2">
        <v>0.0</v>
      </c>
      <c r="V666" s="2">
        <v>0.0</v>
      </c>
      <c r="W666" s="2">
        <v>0.0</v>
      </c>
      <c r="X666" s="2">
        <v>1.0</v>
      </c>
      <c r="Y666" s="2">
        <v>0.6613456278815347</v>
      </c>
      <c r="Z666" s="2">
        <v>0.0</v>
      </c>
      <c r="AA666" s="2">
        <v>1.0</v>
      </c>
      <c r="AB666" s="2">
        <v>0.6613456278815347</v>
      </c>
    </row>
    <row r="667" ht="15.0" hidden="1" customHeight="1">
      <c r="A667" s="2" t="s">
        <v>28</v>
      </c>
      <c r="B667" s="2" t="s">
        <v>2014</v>
      </c>
      <c r="C667" s="2" t="s">
        <v>775</v>
      </c>
      <c r="D667" s="2" t="s">
        <v>2336</v>
      </c>
      <c r="E667" s="2" t="s">
        <v>2014</v>
      </c>
      <c r="F667" s="2" t="s">
        <v>118</v>
      </c>
      <c r="G667" s="2" t="s">
        <v>70</v>
      </c>
      <c r="H667" s="2" t="s">
        <v>2337</v>
      </c>
      <c r="I667" s="2" t="s">
        <v>329</v>
      </c>
      <c r="J667" s="2" t="s">
        <v>1354</v>
      </c>
      <c r="K667" s="2" t="s">
        <v>1354</v>
      </c>
      <c r="L667" s="2" t="s">
        <v>1355</v>
      </c>
      <c r="M667" s="2" t="s">
        <v>2017</v>
      </c>
      <c r="N667" s="2" t="s">
        <v>553</v>
      </c>
      <c r="O667" s="2" t="s">
        <v>40</v>
      </c>
      <c r="P667" s="2">
        <v>0.1722</v>
      </c>
      <c r="Q667" s="2">
        <v>47.0</v>
      </c>
      <c r="R667" s="2">
        <v>8.093399999999999</v>
      </c>
      <c r="S667" s="2">
        <v>0.3407</v>
      </c>
      <c r="T667" s="2">
        <v>0.4896</v>
      </c>
      <c r="U667" s="2">
        <v>0.4335</v>
      </c>
      <c r="V667" s="2">
        <v>0.3077</v>
      </c>
      <c r="W667" s="2">
        <v>0.392875</v>
      </c>
      <c r="X667" s="2">
        <v>0.3148993288590604</v>
      </c>
      <c r="Y667" s="2">
        <v>0.06642806907869031</v>
      </c>
      <c r="Z667" s="2">
        <v>1.0</v>
      </c>
      <c r="AA667" s="2">
        <v>1.31489932885906</v>
      </c>
      <c r="AB667" s="2">
        <v>1.06642806907869</v>
      </c>
    </row>
    <row r="668" ht="15.0" hidden="1" customHeight="1">
      <c r="A668" s="2" t="s">
        <v>28</v>
      </c>
      <c r="B668" s="2" t="s">
        <v>971</v>
      </c>
      <c r="C668" s="2" t="s">
        <v>281</v>
      </c>
      <c r="D668" s="2" t="s">
        <v>515</v>
      </c>
      <c r="E668" s="2" t="s">
        <v>971</v>
      </c>
      <c r="F668" s="2" t="s">
        <v>69</v>
      </c>
      <c r="G668" s="2" t="s">
        <v>977</v>
      </c>
      <c r="H668" s="2" t="s">
        <v>2338</v>
      </c>
      <c r="I668" s="2" t="s">
        <v>35</v>
      </c>
      <c r="J668" s="2" t="s">
        <v>669</v>
      </c>
      <c r="K668" s="2" t="s">
        <v>670</v>
      </c>
      <c r="L668" s="2" t="s">
        <v>671</v>
      </c>
      <c r="M668" s="2" t="s">
        <v>671</v>
      </c>
      <c r="N668" s="2" t="s">
        <v>515</v>
      </c>
      <c r="O668" s="2" t="s">
        <v>57</v>
      </c>
      <c r="P668" s="2">
        <v>0.1306</v>
      </c>
      <c r="Q668" s="2">
        <v>229.0</v>
      </c>
      <c r="R668" s="2">
        <v>29.9074</v>
      </c>
      <c r="S668" s="2">
        <v>0.3407</v>
      </c>
      <c r="T668" s="2">
        <v>0.0</v>
      </c>
      <c r="U668" s="2">
        <v>0.0</v>
      </c>
      <c r="V668" s="2">
        <v>0.0</v>
      </c>
      <c r="W668" s="2">
        <v>0.085175</v>
      </c>
      <c r="X668" s="2">
        <v>0.2032214765100671</v>
      </c>
      <c r="Y668" s="2">
        <v>0.4073517230600922</v>
      </c>
      <c r="Z668" s="2">
        <v>0.2167992363983456</v>
      </c>
      <c r="AA668" s="2">
        <v>0.4200207129084126</v>
      </c>
      <c r="AB668" s="2">
        <v>0.6241509594584378</v>
      </c>
    </row>
    <row r="669" ht="15.0" hidden="1" customHeight="1">
      <c r="A669" s="2" t="s">
        <v>28</v>
      </c>
      <c r="B669" s="2" t="s">
        <v>971</v>
      </c>
      <c r="C669" s="2" t="s">
        <v>303</v>
      </c>
      <c r="D669" s="2" t="s">
        <v>2339</v>
      </c>
      <c r="E669" s="2" t="s">
        <v>971</v>
      </c>
      <c r="F669" s="2" t="s">
        <v>225</v>
      </c>
      <c r="G669" s="2" t="s">
        <v>977</v>
      </c>
      <c r="H669" s="2" t="s">
        <v>2340</v>
      </c>
      <c r="I669" s="2" t="s">
        <v>482</v>
      </c>
      <c r="J669" s="2" t="s">
        <v>669</v>
      </c>
      <c r="K669" s="2" t="s">
        <v>670</v>
      </c>
      <c r="L669" s="2" t="s">
        <v>671</v>
      </c>
      <c r="M669" s="2" t="s">
        <v>671</v>
      </c>
      <c r="N669" s="2" t="s">
        <v>2341</v>
      </c>
      <c r="O669" s="2" t="s">
        <v>2342</v>
      </c>
      <c r="P669" s="2">
        <v>0.1306</v>
      </c>
      <c r="Q669" s="2">
        <v>229.0</v>
      </c>
      <c r="R669" s="2">
        <v>29.9074</v>
      </c>
      <c r="S669" s="2">
        <v>0.3407</v>
      </c>
      <c r="T669" s="2">
        <v>0.0</v>
      </c>
      <c r="U669" s="2">
        <v>0.0</v>
      </c>
      <c r="V669" s="2">
        <v>0.0</v>
      </c>
      <c r="W669" s="2">
        <v>0.085175</v>
      </c>
      <c r="X669" s="2">
        <v>0.2032214765100671</v>
      </c>
      <c r="Y669" s="2">
        <v>0.4073517230600922</v>
      </c>
      <c r="Z669" s="2">
        <v>0.2167992363983456</v>
      </c>
      <c r="AA669" s="2">
        <v>0.4200207129084126</v>
      </c>
      <c r="AB669" s="2">
        <v>0.6241509594584378</v>
      </c>
    </row>
    <row r="670" ht="15.0" hidden="1" customHeight="1">
      <c r="A670" s="2" t="s">
        <v>28</v>
      </c>
      <c r="B670" s="2" t="s">
        <v>2343</v>
      </c>
      <c r="C670" s="2" t="s">
        <v>248</v>
      </c>
      <c r="D670" s="2" t="s">
        <v>2344</v>
      </c>
      <c r="E670" s="2" t="s">
        <v>2343</v>
      </c>
      <c r="F670" s="2" t="s">
        <v>32</v>
      </c>
      <c r="G670" s="2" t="s">
        <v>413</v>
      </c>
      <c r="H670" s="2" t="s">
        <v>2345</v>
      </c>
      <c r="I670" s="2" t="s">
        <v>209</v>
      </c>
      <c r="J670" s="2" t="s">
        <v>669</v>
      </c>
      <c r="K670" s="2" t="s">
        <v>682</v>
      </c>
      <c r="L670" s="2" t="s">
        <v>1600</v>
      </c>
      <c r="M670" s="2" t="s">
        <v>1601</v>
      </c>
      <c r="N670" s="2" t="s">
        <v>2346</v>
      </c>
      <c r="O670" s="2" t="s">
        <v>40</v>
      </c>
      <c r="P670" s="2">
        <v>0.1306</v>
      </c>
      <c r="Q670" s="2">
        <v>229.0</v>
      </c>
      <c r="R670" s="2">
        <v>29.9074</v>
      </c>
      <c r="S670" s="2">
        <v>0.3407</v>
      </c>
      <c r="T670" s="2">
        <v>0.0</v>
      </c>
      <c r="U670" s="2">
        <v>0.0</v>
      </c>
      <c r="V670" s="2">
        <v>0.0</v>
      </c>
      <c r="W670" s="2">
        <v>0.085175</v>
      </c>
      <c r="X670" s="2">
        <v>0.2032214765100671</v>
      </c>
      <c r="Y670" s="2">
        <v>0.4073517230600922</v>
      </c>
      <c r="Z670" s="2">
        <v>0.2167992363983456</v>
      </c>
      <c r="AA670" s="2">
        <v>0.4200207129084126</v>
      </c>
      <c r="AB670" s="2">
        <v>0.6241509594584378</v>
      </c>
    </row>
    <row r="671" ht="15.0" hidden="1" customHeight="1">
      <c r="A671" s="2" t="s">
        <v>28</v>
      </c>
      <c r="B671" s="2" t="s">
        <v>1685</v>
      </c>
      <c r="C671" s="2" t="s">
        <v>319</v>
      </c>
      <c r="D671" s="2" t="s">
        <v>2347</v>
      </c>
      <c r="E671" s="2" t="s">
        <v>1687</v>
      </c>
      <c r="F671" s="2" t="s">
        <v>382</v>
      </c>
      <c r="G671" s="2" t="s">
        <v>383</v>
      </c>
      <c r="H671" s="2" t="s">
        <v>2348</v>
      </c>
      <c r="I671" s="2" t="s">
        <v>35</v>
      </c>
      <c r="J671" s="2" t="s">
        <v>637</v>
      </c>
      <c r="K671" s="2" t="s">
        <v>662</v>
      </c>
      <c r="L671" s="2" t="s">
        <v>1689</v>
      </c>
      <c r="M671" s="2" t="s">
        <v>1690</v>
      </c>
      <c r="N671" s="2" t="s">
        <v>2349</v>
      </c>
      <c r="O671" s="2" t="s">
        <v>57</v>
      </c>
      <c r="P671" s="2">
        <v>0.1294</v>
      </c>
      <c r="Q671" s="2">
        <v>232.0</v>
      </c>
      <c r="R671" s="2">
        <v>30.0208</v>
      </c>
      <c r="S671" s="2">
        <v>0.0</v>
      </c>
      <c r="T671" s="2">
        <v>0.0</v>
      </c>
      <c r="U671" s="2">
        <v>0.0</v>
      </c>
      <c r="V671" s="2">
        <v>0.3077</v>
      </c>
      <c r="W671" s="2">
        <v>0.076925</v>
      </c>
      <c r="X671" s="2">
        <v>0.2</v>
      </c>
      <c r="Y671" s="2">
        <v>0.4091240134406501</v>
      </c>
      <c r="Z671" s="2">
        <v>0.1958001909004136</v>
      </c>
      <c r="AA671" s="2">
        <v>0.3958001909004136</v>
      </c>
      <c r="AB671" s="2">
        <v>0.6049242043410638</v>
      </c>
    </row>
    <row r="672" ht="15.0" hidden="1" customHeight="1">
      <c r="A672" s="2" t="s">
        <v>28</v>
      </c>
      <c r="B672" s="2" t="s">
        <v>644</v>
      </c>
      <c r="C672" s="2" t="s">
        <v>303</v>
      </c>
      <c r="D672" s="2" t="s">
        <v>2350</v>
      </c>
      <c r="E672" s="2" t="s">
        <v>2118</v>
      </c>
      <c r="F672" s="2" t="s">
        <v>252</v>
      </c>
      <c r="G672" s="2" t="s">
        <v>253</v>
      </c>
      <c r="H672" s="2" t="s">
        <v>2351</v>
      </c>
      <c r="I672" s="2" t="s">
        <v>2352</v>
      </c>
      <c r="J672" s="2" t="s">
        <v>637</v>
      </c>
      <c r="K672" s="2" t="s">
        <v>648</v>
      </c>
      <c r="L672" s="2" t="s">
        <v>649</v>
      </c>
      <c r="M672" s="2" t="s">
        <v>649</v>
      </c>
      <c r="N672" s="2" t="s">
        <v>2350</v>
      </c>
      <c r="O672" s="2" t="s">
        <v>57</v>
      </c>
      <c r="P672" s="2">
        <v>0.1294</v>
      </c>
      <c r="Q672" s="2">
        <v>232.0</v>
      </c>
      <c r="R672" s="2">
        <v>30.0208</v>
      </c>
      <c r="S672" s="2">
        <v>0.0</v>
      </c>
      <c r="T672" s="2">
        <v>0.0</v>
      </c>
      <c r="U672" s="2">
        <v>0.0</v>
      </c>
      <c r="V672" s="2">
        <v>0.3077</v>
      </c>
      <c r="W672" s="2">
        <v>0.076925</v>
      </c>
      <c r="X672" s="2">
        <v>0.2</v>
      </c>
      <c r="Y672" s="2">
        <v>0.4091240134406501</v>
      </c>
      <c r="Z672" s="2">
        <v>0.1958001909004136</v>
      </c>
      <c r="AA672" s="2">
        <v>0.3958001909004136</v>
      </c>
      <c r="AB672" s="2">
        <v>0.6049242043410638</v>
      </c>
    </row>
    <row r="673" ht="15.0" hidden="1" customHeight="1">
      <c r="A673" s="2" t="s">
        <v>28</v>
      </c>
      <c r="B673" s="2" t="s">
        <v>1564</v>
      </c>
      <c r="C673" s="2" t="s">
        <v>785</v>
      </c>
      <c r="D673" s="2" t="s">
        <v>515</v>
      </c>
      <c r="E673" s="2" t="s">
        <v>1566</v>
      </c>
      <c r="F673" s="2" t="s">
        <v>32</v>
      </c>
      <c r="G673" s="2" t="s">
        <v>33</v>
      </c>
      <c r="H673" s="2" t="s">
        <v>2353</v>
      </c>
      <c r="I673" s="2" t="s">
        <v>329</v>
      </c>
      <c r="J673" s="2" t="s">
        <v>637</v>
      </c>
      <c r="K673" s="2" t="s">
        <v>662</v>
      </c>
      <c r="L673" s="2" t="s">
        <v>1036</v>
      </c>
      <c r="M673" s="2" t="s">
        <v>1037</v>
      </c>
      <c r="N673" s="2" t="s">
        <v>515</v>
      </c>
      <c r="O673" s="2" t="s">
        <v>57</v>
      </c>
      <c r="P673" s="2">
        <v>0.1294</v>
      </c>
      <c r="Q673" s="2">
        <v>232.0</v>
      </c>
      <c r="R673" s="2">
        <v>30.0208</v>
      </c>
      <c r="S673" s="2">
        <v>0.0</v>
      </c>
      <c r="T673" s="2">
        <v>0.0</v>
      </c>
      <c r="U673" s="2">
        <v>0.0</v>
      </c>
      <c r="V673" s="2">
        <v>0.3077</v>
      </c>
      <c r="W673" s="2">
        <v>0.076925</v>
      </c>
      <c r="X673" s="2">
        <v>0.2</v>
      </c>
      <c r="Y673" s="2">
        <v>0.4091240134406501</v>
      </c>
      <c r="Z673" s="2">
        <v>0.1958001909004136</v>
      </c>
      <c r="AA673" s="2">
        <v>0.3958001909004136</v>
      </c>
      <c r="AB673" s="2">
        <v>0.6049242043410638</v>
      </c>
    </row>
    <row r="674" ht="15.0" hidden="1" customHeight="1">
      <c r="A674" s="2" t="s">
        <v>28</v>
      </c>
      <c r="B674" s="2" t="s">
        <v>1698</v>
      </c>
      <c r="C674" s="2" t="s">
        <v>2354</v>
      </c>
      <c r="D674" s="2" t="s">
        <v>2355</v>
      </c>
      <c r="E674" s="2" t="s">
        <v>1807</v>
      </c>
      <c r="F674" s="2" t="s">
        <v>32</v>
      </c>
      <c r="G674" s="2" t="s">
        <v>89</v>
      </c>
      <c r="H674" s="2" t="s">
        <v>2356</v>
      </c>
      <c r="I674" s="2" t="s">
        <v>35</v>
      </c>
      <c r="J674" s="2" t="s">
        <v>669</v>
      </c>
      <c r="K674" s="2" t="s">
        <v>1573</v>
      </c>
      <c r="L674" s="2" t="s">
        <v>1574</v>
      </c>
      <c r="M674" s="2" t="s">
        <v>1575</v>
      </c>
      <c r="N674" s="2" t="s">
        <v>2357</v>
      </c>
      <c r="O674" s="2" t="s">
        <v>101</v>
      </c>
      <c r="P674" s="2">
        <v>0.1306</v>
      </c>
      <c r="Q674" s="2">
        <v>229.0</v>
      </c>
      <c r="R674" s="2">
        <v>29.9074</v>
      </c>
      <c r="S674" s="2">
        <v>0.0</v>
      </c>
      <c r="T674" s="2">
        <v>0.0</v>
      </c>
      <c r="U674" s="2">
        <v>0.0</v>
      </c>
      <c r="V674" s="2">
        <v>0.3077</v>
      </c>
      <c r="W674" s="2">
        <v>0.076925</v>
      </c>
      <c r="X674" s="2">
        <v>0.2032214765100671</v>
      </c>
      <c r="Y674" s="2">
        <v>0.4073517230600922</v>
      </c>
      <c r="Z674" s="2">
        <v>0.1958001909004136</v>
      </c>
      <c r="AA674" s="2">
        <v>0.3990216674104807</v>
      </c>
      <c r="AB674" s="2">
        <v>0.6031519139605058</v>
      </c>
    </row>
    <row r="675" ht="15.0" hidden="1" customHeight="1">
      <c r="A675" s="2" t="s">
        <v>28</v>
      </c>
      <c r="B675" s="2" t="s">
        <v>1338</v>
      </c>
      <c r="C675" s="2" t="s">
        <v>963</v>
      </c>
      <c r="D675" s="2" t="s">
        <v>2358</v>
      </c>
      <c r="E675" s="2" t="s">
        <v>2009</v>
      </c>
      <c r="F675" s="2" t="s">
        <v>118</v>
      </c>
      <c r="G675" s="2" t="s">
        <v>70</v>
      </c>
      <c r="H675" s="2" t="s">
        <v>2359</v>
      </c>
      <c r="I675" s="2" t="s">
        <v>35</v>
      </c>
      <c r="J675" s="2" t="s">
        <v>1322</v>
      </c>
      <c r="K675" s="2" t="s">
        <v>1331</v>
      </c>
      <c r="L675" s="2" t="s">
        <v>1336</v>
      </c>
      <c r="M675" s="2" t="s">
        <v>1336</v>
      </c>
      <c r="N675" s="2" t="s">
        <v>400</v>
      </c>
      <c r="O675" s="2" t="s">
        <v>326</v>
      </c>
      <c r="P675" s="2">
        <v>0.1294</v>
      </c>
      <c r="Q675" s="2">
        <v>73.0</v>
      </c>
      <c r="R675" s="2">
        <v>9.4462</v>
      </c>
      <c r="S675" s="2">
        <v>0.0</v>
      </c>
      <c r="T675" s="2">
        <v>0.4896</v>
      </c>
      <c r="U675" s="2">
        <v>0.0</v>
      </c>
      <c r="V675" s="2">
        <v>0.3077</v>
      </c>
      <c r="W675" s="2">
        <v>0.199325</v>
      </c>
      <c r="X675" s="2">
        <v>0.2</v>
      </c>
      <c r="Y675" s="2">
        <v>0.08757052434164256</v>
      </c>
      <c r="Z675" s="2">
        <v>0.5073496659242762</v>
      </c>
      <c r="AA675" s="2">
        <v>0.7073496659242762</v>
      </c>
      <c r="AB675" s="2">
        <v>0.5949201902659188</v>
      </c>
    </row>
    <row r="676" ht="15.0" hidden="1" customHeight="1">
      <c r="A676" s="2" t="s">
        <v>28</v>
      </c>
      <c r="B676" s="2" t="s">
        <v>1338</v>
      </c>
      <c r="C676" s="2" t="s">
        <v>2360</v>
      </c>
      <c r="D676" s="2" t="s">
        <v>2358</v>
      </c>
      <c r="E676" s="2" t="s">
        <v>2009</v>
      </c>
      <c r="F676" s="2" t="s">
        <v>118</v>
      </c>
      <c r="G676" s="2" t="s">
        <v>70</v>
      </c>
      <c r="H676" s="2" t="s">
        <v>2359</v>
      </c>
      <c r="I676" s="2" t="s">
        <v>35</v>
      </c>
      <c r="J676" s="2" t="s">
        <v>1322</v>
      </c>
      <c r="K676" s="2" t="s">
        <v>1331</v>
      </c>
      <c r="L676" s="2" t="s">
        <v>1336</v>
      </c>
      <c r="M676" s="2" t="s">
        <v>1336</v>
      </c>
      <c r="N676" s="2" t="s">
        <v>400</v>
      </c>
      <c r="O676" s="2" t="s">
        <v>326</v>
      </c>
      <c r="P676" s="2">
        <v>0.1294</v>
      </c>
      <c r="Q676" s="2">
        <v>73.0</v>
      </c>
      <c r="R676" s="2">
        <v>9.4462</v>
      </c>
      <c r="S676" s="2">
        <v>0.0</v>
      </c>
      <c r="T676" s="2">
        <v>0.4896</v>
      </c>
      <c r="U676" s="2">
        <v>0.0</v>
      </c>
      <c r="V676" s="2">
        <v>0.3077</v>
      </c>
      <c r="W676" s="2">
        <v>0.199325</v>
      </c>
      <c r="X676" s="2">
        <v>0.2</v>
      </c>
      <c r="Y676" s="2">
        <v>0.08757052434164256</v>
      </c>
      <c r="Z676" s="2">
        <v>0.5073496659242762</v>
      </c>
      <c r="AA676" s="2">
        <v>0.7073496659242762</v>
      </c>
      <c r="AB676" s="2">
        <v>0.5949201902659188</v>
      </c>
    </row>
    <row r="677" ht="15.0" hidden="1" customHeight="1">
      <c r="A677" s="2" t="s">
        <v>28</v>
      </c>
      <c r="B677" s="2" t="s">
        <v>1967</v>
      </c>
      <c r="C677" s="2" t="s">
        <v>236</v>
      </c>
      <c r="D677" s="2" t="s">
        <v>2361</v>
      </c>
      <c r="E677" s="2" t="s">
        <v>2362</v>
      </c>
      <c r="F677" s="2" t="s">
        <v>172</v>
      </c>
      <c r="G677" s="2" t="s">
        <v>951</v>
      </c>
      <c r="H677" s="2" t="s">
        <v>2363</v>
      </c>
      <c r="I677" s="2" t="s">
        <v>35</v>
      </c>
      <c r="J677" s="2" t="s">
        <v>1965</v>
      </c>
      <c r="K677" s="2" t="s">
        <v>1965</v>
      </c>
      <c r="L677" s="2" t="s">
        <v>1972</v>
      </c>
      <c r="M677" s="2" t="s">
        <v>1973</v>
      </c>
      <c r="N677" s="2" t="s">
        <v>2361</v>
      </c>
      <c r="O677" s="2" t="s">
        <v>144</v>
      </c>
      <c r="P677" s="2">
        <v>0.1343</v>
      </c>
      <c r="Q677" s="2">
        <v>30.0</v>
      </c>
      <c r="R677" s="2">
        <v>4.029</v>
      </c>
      <c r="S677" s="2">
        <v>0.0</v>
      </c>
      <c r="T677" s="2">
        <v>0.4896</v>
      </c>
      <c r="U677" s="2">
        <v>0.4335</v>
      </c>
      <c r="V677" s="2">
        <v>0.0</v>
      </c>
      <c r="W677" s="2">
        <v>0.230775</v>
      </c>
      <c r="X677" s="2">
        <v>0.2131543624161074</v>
      </c>
      <c r="Y677" s="2">
        <v>0.002906931312026247</v>
      </c>
      <c r="Z677" s="2">
        <v>0.5874005727012409</v>
      </c>
      <c r="AA677" s="2">
        <v>0.8005549351173483</v>
      </c>
      <c r="AB677" s="2">
        <v>0.5903075040132671</v>
      </c>
    </row>
    <row r="678" ht="15.0" hidden="1" customHeight="1">
      <c r="A678" s="2" t="s">
        <v>28</v>
      </c>
      <c r="B678" s="2" t="s">
        <v>2364</v>
      </c>
      <c r="C678" s="2" t="s">
        <v>2365</v>
      </c>
      <c r="D678" s="2" t="s">
        <v>2366</v>
      </c>
      <c r="E678" s="2" t="s">
        <v>2367</v>
      </c>
      <c r="F678" s="2" t="s">
        <v>181</v>
      </c>
      <c r="G678" s="2" t="s">
        <v>164</v>
      </c>
      <c r="H678" s="2" t="s">
        <v>2368</v>
      </c>
      <c r="I678" s="2" t="s">
        <v>35</v>
      </c>
      <c r="J678" s="2" t="s">
        <v>1965</v>
      </c>
      <c r="K678" s="2" t="s">
        <v>1965</v>
      </c>
      <c r="L678" s="2" t="s">
        <v>2369</v>
      </c>
      <c r="M678" s="2" t="s">
        <v>2369</v>
      </c>
      <c r="N678" s="2" t="s">
        <v>2370</v>
      </c>
      <c r="O678" s="2" t="s">
        <v>623</v>
      </c>
      <c r="P678" s="2">
        <v>0.1343</v>
      </c>
      <c r="Q678" s="2">
        <v>30.0</v>
      </c>
      <c r="R678" s="2">
        <v>4.029</v>
      </c>
      <c r="S678" s="2">
        <v>0.0</v>
      </c>
      <c r="T678" s="2">
        <v>0.4896</v>
      </c>
      <c r="U678" s="2">
        <v>0.4335</v>
      </c>
      <c r="V678" s="2">
        <v>0.0</v>
      </c>
      <c r="W678" s="2">
        <v>0.230775</v>
      </c>
      <c r="X678" s="2">
        <v>0.2131543624161074</v>
      </c>
      <c r="Y678" s="2">
        <v>0.002906931312026247</v>
      </c>
      <c r="Z678" s="2">
        <v>0.5874005727012409</v>
      </c>
      <c r="AA678" s="2">
        <v>0.8005549351173483</v>
      </c>
      <c r="AB678" s="2">
        <v>0.5903075040132671</v>
      </c>
    </row>
    <row r="679" ht="15.0" hidden="1" customHeight="1">
      <c r="A679" s="2" t="s">
        <v>28</v>
      </c>
      <c r="B679" s="2" t="s">
        <v>2371</v>
      </c>
      <c r="C679" s="2" t="s">
        <v>248</v>
      </c>
      <c r="D679" s="2" t="s">
        <v>935</v>
      </c>
      <c r="E679" s="2" t="s">
        <v>936</v>
      </c>
      <c r="F679" s="2" t="s">
        <v>412</v>
      </c>
      <c r="G679" s="2" t="s">
        <v>62</v>
      </c>
      <c r="H679" s="2" t="s">
        <v>937</v>
      </c>
      <c r="I679" s="2" t="s">
        <v>482</v>
      </c>
      <c r="J679" s="2" t="s">
        <v>1425</v>
      </c>
      <c r="K679" s="2" t="s">
        <v>1425</v>
      </c>
      <c r="L679" s="2" t="s">
        <v>1426</v>
      </c>
      <c r="M679" s="2" t="s">
        <v>1427</v>
      </c>
      <c r="N679" s="2" t="s">
        <v>935</v>
      </c>
      <c r="O679" s="2" t="s">
        <v>101</v>
      </c>
      <c r="P679" s="2">
        <v>0.0549</v>
      </c>
      <c r="Q679" s="2">
        <v>70.0</v>
      </c>
      <c r="R679" s="2">
        <v>3.843</v>
      </c>
      <c r="S679" s="2">
        <v>0.0</v>
      </c>
      <c r="T679" s="2">
        <v>0.4896</v>
      </c>
      <c r="U679" s="2">
        <v>0.4335</v>
      </c>
      <c r="V679" s="2">
        <v>0.0</v>
      </c>
      <c r="W679" s="2">
        <v>0.230775</v>
      </c>
      <c r="X679" s="2">
        <v>0.0</v>
      </c>
      <c r="Y679" s="2">
        <v>0.0</v>
      </c>
      <c r="Z679" s="2">
        <v>0.5874005727012409</v>
      </c>
      <c r="AA679" s="2">
        <v>0.5874005727012409</v>
      </c>
      <c r="AB679" s="2">
        <v>0.5874005727012409</v>
      </c>
    </row>
    <row r="680" ht="15.0" hidden="1" customHeight="1">
      <c r="A680" s="2" t="s">
        <v>28</v>
      </c>
      <c r="B680" s="2" t="s">
        <v>2372</v>
      </c>
      <c r="C680" s="2" t="s">
        <v>1514</v>
      </c>
      <c r="D680" s="2" t="s">
        <v>2373</v>
      </c>
      <c r="E680" s="2" t="s">
        <v>2374</v>
      </c>
      <c r="F680" s="2" t="s">
        <v>32</v>
      </c>
      <c r="G680" s="2" t="s">
        <v>33</v>
      </c>
      <c r="H680" s="2" t="s">
        <v>2375</v>
      </c>
      <c r="I680" s="2" t="s">
        <v>570</v>
      </c>
      <c r="J680" s="2" t="s">
        <v>1425</v>
      </c>
      <c r="K680" s="2" t="s">
        <v>1425</v>
      </c>
      <c r="L680" s="2" t="s">
        <v>1497</v>
      </c>
      <c r="M680" s="2" t="s">
        <v>2376</v>
      </c>
      <c r="N680" s="2" t="s">
        <v>2373</v>
      </c>
      <c r="O680" s="2" t="s">
        <v>101</v>
      </c>
      <c r="P680" s="2">
        <v>0.0549</v>
      </c>
      <c r="Q680" s="2">
        <v>70.0</v>
      </c>
      <c r="R680" s="2">
        <v>3.843</v>
      </c>
      <c r="S680" s="2">
        <v>0.0</v>
      </c>
      <c r="T680" s="2">
        <v>0.4896</v>
      </c>
      <c r="U680" s="2">
        <v>0.4335</v>
      </c>
      <c r="V680" s="2">
        <v>0.0</v>
      </c>
      <c r="W680" s="2">
        <v>0.230775</v>
      </c>
      <c r="X680" s="2">
        <v>0.0</v>
      </c>
      <c r="Y680" s="2">
        <v>0.0</v>
      </c>
      <c r="Z680" s="2">
        <v>0.5874005727012409</v>
      </c>
      <c r="AA680" s="2">
        <v>0.5874005727012409</v>
      </c>
      <c r="AB680" s="2">
        <v>0.5874005727012409</v>
      </c>
    </row>
    <row r="681" ht="15.0" hidden="1" customHeight="1">
      <c r="A681" s="2" t="s">
        <v>28</v>
      </c>
      <c r="B681" s="2" t="s">
        <v>2377</v>
      </c>
      <c r="C681" s="2" t="s">
        <v>2378</v>
      </c>
      <c r="D681" s="2" t="s">
        <v>2379</v>
      </c>
      <c r="E681" s="2" t="s">
        <v>2380</v>
      </c>
      <c r="F681" s="2" t="s">
        <v>53</v>
      </c>
      <c r="G681" s="2" t="s">
        <v>113</v>
      </c>
      <c r="H681" s="2" t="s">
        <v>2381</v>
      </c>
      <c r="I681" s="2" t="s">
        <v>240</v>
      </c>
      <c r="J681" s="2" t="s">
        <v>1425</v>
      </c>
      <c r="K681" s="2" t="s">
        <v>1425</v>
      </c>
      <c r="L681" s="2" t="s">
        <v>2382</v>
      </c>
      <c r="M681" s="2" t="s">
        <v>2382</v>
      </c>
      <c r="N681" s="2" t="s">
        <v>2383</v>
      </c>
      <c r="O681" s="2" t="s">
        <v>265</v>
      </c>
      <c r="P681" s="2">
        <v>0.0549</v>
      </c>
      <c r="Q681" s="2">
        <v>70.0</v>
      </c>
      <c r="R681" s="2">
        <v>3.843</v>
      </c>
      <c r="S681" s="2">
        <v>0.0</v>
      </c>
      <c r="T681" s="2">
        <v>0.4896</v>
      </c>
      <c r="U681" s="2">
        <v>0.4335</v>
      </c>
      <c r="V681" s="2">
        <v>0.0</v>
      </c>
      <c r="W681" s="2">
        <v>0.230775</v>
      </c>
      <c r="X681" s="2">
        <v>0.0</v>
      </c>
      <c r="Y681" s="2">
        <v>0.0</v>
      </c>
      <c r="Z681" s="2">
        <v>0.5874005727012409</v>
      </c>
      <c r="AA681" s="2">
        <v>0.5874005727012409</v>
      </c>
      <c r="AB681" s="2">
        <v>0.5874005727012409</v>
      </c>
    </row>
    <row r="682" ht="15.0" hidden="1" customHeight="1">
      <c r="A682" s="2" t="s">
        <v>28</v>
      </c>
      <c r="B682" s="2" t="s">
        <v>2000</v>
      </c>
      <c r="C682" s="2" t="s">
        <v>75</v>
      </c>
      <c r="D682" s="2" t="s">
        <v>2384</v>
      </c>
      <c r="E682" s="2" t="s">
        <v>2000</v>
      </c>
      <c r="F682" s="2" t="s">
        <v>53</v>
      </c>
      <c r="G682" s="2" t="s">
        <v>113</v>
      </c>
      <c r="H682" s="2" t="s">
        <v>2385</v>
      </c>
      <c r="I682" s="2" t="s">
        <v>35</v>
      </c>
      <c r="J682" s="2" t="s">
        <v>1425</v>
      </c>
      <c r="K682" s="2" t="s">
        <v>1425</v>
      </c>
      <c r="L682" s="2" t="s">
        <v>1426</v>
      </c>
      <c r="M682" s="2" t="s">
        <v>1427</v>
      </c>
      <c r="N682" s="2" t="s">
        <v>2386</v>
      </c>
      <c r="O682" s="2" t="s">
        <v>57</v>
      </c>
      <c r="P682" s="2">
        <v>0.0549</v>
      </c>
      <c r="Q682" s="2">
        <v>70.0</v>
      </c>
      <c r="R682" s="2">
        <v>3.843</v>
      </c>
      <c r="S682" s="2">
        <v>0.0</v>
      </c>
      <c r="T682" s="2">
        <v>0.4896</v>
      </c>
      <c r="U682" s="2">
        <v>0.4335</v>
      </c>
      <c r="V682" s="2">
        <v>0.0</v>
      </c>
      <c r="W682" s="2">
        <v>0.230775</v>
      </c>
      <c r="X682" s="2">
        <v>0.0</v>
      </c>
      <c r="Y682" s="2">
        <v>0.0</v>
      </c>
      <c r="Z682" s="2">
        <v>0.5874005727012409</v>
      </c>
      <c r="AA682" s="2">
        <v>0.5874005727012409</v>
      </c>
      <c r="AB682" s="2">
        <v>0.5874005727012409</v>
      </c>
    </row>
    <row r="683" ht="15.0" hidden="1" customHeight="1">
      <c r="A683" s="2" t="s">
        <v>28</v>
      </c>
      <c r="B683" s="2" t="s">
        <v>2387</v>
      </c>
      <c r="C683" s="2" t="s">
        <v>331</v>
      </c>
      <c r="D683" s="2" t="s">
        <v>2388</v>
      </c>
      <c r="E683" s="2" t="s">
        <v>2389</v>
      </c>
      <c r="F683" s="2" t="s">
        <v>118</v>
      </c>
      <c r="G683" s="2" t="s">
        <v>2390</v>
      </c>
      <c r="H683" s="2" t="s">
        <v>2391</v>
      </c>
      <c r="I683" s="2" t="s">
        <v>115</v>
      </c>
      <c r="J683" s="2" t="s">
        <v>1322</v>
      </c>
      <c r="K683" s="2" t="s">
        <v>1331</v>
      </c>
      <c r="L683" s="2" t="s">
        <v>1336</v>
      </c>
      <c r="M683" s="2" t="s">
        <v>1336</v>
      </c>
      <c r="N683" s="2" t="s">
        <v>2392</v>
      </c>
      <c r="O683" s="2" t="s">
        <v>40</v>
      </c>
      <c r="P683" s="2">
        <v>0.1294</v>
      </c>
      <c r="Q683" s="2">
        <v>73.0</v>
      </c>
      <c r="R683" s="2">
        <v>9.4462</v>
      </c>
      <c r="S683" s="2">
        <v>0.3407</v>
      </c>
      <c r="T683" s="2">
        <v>0.0</v>
      </c>
      <c r="U683" s="2">
        <v>0.4335</v>
      </c>
      <c r="V683" s="2">
        <v>0.0</v>
      </c>
      <c r="W683" s="2">
        <v>0.19355</v>
      </c>
      <c r="X683" s="2">
        <v>0.2</v>
      </c>
      <c r="Y683" s="2">
        <v>0.08757052434164256</v>
      </c>
      <c r="Z683" s="2">
        <v>0.4926503340757239</v>
      </c>
      <c r="AA683" s="2">
        <v>0.6926503340757239</v>
      </c>
      <c r="AB683" s="2">
        <v>0.5802208584173665</v>
      </c>
    </row>
    <row r="684" ht="15.0" hidden="1" customHeight="1">
      <c r="A684" s="2" t="s">
        <v>28</v>
      </c>
      <c r="B684" s="2" t="s">
        <v>1338</v>
      </c>
      <c r="C684" s="2" t="s">
        <v>2069</v>
      </c>
      <c r="D684" s="2" t="s">
        <v>2393</v>
      </c>
      <c r="E684" s="2" t="s">
        <v>2394</v>
      </c>
      <c r="F684" s="2" t="s">
        <v>105</v>
      </c>
      <c r="G684" s="2" t="s">
        <v>2259</v>
      </c>
      <c r="H684" s="2" t="s">
        <v>2395</v>
      </c>
      <c r="I684" s="2" t="s">
        <v>2396</v>
      </c>
      <c r="J684" s="2" t="s">
        <v>1322</v>
      </c>
      <c r="K684" s="2" t="s">
        <v>1331</v>
      </c>
      <c r="L684" s="2" t="s">
        <v>1336</v>
      </c>
      <c r="M684" s="2" t="s">
        <v>1336</v>
      </c>
      <c r="N684" s="2" t="s">
        <v>2397</v>
      </c>
      <c r="O684" s="2" t="s">
        <v>265</v>
      </c>
      <c r="P684" s="2">
        <v>0.1294</v>
      </c>
      <c r="Q684" s="2">
        <v>73.0</v>
      </c>
      <c r="R684" s="2">
        <v>9.4462</v>
      </c>
      <c r="S684" s="2">
        <v>0.3407</v>
      </c>
      <c r="T684" s="2">
        <v>0.0</v>
      </c>
      <c r="U684" s="2">
        <v>0.4335</v>
      </c>
      <c r="V684" s="2">
        <v>0.0</v>
      </c>
      <c r="W684" s="2">
        <v>0.19355</v>
      </c>
      <c r="X684" s="2">
        <v>0.2</v>
      </c>
      <c r="Y684" s="2">
        <v>0.08757052434164256</v>
      </c>
      <c r="Z684" s="2">
        <v>0.4926503340757239</v>
      </c>
      <c r="AA684" s="2">
        <v>0.6926503340757239</v>
      </c>
      <c r="AB684" s="2">
        <v>0.5802208584173665</v>
      </c>
    </row>
    <row r="685" ht="15.0" hidden="1" customHeight="1">
      <c r="A685" s="2" t="s">
        <v>28</v>
      </c>
      <c r="B685" s="2" t="s">
        <v>2398</v>
      </c>
      <c r="C685" s="2" t="s">
        <v>290</v>
      </c>
      <c r="D685" s="2" t="s">
        <v>2399</v>
      </c>
      <c r="E685" s="2" t="s">
        <v>2400</v>
      </c>
      <c r="F685" s="2" t="s">
        <v>2401</v>
      </c>
      <c r="G685" s="2" t="s">
        <v>2259</v>
      </c>
      <c r="H685" s="2" t="s">
        <v>2402</v>
      </c>
      <c r="I685" s="2" t="s">
        <v>35</v>
      </c>
      <c r="J685" s="2" t="s">
        <v>1322</v>
      </c>
      <c r="K685" s="2" t="s">
        <v>1331</v>
      </c>
      <c r="L685" s="2" t="s">
        <v>1336</v>
      </c>
      <c r="M685" s="2" t="s">
        <v>1336</v>
      </c>
      <c r="N685" s="2" t="s">
        <v>2403</v>
      </c>
      <c r="O685" s="2" t="s">
        <v>40</v>
      </c>
      <c r="P685" s="2">
        <v>0.1294</v>
      </c>
      <c r="Q685" s="2">
        <v>73.0</v>
      </c>
      <c r="R685" s="2">
        <v>9.4462</v>
      </c>
      <c r="S685" s="2">
        <v>0.0</v>
      </c>
      <c r="T685" s="2">
        <v>0.0</v>
      </c>
      <c r="U685" s="2">
        <v>0.4335</v>
      </c>
      <c r="V685" s="2">
        <v>0.3077</v>
      </c>
      <c r="W685" s="2">
        <v>0.1853</v>
      </c>
      <c r="X685" s="2">
        <v>0.2</v>
      </c>
      <c r="Y685" s="2">
        <v>0.08757052434164256</v>
      </c>
      <c r="Z685" s="2">
        <v>0.4716512885777919</v>
      </c>
      <c r="AA685" s="2">
        <v>0.6716512885777919</v>
      </c>
      <c r="AB685" s="2">
        <v>0.5592218129194345</v>
      </c>
    </row>
    <row r="686" ht="15.0" hidden="1" customHeight="1">
      <c r="A686" s="2" t="s">
        <v>28</v>
      </c>
      <c r="B686" s="2" t="s">
        <v>2398</v>
      </c>
      <c r="C686" s="2" t="s">
        <v>371</v>
      </c>
      <c r="D686" s="2" t="s">
        <v>2404</v>
      </c>
      <c r="E686" s="2" t="s">
        <v>2405</v>
      </c>
      <c r="F686" s="2" t="s">
        <v>412</v>
      </c>
      <c r="G686" s="2" t="s">
        <v>113</v>
      </c>
      <c r="H686" s="2" t="s">
        <v>2406</v>
      </c>
      <c r="I686" s="2" t="s">
        <v>570</v>
      </c>
      <c r="J686" s="2" t="s">
        <v>1322</v>
      </c>
      <c r="K686" s="2" t="s">
        <v>1331</v>
      </c>
      <c r="L686" s="2" t="s">
        <v>1336</v>
      </c>
      <c r="M686" s="2" t="s">
        <v>1336</v>
      </c>
      <c r="N686" s="2" t="s">
        <v>1499</v>
      </c>
      <c r="O686" s="2" t="s">
        <v>40</v>
      </c>
      <c r="P686" s="2">
        <v>0.1294</v>
      </c>
      <c r="Q686" s="2">
        <v>73.0</v>
      </c>
      <c r="R686" s="2">
        <v>9.4462</v>
      </c>
      <c r="S686" s="2">
        <v>0.0</v>
      </c>
      <c r="T686" s="2">
        <v>0.0</v>
      </c>
      <c r="U686" s="2">
        <v>0.4335</v>
      </c>
      <c r="V686" s="2">
        <v>0.3077</v>
      </c>
      <c r="W686" s="2">
        <v>0.1853</v>
      </c>
      <c r="X686" s="2">
        <v>0.2</v>
      </c>
      <c r="Y686" s="2">
        <v>0.08757052434164256</v>
      </c>
      <c r="Z686" s="2">
        <v>0.4716512885777919</v>
      </c>
      <c r="AA686" s="2">
        <v>0.6716512885777919</v>
      </c>
      <c r="AB686" s="2">
        <v>0.5592218129194345</v>
      </c>
    </row>
    <row r="687" ht="15.0" hidden="1" customHeight="1">
      <c r="A687" s="2" t="s">
        <v>28</v>
      </c>
      <c r="B687" s="2" t="s">
        <v>1333</v>
      </c>
      <c r="C687" s="2" t="s">
        <v>1666</v>
      </c>
      <c r="D687" s="2" t="s">
        <v>2407</v>
      </c>
      <c r="E687" s="2" t="s">
        <v>1333</v>
      </c>
      <c r="F687" s="2" t="s">
        <v>32</v>
      </c>
      <c r="G687" s="2" t="s">
        <v>413</v>
      </c>
      <c r="H687" s="2" t="s">
        <v>2408</v>
      </c>
      <c r="I687" s="2" t="s">
        <v>431</v>
      </c>
      <c r="J687" s="2" t="s">
        <v>1322</v>
      </c>
      <c r="K687" s="2" t="s">
        <v>1331</v>
      </c>
      <c r="L687" s="2" t="s">
        <v>1336</v>
      </c>
      <c r="M687" s="2" t="s">
        <v>1336</v>
      </c>
      <c r="N687" s="2" t="s">
        <v>2409</v>
      </c>
      <c r="O687" s="2" t="s">
        <v>101</v>
      </c>
      <c r="P687" s="2">
        <v>0.1294</v>
      </c>
      <c r="Q687" s="2">
        <v>73.0</v>
      </c>
      <c r="R687" s="2">
        <v>9.4462</v>
      </c>
      <c r="S687" s="2">
        <v>0.0</v>
      </c>
      <c r="T687" s="2">
        <v>0.0</v>
      </c>
      <c r="U687" s="2">
        <v>0.4335</v>
      </c>
      <c r="V687" s="2">
        <v>0.3077</v>
      </c>
      <c r="W687" s="2">
        <v>0.1853</v>
      </c>
      <c r="X687" s="2">
        <v>0.2</v>
      </c>
      <c r="Y687" s="2">
        <v>0.08757052434164256</v>
      </c>
      <c r="Z687" s="2">
        <v>0.4716512885777919</v>
      </c>
      <c r="AA687" s="2">
        <v>0.6716512885777919</v>
      </c>
      <c r="AB687" s="2">
        <v>0.5592218129194345</v>
      </c>
    </row>
    <row r="688" ht="15.0" hidden="1" customHeight="1">
      <c r="A688" s="2" t="s">
        <v>28</v>
      </c>
      <c r="B688" s="2" t="s">
        <v>1341</v>
      </c>
      <c r="C688" s="2" t="s">
        <v>514</v>
      </c>
      <c r="D688" s="2" t="s">
        <v>2410</v>
      </c>
      <c r="E688" s="2" t="s">
        <v>1343</v>
      </c>
      <c r="F688" s="2" t="s">
        <v>32</v>
      </c>
      <c r="G688" s="2" t="s">
        <v>33</v>
      </c>
      <c r="H688" s="2" t="s">
        <v>2411</v>
      </c>
      <c r="I688" s="2" t="s">
        <v>35</v>
      </c>
      <c r="J688" s="2" t="s">
        <v>1322</v>
      </c>
      <c r="K688" s="2" t="s">
        <v>1331</v>
      </c>
      <c r="L688" s="2" t="s">
        <v>1332</v>
      </c>
      <c r="M688" s="2" t="s">
        <v>1332</v>
      </c>
      <c r="N688" s="2" t="s">
        <v>2412</v>
      </c>
      <c r="O688" s="2" t="s">
        <v>101</v>
      </c>
      <c r="P688" s="2">
        <v>0.1294</v>
      </c>
      <c r="Q688" s="2">
        <v>73.0</v>
      </c>
      <c r="R688" s="2">
        <v>9.4462</v>
      </c>
      <c r="S688" s="2">
        <v>0.0</v>
      </c>
      <c r="T688" s="2">
        <v>0.0</v>
      </c>
      <c r="U688" s="2">
        <v>0.4335</v>
      </c>
      <c r="V688" s="2">
        <v>0.3077</v>
      </c>
      <c r="W688" s="2">
        <v>0.1853</v>
      </c>
      <c r="X688" s="2">
        <v>0.2</v>
      </c>
      <c r="Y688" s="2">
        <v>0.08757052434164256</v>
      </c>
      <c r="Z688" s="2">
        <v>0.4716512885777919</v>
      </c>
      <c r="AA688" s="2">
        <v>0.6716512885777919</v>
      </c>
      <c r="AB688" s="2">
        <v>0.5592218129194345</v>
      </c>
    </row>
    <row r="689" ht="15.0" hidden="1" customHeight="1">
      <c r="A689" s="2" t="s">
        <v>28</v>
      </c>
      <c r="B689" s="2" t="s">
        <v>2014</v>
      </c>
      <c r="C689" s="2" t="s">
        <v>146</v>
      </c>
      <c r="D689" s="2" t="s">
        <v>2413</v>
      </c>
      <c r="E689" s="2" t="s">
        <v>2014</v>
      </c>
      <c r="F689" s="2" t="s">
        <v>118</v>
      </c>
      <c r="G689" s="2" t="s">
        <v>70</v>
      </c>
      <c r="H689" s="2" t="s">
        <v>2414</v>
      </c>
      <c r="I689" s="2" t="s">
        <v>84</v>
      </c>
      <c r="J689" s="2" t="s">
        <v>1354</v>
      </c>
      <c r="K689" s="2" t="s">
        <v>1354</v>
      </c>
      <c r="L689" s="2" t="s">
        <v>1355</v>
      </c>
      <c r="M689" s="2" t="s">
        <v>2017</v>
      </c>
      <c r="N689" s="2" t="s">
        <v>2415</v>
      </c>
      <c r="O689" s="2" t="s">
        <v>48</v>
      </c>
      <c r="P689" s="2">
        <v>0.1722</v>
      </c>
      <c r="Q689" s="2">
        <v>47.0</v>
      </c>
      <c r="R689" s="2">
        <v>8.093399999999999</v>
      </c>
      <c r="S689" s="2">
        <v>0.0</v>
      </c>
      <c r="T689" s="2">
        <v>0.4896</v>
      </c>
      <c r="U689" s="2">
        <v>0.4335</v>
      </c>
      <c r="V689" s="2">
        <v>0.0</v>
      </c>
      <c r="W689" s="2">
        <v>0.230775</v>
      </c>
      <c r="X689" s="2">
        <v>0.3148993288590604</v>
      </c>
      <c r="Y689" s="2">
        <v>0.06642806907869031</v>
      </c>
      <c r="Z689" s="2">
        <v>0.5874005727012409</v>
      </c>
      <c r="AA689" s="2">
        <v>0.9022999015603013</v>
      </c>
      <c r="AB689" s="2">
        <v>0.6538286417799313</v>
      </c>
    </row>
    <row r="690" ht="15.0" hidden="1" customHeight="1">
      <c r="A690" s="2" t="s">
        <v>28</v>
      </c>
      <c r="B690" s="2" t="s">
        <v>2014</v>
      </c>
      <c r="C690" s="2" t="s">
        <v>152</v>
      </c>
      <c r="D690" s="2" t="s">
        <v>2416</v>
      </c>
      <c r="E690" s="2" t="s">
        <v>2014</v>
      </c>
      <c r="F690" s="2" t="s">
        <v>118</v>
      </c>
      <c r="G690" s="2" t="s">
        <v>2417</v>
      </c>
      <c r="H690" s="2" t="s">
        <v>2418</v>
      </c>
      <c r="I690" s="2" t="s">
        <v>2419</v>
      </c>
      <c r="J690" s="2" t="s">
        <v>1354</v>
      </c>
      <c r="K690" s="2" t="s">
        <v>1354</v>
      </c>
      <c r="L690" s="2" t="s">
        <v>1355</v>
      </c>
      <c r="M690" s="2" t="s">
        <v>2017</v>
      </c>
      <c r="N690" s="2" t="s">
        <v>2420</v>
      </c>
      <c r="O690" s="2" t="s">
        <v>101</v>
      </c>
      <c r="P690" s="2">
        <v>0.1722</v>
      </c>
      <c r="Q690" s="2">
        <v>47.0</v>
      </c>
      <c r="R690" s="2">
        <v>8.093399999999999</v>
      </c>
      <c r="S690" s="2">
        <v>0.3407</v>
      </c>
      <c r="T690" s="2">
        <v>0.0</v>
      </c>
      <c r="U690" s="2">
        <v>0.4335</v>
      </c>
      <c r="V690" s="2">
        <v>0.0</v>
      </c>
      <c r="W690" s="2">
        <v>0.19355</v>
      </c>
      <c r="X690" s="2">
        <v>0.3148993288590604</v>
      </c>
      <c r="Y690" s="2">
        <v>0.06642806907869031</v>
      </c>
      <c r="Z690" s="2">
        <v>0.4926503340757239</v>
      </c>
      <c r="AA690" s="2">
        <v>0.8075496629347843</v>
      </c>
      <c r="AB690" s="2">
        <v>0.5590784031544143</v>
      </c>
    </row>
    <row r="691" ht="15.0" hidden="1" customHeight="1">
      <c r="A691" s="2" t="s">
        <v>28</v>
      </c>
      <c r="B691" s="2" t="s">
        <v>2014</v>
      </c>
      <c r="C691" s="2" t="s">
        <v>1703</v>
      </c>
      <c r="D691" s="2" t="s">
        <v>2421</v>
      </c>
      <c r="E691" s="2" t="s">
        <v>2014</v>
      </c>
      <c r="F691" s="2" t="s">
        <v>118</v>
      </c>
      <c r="G691" s="2" t="s">
        <v>113</v>
      </c>
      <c r="H691" s="2" t="s">
        <v>2422</v>
      </c>
      <c r="I691" s="2" t="s">
        <v>35</v>
      </c>
      <c r="J691" s="2" t="s">
        <v>1354</v>
      </c>
      <c r="K691" s="2" t="s">
        <v>1354</v>
      </c>
      <c r="L691" s="2" t="s">
        <v>1355</v>
      </c>
      <c r="M691" s="2" t="s">
        <v>2017</v>
      </c>
      <c r="N691" s="2" t="s">
        <v>2421</v>
      </c>
      <c r="O691" s="2" t="s">
        <v>40</v>
      </c>
      <c r="P691" s="2">
        <v>0.1722</v>
      </c>
      <c r="Q691" s="2">
        <v>47.0</v>
      </c>
      <c r="R691" s="2">
        <v>8.093399999999999</v>
      </c>
      <c r="S691" s="2">
        <v>0.0</v>
      </c>
      <c r="T691" s="2">
        <v>0.0</v>
      </c>
      <c r="U691" s="2">
        <v>0.4335</v>
      </c>
      <c r="V691" s="2">
        <v>0.3077</v>
      </c>
      <c r="W691" s="2">
        <v>0.1853</v>
      </c>
      <c r="X691" s="2">
        <v>0.3148993288590604</v>
      </c>
      <c r="Y691" s="2">
        <v>0.06642806907869031</v>
      </c>
      <c r="Z691" s="2">
        <v>0.4716512885777919</v>
      </c>
      <c r="AA691" s="2">
        <v>0.7865506174368523</v>
      </c>
      <c r="AB691" s="2">
        <v>0.5380793576564822</v>
      </c>
    </row>
    <row r="692" ht="15.0" hidden="1" customHeight="1">
      <c r="A692" s="2" t="s">
        <v>28</v>
      </c>
      <c r="B692" s="2" t="s">
        <v>2014</v>
      </c>
      <c r="C692" s="2" t="s">
        <v>110</v>
      </c>
      <c r="D692" s="2" t="s">
        <v>2423</v>
      </c>
      <c r="E692" s="2" t="s">
        <v>2014</v>
      </c>
      <c r="F692" s="2" t="s">
        <v>32</v>
      </c>
      <c r="G692" s="2" t="s">
        <v>33</v>
      </c>
      <c r="H692" s="2" t="s">
        <v>2424</v>
      </c>
      <c r="I692" s="2" t="s">
        <v>198</v>
      </c>
      <c r="J692" s="2" t="s">
        <v>1354</v>
      </c>
      <c r="K692" s="2" t="s">
        <v>1354</v>
      </c>
      <c r="L692" s="2" t="s">
        <v>1355</v>
      </c>
      <c r="M692" s="2" t="s">
        <v>2017</v>
      </c>
      <c r="N692" s="2" t="s">
        <v>2423</v>
      </c>
      <c r="O692" s="2" t="s">
        <v>57</v>
      </c>
      <c r="P692" s="2">
        <v>0.1722</v>
      </c>
      <c r="Q692" s="2">
        <v>47.0</v>
      </c>
      <c r="R692" s="2">
        <v>8.093399999999999</v>
      </c>
      <c r="S692" s="2">
        <v>0.0</v>
      </c>
      <c r="T692" s="2">
        <v>0.0</v>
      </c>
      <c r="U692" s="2">
        <v>0.4335</v>
      </c>
      <c r="V692" s="2">
        <v>0.0</v>
      </c>
      <c r="W692" s="2">
        <v>0.108375</v>
      </c>
      <c r="X692" s="2">
        <v>0.3148993288590604</v>
      </c>
      <c r="Y692" s="2">
        <v>0.06642806907869031</v>
      </c>
      <c r="Z692" s="2">
        <v>0.2758510976773783</v>
      </c>
      <c r="AA692" s="2">
        <v>0.5907504265364387</v>
      </c>
      <c r="AB692" s="2">
        <v>0.3422791667560686</v>
      </c>
    </row>
    <row r="693" ht="15.0" hidden="1" customHeight="1">
      <c r="A693" s="2" t="s">
        <v>28</v>
      </c>
      <c r="B693" s="2" t="s">
        <v>2014</v>
      </c>
      <c r="C693" s="2" t="s">
        <v>319</v>
      </c>
      <c r="D693" s="2" t="s">
        <v>2425</v>
      </c>
      <c r="E693" s="2" t="s">
        <v>2014</v>
      </c>
      <c r="F693" s="2" t="s">
        <v>118</v>
      </c>
      <c r="G693" s="2" t="s">
        <v>233</v>
      </c>
      <c r="H693" s="2" t="s">
        <v>2426</v>
      </c>
      <c r="I693" s="2" t="s">
        <v>770</v>
      </c>
      <c r="J693" s="2" t="s">
        <v>1354</v>
      </c>
      <c r="K693" s="2" t="s">
        <v>1354</v>
      </c>
      <c r="L693" s="2" t="s">
        <v>1355</v>
      </c>
      <c r="M693" s="2" t="s">
        <v>2017</v>
      </c>
      <c r="N693" s="2" t="s">
        <v>2427</v>
      </c>
      <c r="O693" s="2" t="s">
        <v>1692</v>
      </c>
      <c r="P693" s="2">
        <v>0.1722</v>
      </c>
      <c r="Q693" s="2">
        <v>47.0</v>
      </c>
      <c r="R693" s="2">
        <v>8.093399999999999</v>
      </c>
      <c r="S693" s="2">
        <v>0.0</v>
      </c>
      <c r="T693" s="2">
        <v>0.0</v>
      </c>
      <c r="U693" s="2">
        <v>0.4335</v>
      </c>
      <c r="V693" s="2">
        <v>0.0</v>
      </c>
      <c r="W693" s="2">
        <v>0.108375</v>
      </c>
      <c r="X693" s="2">
        <v>0.3148993288590604</v>
      </c>
      <c r="Y693" s="2">
        <v>0.06642806907869031</v>
      </c>
      <c r="Z693" s="2">
        <v>0.2758510976773783</v>
      </c>
      <c r="AA693" s="2">
        <v>0.5907504265364387</v>
      </c>
      <c r="AB693" s="2">
        <v>0.3422791667560686</v>
      </c>
    </row>
    <row r="694" ht="15.0" customHeight="1">
      <c r="A694" s="2" t="s">
        <v>28</v>
      </c>
      <c r="B694" s="2" t="s">
        <v>2044</v>
      </c>
      <c r="C694" s="2" t="s">
        <v>331</v>
      </c>
      <c r="D694" s="2" t="s">
        <v>2428</v>
      </c>
      <c r="E694" s="2" t="s">
        <v>2429</v>
      </c>
      <c r="F694" s="2" t="s">
        <v>53</v>
      </c>
      <c r="G694" s="2" t="s">
        <v>33</v>
      </c>
      <c r="H694" s="2" t="s">
        <v>2430</v>
      </c>
      <c r="I694" s="2" t="s">
        <v>91</v>
      </c>
      <c r="J694" s="2" t="s">
        <v>989</v>
      </c>
      <c r="K694" s="2" t="s">
        <v>998</v>
      </c>
      <c r="L694" s="2" t="s">
        <v>999</v>
      </c>
      <c r="M694" s="2" t="s">
        <v>999</v>
      </c>
      <c r="N694" s="2" t="s">
        <v>2431</v>
      </c>
      <c r="O694" s="2" t="s">
        <v>57</v>
      </c>
      <c r="P694" s="2">
        <v>0.2088</v>
      </c>
      <c r="Q694" s="2">
        <v>79.0</v>
      </c>
      <c r="R694" s="2">
        <v>16.4952</v>
      </c>
      <c r="S694" s="2">
        <v>0.0</v>
      </c>
      <c r="T694" s="2">
        <v>0.4896</v>
      </c>
      <c r="U694" s="2">
        <v>0.0</v>
      </c>
      <c r="V694" s="2">
        <v>0.0</v>
      </c>
      <c r="W694" s="2">
        <v>0.1224</v>
      </c>
      <c r="X694" s="2">
        <v>0.4131543624161074</v>
      </c>
      <c r="Y694" s="2">
        <v>0.1977369696022506</v>
      </c>
      <c r="Z694" s="2">
        <v>0.3115494750238626</v>
      </c>
      <c r="AA694" s="2">
        <v>0.7247038374399699</v>
      </c>
      <c r="AB694" s="2">
        <v>0.5092864446261132</v>
      </c>
    </row>
    <row r="695" ht="15.0" customHeight="1">
      <c r="A695" s="2" t="s">
        <v>28</v>
      </c>
      <c r="B695" s="2" t="s">
        <v>2037</v>
      </c>
      <c r="C695" s="2" t="s">
        <v>103</v>
      </c>
      <c r="D695" s="2" t="s">
        <v>2432</v>
      </c>
      <c r="E695" s="2" t="s">
        <v>2038</v>
      </c>
      <c r="F695" s="2" t="s">
        <v>1400</v>
      </c>
      <c r="G695" s="2" t="s">
        <v>124</v>
      </c>
      <c r="H695" s="2" t="s">
        <v>2433</v>
      </c>
      <c r="I695" s="2" t="s">
        <v>80</v>
      </c>
      <c r="J695" s="2" t="s">
        <v>989</v>
      </c>
      <c r="K695" s="2" t="s">
        <v>998</v>
      </c>
      <c r="L695" s="2" t="s">
        <v>999</v>
      </c>
      <c r="M695" s="2" t="s">
        <v>999</v>
      </c>
      <c r="N695" s="2" t="s">
        <v>2432</v>
      </c>
      <c r="O695" s="2" t="s">
        <v>57</v>
      </c>
      <c r="P695" s="2">
        <v>0.2088</v>
      </c>
      <c r="Q695" s="2">
        <v>79.0</v>
      </c>
      <c r="R695" s="2">
        <v>16.4952</v>
      </c>
      <c r="S695" s="2">
        <v>0.0</v>
      </c>
      <c r="T695" s="2">
        <v>0.4896</v>
      </c>
      <c r="U695" s="2">
        <v>0.0</v>
      </c>
      <c r="V695" s="2">
        <v>0.0</v>
      </c>
      <c r="W695" s="2">
        <v>0.1224</v>
      </c>
      <c r="X695" s="2">
        <v>0.4131543624161074</v>
      </c>
      <c r="Y695" s="2">
        <v>0.1977369696022506</v>
      </c>
      <c r="Z695" s="2">
        <v>0.3115494750238626</v>
      </c>
      <c r="AA695" s="2">
        <v>0.7247038374399699</v>
      </c>
      <c r="AB695" s="2">
        <v>0.5092864446261132</v>
      </c>
    </row>
    <row r="696" ht="15.0" customHeight="1">
      <c r="A696" s="2" t="s">
        <v>28</v>
      </c>
      <c r="B696" s="2" t="s">
        <v>2037</v>
      </c>
      <c r="C696" s="2" t="s">
        <v>483</v>
      </c>
      <c r="D696" s="2" t="s">
        <v>2434</v>
      </c>
      <c r="E696" s="2" t="s">
        <v>2038</v>
      </c>
      <c r="F696" s="2" t="s">
        <v>32</v>
      </c>
      <c r="G696" s="2" t="s">
        <v>89</v>
      </c>
      <c r="H696" s="2" t="s">
        <v>2435</v>
      </c>
      <c r="I696" s="2" t="s">
        <v>35</v>
      </c>
      <c r="J696" s="2" t="s">
        <v>989</v>
      </c>
      <c r="K696" s="2" t="s">
        <v>998</v>
      </c>
      <c r="L696" s="2" t="s">
        <v>999</v>
      </c>
      <c r="M696" s="2" t="s">
        <v>999</v>
      </c>
      <c r="N696" s="2" t="s">
        <v>2432</v>
      </c>
      <c r="O696" s="2" t="s">
        <v>57</v>
      </c>
      <c r="P696" s="2">
        <v>0.2088</v>
      </c>
      <c r="Q696" s="2">
        <v>79.0</v>
      </c>
      <c r="R696" s="2">
        <v>16.4952</v>
      </c>
      <c r="S696" s="2">
        <v>0.0</v>
      </c>
      <c r="T696" s="2">
        <v>0.4896</v>
      </c>
      <c r="U696" s="2">
        <v>0.0</v>
      </c>
      <c r="V696" s="2">
        <v>0.0</v>
      </c>
      <c r="W696" s="2">
        <v>0.1224</v>
      </c>
      <c r="X696" s="2">
        <v>0.4131543624161074</v>
      </c>
      <c r="Y696" s="2">
        <v>0.1977369696022506</v>
      </c>
      <c r="Z696" s="2">
        <v>0.3115494750238626</v>
      </c>
      <c r="AA696" s="2">
        <v>0.7247038374399699</v>
      </c>
      <c r="AB696" s="2">
        <v>0.5092864446261132</v>
      </c>
    </row>
    <row r="697" ht="15.0" customHeight="1">
      <c r="A697" s="2" t="s">
        <v>28</v>
      </c>
      <c r="B697" s="2" t="s">
        <v>1624</v>
      </c>
      <c r="C697" s="2" t="s">
        <v>146</v>
      </c>
      <c r="D697" s="2" t="s">
        <v>2436</v>
      </c>
      <c r="E697" s="2" t="s">
        <v>1626</v>
      </c>
      <c r="F697" s="2" t="s">
        <v>172</v>
      </c>
      <c r="G697" s="2" t="s">
        <v>113</v>
      </c>
      <c r="H697" s="2" t="s">
        <v>2437</v>
      </c>
      <c r="I697" s="2" t="s">
        <v>35</v>
      </c>
      <c r="J697" s="2" t="s">
        <v>989</v>
      </c>
      <c r="K697" s="2" t="s">
        <v>990</v>
      </c>
      <c r="L697" s="2" t="s">
        <v>991</v>
      </c>
      <c r="M697" s="2" t="s">
        <v>1628</v>
      </c>
      <c r="N697" s="2" t="s">
        <v>2438</v>
      </c>
      <c r="O697" s="2" t="s">
        <v>101</v>
      </c>
      <c r="P697" s="2">
        <v>0.2088</v>
      </c>
      <c r="Q697" s="2">
        <v>79.0</v>
      </c>
      <c r="R697" s="2">
        <v>16.4952</v>
      </c>
      <c r="S697" s="2">
        <v>0.0</v>
      </c>
      <c r="T697" s="2">
        <v>0.4896</v>
      </c>
      <c r="U697" s="2">
        <v>0.0</v>
      </c>
      <c r="V697" s="2">
        <v>0.0</v>
      </c>
      <c r="W697" s="2">
        <v>0.1224</v>
      </c>
      <c r="X697" s="2">
        <v>0.4131543624161074</v>
      </c>
      <c r="Y697" s="2">
        <v>0.1977369696022506</v>
      </c>
      <c r="Z697" s="2">
        <v>0.3115494750238626</v>
      </c>
      <c r="AA697" s="2">
        <v>0.7247038374399699</v>
      </c>
      <c r="AB697" s="2">
        <v>0.5092864446261132</v>
      </c>
    </row>
    <row r="698" ht="15.0" hidden="1" customHeight="1">
      <c r="A698" s="2" t="s">
        <v>28</v>
      </c>
      <c r="B698" s="2" t="s">
        <v>2387</v>
      </c>
      <c r="C698" s="2" t="s">
        <v>230</v>
      </c>
      <c r="D698" s="2" t="s">
        <v>418</v>
      </c>
      <c r="E698" s="2" t="s">
        <v>2389</v>
      </c>
      <c r="F698" s="2" t="s">
        <v>118</v>
      </c>
      <c r="G698" s="2" t="s">
        <v>2390</v>
      </c>
      <c r="H698" s="2" t="s">
        <v>2439</v>
      </c>
      <c r="I698" s="2" t="s">
        <v>570</v>
      </c>
      <c r="J698" s="2" t="s">
        <v>1322</v>
      </c>
      <c r="K698" s="2" t="s">
        <v>1331</v>
      </c>
      <c r="L698" s="2" t="s">
        <v>1336</v>
      </c>
      <c r="M698" s="2" t="s">
        <v>1336</v>
      </c>
      <c r="N698" s="2" t="s">
        <v>418</v>
      </c>
      <c r="O698" s="2" t="s">
        <v>57</v>
      </c>
      <c r="P698" s="2">
        <v>0.1294</v>
      </c>
      <c r="Q698" s="2">
        <v>73.0</v>
      </c>
      <c r="R698" s="2">
        <v>9.4462</v>
      </c>
      <c r="S698" s="2">
        <v>0.3407</v>
      </c>
      <c r="T698" s="2">
        <v>0.0</v>
      </c>
      <c r="U698" s="2">
        <v>0.0</v>
      </c>
      <c r="V698" s="2">
        <v>0.3077</v>
      </c>
      <c r="W698" s="2">
        <v>0.1621</v>
      </c>
      <c r="X698" s="2">
        <v>0.2</v>
      </c>
      <c r="Y698" s="2">
        <v>0.08757052434164256</v>
      </c>
      <c r="Z698" s="2">
        <v>0.4125994272987592</v>
      </c>
      <c r="AA698" s="2">
        <v>0.6125994272987592</v>
      </c>
      <c r="AB698" s="2">
        <v>0.5001699516404018</v>
      </c>
    </row>
    <row r="699" ht="15.0" hidden="1" customHeight="1">
      <c r="A699" s="2" t="s">
        <v>28</v>
      </c>
      <c r="B699" s="2" t="s">
        <v>2440</v>
      </c>
      <c r="C699" s="2" t="s">
        <v>514</v>
      </c>
      <c r="D699" s="2" t="s">
        <v>2441</v>
      </c>
      <c r="E699" s="2" t="s">
        <v>2442</v>
      </c>
      <c r="F699" s="2" t="s">
        <v>32</v>
      </c>
      <c r="G699" s="2" t="s">
        <v>33</v>
      </c>
      <c r="H699" s="2" t="s">
        <v>2443</v>
      </c>
      <c r="I699" s="2" t="s">
        <v>35</v>
      </c>
      <c r="J699" s="2" t="s">
        <v>1322</v>
      </c>
      <c r="K699" s="2" t="s">
        <v>1331</v>
      </c>
      <c r="L699" s="2" t="s">
        <v>1332</v>
      </c>
      <c r="M699" s="2" t="s">
        <v>1332</v>
      </c>
      <c r="N699" s="2" t="s">
        <v>2444</v>
      </c>
      <c r="O699" s="2" t="s">
        <v>57</v>
      </c>
      <c r="P699" s="2">
        <v>0.1294</v>
      </c>
      <c r="Q699" s="2">
        <v>73.0</v>
      </c>
      <c r="R699" s="2">
        <v>9.4462</v>
      </c>
      <c r="S699" s="2">
        <v>0.3407</v>
      </c>
      <c r="T699" s="2">
        <v>0.0</v>
      </c>
      <c r="U699" s="2">
        <v>0.0</v>
      </c>
      <c r="V699" s="2">
        <v>0.3077</v>
      </c>
      <c r="W699" s="2">
        <v>0.1621</v>
      </c>
      <c r="X699" s="2">
        <v>0.2</v>
      </c>
      <c r="Y699" s="2">
        <v>0.08757052434164256</v>
      </c>
      <c r="Z699" s="2">
        <v>0.4125994272987592</v>
      </c>
      <c r="AA699" s="2">
        <v>0.6125994272987592</v>
      </c>
      <c r="AB699" s="2">
        <v>0.5001699516404018</v>
      </c>
    </row>
    <row r="700" ht="15.0" hidden="1" customHeight="1">
      <c r="A700" s="2" t="s">
        <v>28</v>
      </c>
      <c r="B700" s="2" t="s">
        <v>1962</v>
      </c>
      <c r="C700" s="2" t="s">
        <v>81</v>
      </c>
      <c r="D700" s="2" t="s">
        <v>2445</v>
      </c>
      <c r="E700" s="2" t="s">
        <v>1963</v>
      </c>
      <c r="F700" s="2" t="s">
        <v>53</v>
      </c>
      <c r="G700" s="2" t="s">
        <v>951</v>
      </c>
      <c r="H700" s="2" t="s">
        <v>2446</v>
      </c>
      <c r="I700" s="2" t="s">
        <v>1979</v>
      </c>
      <c r="J700" s="2" t="s">
        <v>1965</v>
      </c>
      <c r="K700" s="2" t="s">
        <v>1965</v>
      </c>
      <c r="L700" s="2" t="s">
        <v>1966</v>
      </c>
      <c r="M700" s="2" t="s">
        <v>1966</v>
      </c>
      <c r="N700" s="2" t="s">
        <v>2447</v>
      </c>
      <c r="O700" s="2" t="s">
        <v>40</v>
      </c>
      <c r="P700" s="2">
        <v>0.1343</v>
      </c>
      <c r="Q700" s="2">
        <v>30.0</v>
      </c>
      <c r="R700" s="2">
        <v>4.029</v>
      </c>
      <c r="S700" s="2">
        <v>0.3407</v>
      </c>
      <c r="T700" s="2">
        <v>0.0</v>
      </c>
      <c r="U700" s="2">
        <v>0.4335</v>
      </c>
      <c r="V700" s="2">
        <v>0.0</v>
      </c>
      <c r="W700" s="2">
        <v>0.19355</v>
      </c>
      <c r="X700" s="2">
        <v>0.2131543624161074</v>
      </c>
      <c r="Y700" s="2">
        <v>0.002906931312026247</v>
      </c>
      <c r="Z700" s="2">
        <v>0.4926503340757239</v>
      </c>
      <c r="AA700" s="2">
        <v>0.7058046964918313</v>
      </c>
      <c r="AB700" s="2">
        <v>0.4955572653877501</v>
      </c>
    </row>
    <row r="701" ht="15.0" hidden="1" customHeight="1">
      <c r="A701" s="2" t="s">
        <v>28</v>
      </c>
      <c r="B701" s="2" t="s">
        <v>1967</v>
      </c>
      <c r="C701" s="2" t="s">
        <v>375</v>
      </c>
      <c r="D701" s="2" t="s">
        <v>2448</v>
      </c>
      <c r="E701" s="2" t="s">
        <v>1969</v>
      </c>
      <c r="F701" s="2" t="s">
        <v>172</v>
      </c>
      <c r="G701" s="2" t="s">
        <v>951</v>
      </c>
      <c r="H701" s="2" t="s">
        <v>2449</v>
      </c>
      <c r="I701" s="2" t="s">
        <v>35</v>
      </c>
      <c r="J701" s="2" t="s">
        <v>1965</v>
      </c>
      <c r="K701" s="2" t="s">
        <v>1965</v>
      </c>
      <c r="L701" s="2" t="s">
        <v>1972</v>
      </c>
      <c r="M701" s="2" t="s">
        <v>1973</v>
      </c>
      <c r="N701" s="2" t="s">
        <v>2450</v>
      </c>
      <c r="O701" s="2" t="s">
        <v>101</v>
      </c>
      <c r="P701" s="2">
        <v>0.1343</v>
      </c>
      <c r="Q701" s="2">
        <v>30.0</v>
      </c>
      <c r="R701" s="2">
        <v>4.029</v>
      </c>
      <c r="S701" s="2">
        <v>0.3407</v>
      </c>
      <c r="T701" s="2">
        <v>0.0</v>
      </c>
      <c r="U701" s="2">
        <v>0.4335</v>
      </c>
      <c r="V701" s="2">
        <v>0.0</v>
      </c>
      <c r="W701" s="2">
        <v>0.19355</v>
      </c>
      <c r="X701" s="2">
        <v>0.2131543624161074</v>
      </c>
      <c r="Y701" s="2">
        <v>0.002906931312026247</v>
      </c>
      <c r="Z701" s="2">
        <v>0.4926503340757239</v>
      </c>
      <c r="AA701" s="2">
        <v>0.7058046964918313</v>
      </c>
      <c r="AB701" s="2">
        <v>0.4955572653877501</v>
      </c>
    </row>
    <row r="702" ht="15.0" hidden="1" customHeight="1">
      <c r="A702" s="2" t="s">
        <v>28</v>
      </c>
      <c r="B702" s="2" t="s">
        <v>2364</v>
      </c>
      <c r="C702" s="2" t="s">
        <v>2451</v>
      </c>
      <c r="D702" s="2" t="s">
        <v>2452</v>
      </c>
      <c r="E702" s="2" t="s">
        <v>2367</v>
      </c>
      <c r="F702" s="2" t="s">
        <v>181</v>
      </c>
      <c r="G702" s="2" t="s">
        <v>164</v>
      </c>
      <c r="H702" s="2" t="s">
        <v>2453</v>
      </c>
      <c r="I702" s="2" t="s">
        <v>35</v>
      </c>
      <c r="J702" s="2" t="s">
        <v>1965</v>
      </c>
      <c r="K702" s="2" t="s">
        <v>1965</v>
      </c>
      <c r="L702" s="2" t="s">
        <v>2369</v>
      </c>
      <c r="M702" s="2" t="s">
        <v>2369</v>
      </c>
      <c r="N702" s="2" t="s">
        <v>2454</v>
      </c>
      <c r="O702" s="2" t="s">
        <v>101</v>
      </c>
      <c r="P702" s="2">
        <v>0.1343</v>
      </c>
      <c r="Q702" s="2">
        <v>30.0</v>
      </c>
      <c r="R702" s="2">
        <v>4.029</v>
      </c>
      <c r="S702" s="2">
        <v>0.3407</v>
      </c>
      <c r="T702" s="2">
        <v>0.0</v>
      </c>
      <c r="U702" s="2">
        <v>0.4335</v>
      </c>
      <c r="V702" s="2">
        <v>0.0</v>
      </c>
      <c r="W702" s="2">
        <v>0.19355</v>
      </c>
      <c r="X702" s="2">
        <v>0.2131543624161074</v>
      </c>
      <c r="Y702" s="2">
        <v>0.002906931312026247</v>
      </c>
      <c r="Z702" s="2">
        <v>0.4926503340757239</v>
      </c>
      <c r="AA702" s="2">
        <v>0.7058046964918313</v>
      </c>
      <c r="AB702" s="2">
        <v>0.4955572653877501</v>
      </c>
    </row>
    <row r="703" ht="15.0" hidden="1" customHeight="1">
      <c r="A703" s="2" t="s">
        <v>28</v>
      </c>
      <c r="B703" s="2" t="s">
        <v>2455</v>
      </c>
      <c r="C703" s="2" t="s">
        <v>86</v>
      </c>
      <c r="D703" s="2" t="s">
        <v>948</v>
      </c>
      <c r="E703" s="2" t="s">
        <v>2455</v>
      </c>
      <c r="F703" s="2" t="s">
        <v>172</v>
      </c>
      <c r="G703" s="2" t="s">
        <v>951</v>
      </c>
      <c r="H703" s="2" t="s">
        <v>2456</v>
      </c>
      <c r="I703" s="2" t="s">
        <v>35</v>
      </c>
      <c r="J703" s="2" t="s">
        <v>1965</v>
      </c>
      <c r="K703" s="2" t="s">
        <v>1965</v>
      </c>
      <c r="L703" s="2" t="s">
        <v>1972</v>
      </c>
      <c r="M703" s="2" t="s">
        <v>1973</v>
      </c>
      <c r="N703" s="2" t="s">
        <v>953</v>
      </c>
      <c r="O703" s="2" t="s">
        <v>144</v>
      </c>
      <c r="P703" s="2">
        <v>0.1343</v>
      </c>
      <c r="Q703" s="2">
        <v>30.0</v>
      </c>
      <c r="R703" s="2">
        <v>4.029</v>
      </c>
      <c r="S703" s="2">
        <v>0.3407</v>
      </c>
      <c r="T703" s="2">
        <v>0.0</v>
      </c>
      <c r="U703" s="2">
        <v>0.4335</v>
      </c>
      <c r="V703" s="2">
        <v>0.0</v>
      </c>
      <c r="W703" s="2">
        <v>0.19355</v>
      </c>
      <c r="X703" s="2">
        <v>0.2131543624161074</v>
      </c>
      <c r="Y703" s="2">
        <v>0.002906931312026247</v>
      </c>
      <c r="Z703" s="2">
        <v>0.4926503340757239</v>
      </c>
      <c r="AA703" s="2">
        <v>0.7058046964918313</v>
      </c>
      <c r="AB703" s="2">
        <v>0.4955572653877501</v>
      </c>
    </row>
    <row r="704" ht="15.0" hidden="1" customHeight="1">
      <c r="A704" s="2" t="s">
        <v>28</v>
      </c>
      <c r="B704" s="2" t="s">
        <v>2457</v>
      </c>
      <c r="C704" s="2" t="s">
        <v>50</v>
      </c>
      <c r="D704" s="2" t="s">
        <v>790</v>
      </c>
      <c r="E704" s="2" t="s">
        <v>2457</v>
      </c>
      <c r="F704" s="2" t="s">
        <v>69</v>
      </c>
      <c r="G704" s="2" t="s">
        <v>124</v>
      </c>
      <c r="H704" s="2" t="s">
        <v>2458</v>
      </c>
      <c r="I704" s="2" t="s">
        <v>132</v>
      </c>
      <c r="J704" s="2" t="s">
        <v>1965</v>
      </c>
      <c r="K704" s="2" t="s">
        <v>1965</v>
      </c>
      <c r="L704" s="2" t="s">
        <v>2459</v>
      </c>
      <c r="M704" s="2" t="s">
        <v>2459</v>
      </c>
      <c r="N704" s="2" t="s">
        <v>790</v>
      </c>
      <c r="O704" s="2" t="s">
        <v>101</v>
      </c>
      <c r="P704" s="2">
        <v>0.1343</v>
      </c>
      <c r="Q704" s="2">
        <v>30.0</v>
      </c>
      <c r="R704" s="2">
        <v>4.029</v>
      </c>
      <c r="S704" s="2">
        <v>0.3407</v>
      </c>
      <c r="T704" s="2">
        <v>0.0</v>
      </c>
      <c r="U704" s="2">
        <v>0.4335</v>
      </c>
      <c r="V704" s="2">
        <v>0.0</v>
      </c>
      <c r="W704" s="2">
        <v>0.19355</v>
      </c>
      <c r="X704" s="2">
        <v>0.2131543624161074</v>
      </c>
      <c r="Y704" s="2">
        <v>0.002906931312026247</v>
      </c>
      <c r="Z704" s="2">
        <v>0.4926503340757239</v>
      </c>
      <c r="AA704" s="2">
        <v>0.7058046964918313</v>
      </c>
      <c r="AB704" s="2">
        <v>0.4955572653877501</v>
      </c>
    </row>
    <row r="705" ht="15.0" hidden="1" customHeight="1">
      <c r="A705" s="2" t="s">
        <v>28</v>
      </c>
      <c r="B705" s="2" t="s">
        <v>2457</v>
      </c>
      <c r="C705" s="2" t="s">
        <v>2460</v>
      </c>
      <c r="D705" s="2" t="s">
        <v>790</v>
      </c>
      <c r="E705" s="2" t="s">
        <v>2457</v>
      </c>
      <c r="F705" s="2" t="s">
        <v>792</v>
      </c>
      <c r="G705" s="2" t="s">
        <v>89</v>
      </c>
      <c r="H705" s="2" t="s">
        <v>2458</v>
      </c>
      <c r="I705" s="2" t="s">
        <v>35</v>
      </c>
      <c r="J705" s="2" t="s">
        <v>1965</v>
      </c>
      <c r="K705" s="2" t="s">
        <v>1965</v>
      </c>
      <c r="L705" s="2" t="s">
        <v>2459</v>
      </c>
      <c r="M705" s="2" t="s">
        <v>2459</v>
      </c>
      <c r="N705" s="2" t="s">
        <v>790</v>
      </c>
      <c r="O705" s="2" t="s">
        <v>101</v>
      </c>
      <c r="P705" s="2">
        <v>0.1343</v>
      </c>
      <c r="Q705" s="2">
        <v>30.0</v>
      </c>
      <c r="R705" s="2">
        <v>4.029</v>
      </c>
      <c r="S705" s="2">
        <v>0.3407</v>
      </c>
      <c r="T705" s="2">
        <v>0.0</v>
      </c>
      <c r="U705" s="2">
        <v>0.4335</v>
      </c>
      <c r="V705" s="2">
        <v>0.0</v>
      </c>
      <c r="W705" s="2">
        <v>0.19355</v>
      </c>
      <c r="X705" s="2">
        <v>0.2131543624161074</v>
      </c>
      <c r="Y705" s="2">
        <v>0.002906931312026247</v>
      </c>
      <c r="Z705" s="2">
        <v>0.4926503340757239</v>
      </c>
      <c r="AA705" s="2">
        <v>0.7058046964918313</v>
      </c>
      <c r="AB705" s="2">
        <v>0.4955572653877501</v>
      </c>
    </row>
    <row r="706" ht="15.0" hidden="1" customHeight="1">
      <c r="A706" s="2" t="s">
        <v>28</v>
      </c>
      <c r="B706" s="2" t="s">
        <v>2367</v>
      </c>
      <c r="C706" s="2" t="s">
        <v>1161</v>
      </c>
      <c r="D706" s="2" t="s">
        <v>2452</v>
      </c>
      <c r="E706" s="2" t="s">
        <v>2367</v>
      </c>
      <c r="F706" s="2" t="s">
        <v>181</v>
      </c>
      <c r="G706" s="2" t="s">
        <v>164</v>
      </c>
      <c r="H706" s="2" t="s">
        <v>2453</v>
      </c>
      <c r="I706" s="2" t="s">
        <v>35</v>
      </c>
      <c r="J706" s="2" t="s">
        <v>1425</v>
      </c>
      <c r="K706" s="2" t="s">
        <v>1425</v>
      </c>
      <c r="L706" s="2" t="s">
        <v>1426</v>
      </c>
      <c r="M706" s="2" t="s">
        <v>2461</v>
      </c>
      <c r="N706" s="2" t="s">
        <v>2454</v>
      </c>
      <c r="O706" s="2" t="s">
        <v>101</v>
      </c>
      <c r="P706" s="2">
        <v>0.0549</v>
      </c>
      <c r="Q706" s="2">
        <v>70.0</v>
      </c>
      <c r="R706" s="2">
        <v>3.843</v>
      </c>
      <c r="S706" s="2">
        <v>0.3407</v>
      </c>
      <c r="T706" s="2">
        <v>0.0</v>
      </c>
      <c r="U706" s="2">
        <v>0.4335</v>
      </c>
      <c r="V706" s="2">
        <v>0.0</v>
      </c>
      <c r="W706" s="2">
        <v>0.19355</v>
      </c>
      <c r="X706" s="2">
        <v>0.0</v>
      </c>
      <c r="Y706" s="2">
        <v>0.0</v>
      </c>
      <c r="Z706" s="2">
        <v>0.4926503340757239</v>
      </c>
      <c r="AA706" s="2">
        <v>0.4926503340757239</v>
      </c>
      <c r="AB706" s="2">
        <v>0.4926503340757239</v>
      </c>
    </row>
    <row r="707" ht="15.0" hidden="1" customHeight="1">
      <c r="A707" s="2" t="s">
        <v>28</v>
      </c>
      <c r="B707" s="2" t="s">
        <v>1421</v>
      </c>
      <c r="C707" s="2" t="s">
        <v>50</v>
      </c>
      <c r="D707" s="2" t="s">
        <v>2462</v>
      </c>
      <c r="E707" s="2" t="s">
        <v>2463</v>
      </c>
      <c r="F707" s="2" t="s">
        <v>2464</v>
      </c>
      <c r="G707" s="2" t="s">
        <v>2465</v>
      </c>
      <c r="H707" s="2" t="s">
        <v>2466</v>
      </c>
      <c r="I707" s="2" t="s">
        <v>35</v>
      </c>
      <c r="J707" s="2" t="s">
        <v>1425</v>
      </c>
      <c r="K707" s="2" t="s">
        <v>1425</v>
      </c>
      <c r="L707" s="2" t="s">
        <v>1426</v>
      </c>
      <c r="M707" s="2" t="s">
        <v>1427</v>
      </c>
      <c r="N707" s="2" t="s">
        <v>2462</v>
      </c>
      <c r="O707" s="2" t="s">
        <v>265</v>
      </c>
      <c r="P707" s="2">
        <v>0.0549</v>
      </c>
      <c r="Q707" s="2">
        <v>70.0</v>
      </c>
      <c r="R707" s="2">
        <v>3.843</v>
      </c>
      <c r="S707" s="2">
        <v>0.3407</v>
      </c>
      <c r="T707" s="2">
        <v>0.0</v>
      </c>
      <c r="U707" s="2">
        <v>0.4335</v>
      </c>
      <c r="V707" s="2">
        <v>0.0</v>
      </c>
      <c r="W707" s="2">
        <v>0.19355</v>
      </c>
      <c r="X707" s="2">
        <v>0.0</v>
      </c>
      <c r="Y707" s="2">
        <v>0.0</v>
      </c>
      <c r="Z707" s="2">
        <v>0.4926503340757239</v>
      </c>
      <c r="AA707" s="2">
        <v>0.4926503340757239</v>
      </c>
      <c r="AB707" s="2">
        <v>0.4926503340757239</v>
      </c>
    </row>
    <row r="708" ht="15.0" hidden="1" customHeight="1">
      <c r="A708" s="2" t="s">
        <v>28</v>
      </c>
      <c r="B708" s="2" t="s">
        <v>1975</v>
      </c>
      <c r="C708" s="2" t="s">
        <v>75</v>
      </c>
      <c r="D708" s="2" t="s">
        <v>2467</v>
      </c>
      <c r="E708" s="2" t="s">
        <v>2468</v>
      </c>
      <c r="F708" s="2" t="s">
        <v>716</v>
      </c>
      <c r="G708" s="2" t="s">
        <v>951</v>
      </c>
      <c r="H708" s="2" t="s">
        <v>2469</v>
      </c>
      <c r="I708" s="2" t="s">
        <v>35</v>
      </c>
      <c r="J708" s="2" t="s">
        <v>1425</v>
      </c>
      <c r="K708" s="2" t="s">
        <v>1425</v>
      </c>
      <c r="L708" s="2" t="s">
        <v>1497</v>
      </c>
      <c r="M708" s="2" t="s">
        <v>1498</v>
      </c>
      <c r="N708" s="2" t="s">
        <v>2470</v>
      </c>
      <c r="O708" s="2" t="s">
        <v>101</v>
      </c>
      <c r="P708" s="2">
        <v>0.0549</v>
      </c>
      <c r="Q708" s="2">
        <v>70.0</v>
      </c>
      <c r="R708" s="2">
        <v>3.843</v>
      </c>
      <c r="S708" s="2">
        <v>0.3407</v>
      </c>
      <c r="T708" s="2">
        <v>0.0</v>
      </c>
      <c r="U708" s="2">
        <v>0.4335</v>
      </c>
      <c r="V708" s="2">
        <v>0.0</v>
      </c>
      <c r="W708" s="2">
        <v>0.19355</v>
      </c>
      <c r="X708" s="2">
        <v>0.0</v>
      </c>
      <c r="Y708" s="2">
        <v>0.0</v>
      </c>
      <c r="Z708" s="2">
        <v>0.4926503340757239</v>
      </c>
      <c r="AA708" s="2">
        <v>0.4926503340757239</v>
      </c>
      <c r="AB708" s="2">
        <v>0.4926503340757239</v>
      </c>
    </row>
    <row r="709" ht="15.0" hidden="1" customHeight="1">
      <c r="A709" s="2" t="s">
        <v>28</v>
      </c>
      <c r="B709" s="2" t="s">
        <v>1493</v>
      </c>
      <c r="C709" s="2" t="s">
        <v>2471</v>
      </c>
      <c r="D709" s="2" t="s">
        <v>2472</v>
      </c>
      <c r="E709" s="2" t="s">
        <v>1493</v>
      </c>
      <c r="F709" s="2" t="s">
        <v>32</v>
      </c>
      <c r="G709" s="2" t="s">
        <v>89</v>
      </c>
      <c r="H709" s="2" t="s">
        <v>2473</v>
      </c>
      <c r="I709" s="2" t="s">
        <v>35</v>
      </c>
      <c r="J709" s="2" t="s">
        <v>1425</v>
      </c>
      <c r="K709" s="2" t="s">
        <v>1425</v>
      </c>
      <c r="L709" s="2" t="s">
        <v>1497</v>
      </c>
      <c r="M709" s="2" t="s">
        <v>1498</v>
      </c>
      <c r="N709" s="2" t="s">
        <v>2474</v>
      </c>
      <c r="O709" s="2" t="s">
        <v>40</v>
      </c>
      <c r="P709" s="2">
        <v>0.0549</v>
      </c>
      <c r="Q709" s="2">
        <v>70.0</v>
      </c>
      <c r="R709" s="2">
        <v>3.843</v>
      </c>
      <c r="S709" s="2">
        <v>0.3407</v>
      </c>
      <c r="T709" s="2">
        <v>0.0</v>
      </c>
      <c r="U709" s="2">
        <v>0.4335</v>
      </c>
      <c r="V709" s="2">
        <v>0.0</v>
      </c>
      <c r="W709" s="2">
        <v>0.19355</v>
      </c>
      <c r="X709" s="2">
        <v>0.0</v>
      </c>
      <c r="Y709" s="2">
        <v>0.0</v>
      </c>
      <c r="Z709" s="2">
        <v>0.4926503340757239</v>
      </c>
      <c r="AA709" s="2">
        <v>0.4926503340757239</v>
      </c>
      <c r="AB709" s="2">
        <v>0.4926503340757239</v>
      </c>
    </row>
    <row r="710" ht="15.0" hidden="1" customHeight="1">
      <c r="A710" s="2" t="s">
        <v>28</v>
      </c>
      <c r="B710" s="2" t="s">
        <v>1493</v>
      </c>
      <c r="C710" s="2" t="s">
        <v>371</v>
      </c>
      <c r="D710" s="2" t="s">
        <v>2475</v>
      </c>
      <c r="E710" s="2" t="s">
        <v>2476</v>
      </c>
      <c r="F710" s="2" t="s">
        <v>32</v>
      </c>
      <c r="G710" s="2" t="s">
        <v>413</v>
      </c>
      <c r="H710" s="2" t="s">
        <v>2477</v>
      </c>
      <c r="I710" s="2" t="s">
        <v>107</v>
      </c>
      <c r="J710" s="2" t="s">
        <v>1425</v>
      </c>
      <c r="K710" s="2" t="s">
        <v>1425</v>
      </c>
      <c r="L710" s="2" t="s">
        <v>1497</v>
      </c>
      <c r="M710" s="2" t="s">
        <v>1498</v>
      </c>
      <c r="N710" s="2" t="s">
        <v>388</v>
      </c>
      <c r="O710" s="2" t="s">
        <v>101</v>
      </c>
      <c r="P710" s="2">
        <v>0.0549</v>
      </c>
      <c r="Q710" s="2">
        <v>70.0</v>
      </c>
      <c r="R710" s="2">
        <v>3.843</v>
      </c>
      <c r="S710" s="2">
        <v>0.3407</v>
      </c>
      <c r="T710" s="2">
        <v>0.0</v>
      </c>
      <c r="U710" s="2">
        <v>0.4335</v>
      </c>
      <c r="V710" s="2">
        <v>0.0</v>
      </c>
      <c r="W710" s="2">
        <v>0.19355</v>
      </c>
      <c r="X710" s="2">
        <v>0.0</v>
      </c>
      <c r="Y710" s="2">
        <v>0.0</v>
      </c>
      <c r="Z710" s="2">
        <v>0.4926503340757239</v>
      </c>
      <c r="AA710" s="2">
        <v>0.4926503340757239</v>
      </c>
      <c r="AB710" s="2">
        <v>0.4926503340757239</v>
      </c>
    </row>
    <row r="711" ht="15.0" hidden="1" customHeight="1">
      <c r="A711" s="2" t="s">
        <v>28</v>
      </c>
      <c r="B711" s="2" t="s">
        <v>1493</v>
      </c>
      <c r="C711" s="2" t="s">
        <v>483</v>
      </c>
      <c r="D711" s="2" t="s">
        <v>2478</v>
      </c>
      <c r="E711" s="2" t="s">
        <v>1501</v>
      </c>
      <c r="F711" s="2" t="s">
        <v>32</v>
      </c>
      <c r="G711" s="2" t="s">
        <v>89</v>
      </c>
      <c r="H711" s="2" t="s">
        <v>2479</v>
      </c>
      <c r="I711" s="2" t="s">
        <v>722</v>
      </c>
      <c r="J711" s="2" t="s">
        <v>1425</v>
      </c>
      <c r="K711" s="2" t="s">
        <v>1425</v>
      </c>
      <c r="L711" s="2" t="s">
        <v>1497</v>
      </c>
      <c r="M711" s="2" t="s">
        <v>1498</v>
      </c>
      <c r="N711" s="2" t="s">
        <v>553</v>
      </c>
      <c r="O711" s="2" t="s">
        <v>40</v>
      </c>
      <c r="P711" s="2">
        <v>0.0549</v>
      </c>
      <c r="Q711" s="2">
        <v>70.0</v>
      </c>
      <c r="R711" s="2">
        <v>3.843</v>
      </c>
      <c r="S711" s="2">
        <v>0.3407</v>
      </c>
      <c r="T711" s="2">
        <v>0.0</v>
      </c>
      <c r="U711" s="2">
        <v>0.4335</v>
      </c>
      <c r="V711" s="2">
        <v>0.0</v>
      </c>
      <c r="W711" s="2">
        <v>0.19355</v>
      </c>
      <c r="X711" s="2">
        <v>0.0</v>
      </c>
      <c r="Y711" s="2">
        <v>0.0</v>
      </c>
      <c r="Z711" s="2">
        <v>0.4926503340757239</v>
      </c>
      <c r="AA711" s="2">
        <v>0.4926503340757239</v>
      </c>
      <c r="AB711" s="2">
        <v>0.4926503340757239</v>
      </c>
    </row>
    <row r="712" ht="15.0" hidden="1" customHeight="1">
      <c r="A712" s="2" t="s">
        <v>28</v>
      </c>
      <c r="B712" s="2" t="s">
        <v>2480</v>
      </c>
      <c r="C712" s="2" t="s">
        <v>963</v>
      </c>
      <c r="D712" s="2" t="s">
        <v>2481</v>
      </c>
      <c r="E712" s="2" t="s">
        <v>2482</v>
      </c>
      <c r="F712" s="2" t="s">
        <v>118</v>
      </c>
      <c r="G712" s="2" t="s">
        <v>70</v>
      </c>
      <c r="H712" s="2" t="s">
        <v>2483</v>
      </c>
      <c r="I712" s="2" t="s">
        <v>35</v>
      </c>
      <c r="J712" s="2" t="s">
        <v>1425</v>
      </c>
      <c r="K712" s="2" t="s">
        <v>1425</v>
      </c>
      <c r="L712" s="2" t="s">
        <v>2382</v>
      </c>
      <c r="M712" s="2" t="s">
        <v>2382</v>
      </c>
      <c r="N712" s="2" t="s">
        <v>418</v>
      </c>
      <c r="O712" s="2" t="s">
        <v>57</v>
      </c>
      <c r="P712" s="2">
        <v>0.0549</v>
      </c>
      <c r="Q712" s="2">
        <v>70.0</v>
      </c>
      <c r="R712" s="2">
        <v>3.843</v>
      </c>
      <c r="S712" s="2">
        <v>0.3407</v>
      </c>
      <c r="T712" s="2">
        <v>0.0</v>
      </c>
      <c r="U712" s="2">
        <v>0.4335</v>
      </c>
      <c r="V712" s="2">
        <v>0.0</v>
      </c>
      <c r="W712" s="2">
        <v>0.19355</v>
      </c>
      <c r="X712" s="2">
        <v>0.0</v>
      </c>
      <c r="Y712" s="2">
        <v>0.0</v>
      </c>
      <c r="Z712" s="2">
        <v>0.4926503340757239</v>
      </c>
      <c r="AA712" s="2">
        <v>0.4926503340757239</v>
      </c>
      <c r="AB712" s="2">
        <v>0.4926503340757239</v>
      </c>
    </row>
    <row r="713" ht="15.0" hidden="1" customHeight="1">
      <c r="A713" s="2" t="s">
        <v>28</v>
      </c>
      <c r="B713" s="2" t="s">
        <v>2364</v>
      </c>
      <c r="C713" s="2" t="s">
        <v>420</v>
      </c>
      <c r="D713" s="2" t="s">
        <v>2484</v>
      </c>
      <c r="E713" s="2" t="s">
        <v>2367</v>
      </c>
      <c r="F713" s="2" t="s">
        <v>181</v>
      </c>
      <c r="G713" s="2" t="s">
        <v>164</v>
      </c>
      <c r="H713" s="2" t="s">
        <v>2485</v>
      </c>
      <c r="I713" s="2" t="s">
        <v>35</v>
      </c>
      <c r="J713" s="2" t="s">
        <v>1965</v>
      </c>
      <c r="K713" s="2" t="s">
        <v>1965</v>
      </c>
      <c r="L713" s="2" t="s">
        <v>2369</v>
      </c>
      <c r="M713" s="2" t="s">
        <v>2369</v>
      </c>
      <c r="N713" s="2" t="s">
        <v>372</v>
      </c>
      <c r="O713" s="2" t="s">
        <v>101</v>
      </c>
      <c r="P713" s="2">
        <v>0.1343</v>
      </c>
      <c r="Q713" s="2">
        <v>30.0</v>
      </c>
      <c r="R713" s="2">
        <v>4.029</v>
      </c>
      <c r="S713" s="2">
        <v>0.0</v>
      </c>
      <c r="T713" s="2">
        <v>0.0</v>
      </c>
      <c r="U713" s="2">
        <v>0.4335</v>
      </c>
      <c r="V713" s="2">
        <v>0.3077</v>
      </c>
      <c r="W713" s="2">
        <v>0.1853</v>
      </c>
      <c r="X713" s="2">
        <v>0.2131543624161074</v>
      </c>
      <c r="Y713" s="2">
        <v>0.002906931312026247</v>
      </c>
      <c r="Z713" s="2">
        <v>0.4716512885777919</v>
      </c>
      <c r="AA713" s="2">
        <v>0.6848056509938993</v>
      </c>
      <c r="AB713" s="2">
        <v>0.4745582198898182</v>
      </c>
    </row>
    <row r="714" ht="15.0" hidden="1" customHeight="1">
      <c r="A714" s="2" t="s">
        <v>28</v>
      </c>
      <c r="B714" s="2" t="s">
        <v>2486</v>
      </c>
      <c r="C714" s="2" t="s">
        <v>541</v>
      </c>
      <c r="D714" s="2" t="s">
        <v>2487</v>
      </c>
      <c r="E714" s="2" t="s">
        <v>2488</v>
      </c>
      <c r="F714" s="2" t="s">
        <v>32</v>
      </c>
      <c r="G714" s="2" t="s">
        <v>33</v>
      </c>
      <c r="H714" s="2" t="s">
        <v>2489</v>
      </c>
      <c r="I714" s="2" t="s">
        <v>204</v>
      </c>
      <c r="J714" s="2" t="s">
        <v>1965</v>
      </c>
      <c r="K714" s="2" t="s">
        <v>1965</v>
      </c>
      <c r="L714" s="2" t="s">
        <v>2369</v>
      </c>
      <c r="M714" s="2" t="s">
        <v>2369</v>
      </c>
      <c r="N714" s="2" t="s">
        <v>2490</v>
      </c>
      <c r="O714" s="2" t="s">
        <v>101</v>
      </c>
      <c r="P714" s="2">
        <v>0.1343</v>
      </c>
      <c r="Q714" s="2">
        <v>30.0</v>
      </c>
      <c r="R714" s="2">
        <v>4.029</v>
      </c>
      <c r="S714" s="2">
        <v>0.0</v>
      </c>
      <c r="T714" s="2">
        <v>0.0</v>
      </c>
      <c r="U714" s="2">
        <v>0.4335</v>
      </c>
      <c r="V714" s="2">
        <v>0.3077</v>
      </c>
      <c r="W714" s="2">
        <v>0.1853</v>
      </c>
      <c r="X714" s="2">
        <v>0.2131543624161074</v>
      </c>
      <c r="Y714" s="2">
        <v>0.002906931312026247</v>
      </c>
      <c r="Z714" s="2">
        <v>0.4716512885777919</v>
      </c>
      <c r="AA714" s="2">
        <v>0.6848056509938993</v>
      </c>
      <c r="AB714" s="2">
        <v>0.4745582198898182</v>
      </c>
    </row>
    <row r="715" ht="15.0" customHeight="1">
      <c r="A715" s="2" t="s">
        <v>28</v>
      </c>
      <c r="B715" s="2" t="s">
        <v>986</v>
      </c>
      <c r="C715" s="2" t="s">
        <v>110</v>
      </c>
      <c r="D715" s="2" t="s">
        <v>257</v>
      </c>
      <c r="E715" s="2" t="s">
        <v>986</v>
      </c>
      <c r="F715" s="2" t="s">
        <v>252</v>
      </c>
      <c r="G715" s="2" t="s">
        <v>253</v>
      </c>
      <c r="H715" s="2" t="s">
        <v>2491</v>
      </c>
      <c r="I715" s="2" t="s">
        <v>2492</v>
      </c>
      <c r="J715" s="2" t="s">
        <v>989</v>
      </c>
      <c r="K715" s="2" t="s">
        <v>990</v>
      </c>
      <c r="L715" s="2" t="s">
        <v>991</v>
      </c>
      <c r="M715" s="2" t="s">
        <v>992</v>
      </c>
      <c r="N715" s="2" t="s">
        <v>257</v>
      </c>
      <c r="O715" s="2" t="s">
        <v>57</v>
      </c>
      <c r="P715" s="2">
        <v>0.2088</v>
      </c>
      <c r="Q715" s="2">
        <v>79.0</v>
      </c>
      <c r="R715" s="2">
        <v>16.4952</v>
      </c>
      <c r="S715" s="2">
        <v>0.0</v>
      </c>
      <c r="T715" s="2">
        <v>0.0</v>
      </c>
      <c r="U715" s="2">
        <v>0.4335</v>
      </c>
      <c r="V715" s="2">
        <v>0.0</v>
      </c>
      <c r="W715" s="2">
        <v>0.108375</v>
      </c>
      <c r="X715" s="2">
        <v>0.4131543624161074</v>
      </c>
      <c r="Y715" s="2">
        <v>0.1977369696022506</v>
      </c>
      <c r="Z715" s="2">
        <v>0.2758510976773783</v>
      </c>
      <c r="AA715" s="2">
        <v>0.6890054600934856</v>
      </c>
      <c r="AB715" s="2">
        <v>0.4735880672796289</v>
      </c>
    </row>
    <row r="716" ht="15.0" customHeight="1">
      <c r="A716" s="2" t="s">
        <v>28</v>
      </c>
      <c r="B716" s="2" t="s">
        <v>2493</v>
      </c>
      <c r="C716" s="2" t="s">
        <v>1923</v>
      </c>
      <c r="D716" s="2" t="s">
        <v>2342</v>
      </c>
      <c r="E716" s="2" t="s">
        <v>2493</v>
      </c>
      <c r="F716" s="2" t="s">
        <v>32</v>
      </c>
      <c r="G716" s="2" t="s">
        <v>89</v>
      </c>
      <c r="H716" s="2" t="s">
        <v>2494</v>
      </c>
      <c r="I716" s="2" t="s">
        <v>35</v>
      </c>
      <c r="J716" s="2" t="s">
        <v>989</v>
      </c>
      <c r="K716" s="2" t="s">
        <v>990</v>
      </c>
      <c r="L716" s="2" t="s">
        <v>2495</v>
      </c>
      <c r="M716" s="2" t="s">
        <v>2495</v>
      </c>
      <c r="N716" s="2" t="s">
        <v>2341</v>
      </c>
      <c r="O716" s="2" t="s">
        <v>655</v>
      </c>
      <c r="P716" s="2">
        <v>0.2088</v>
      </c>
      <c r="Q716" s="2">
        <v>79.0</v>
      </c>
      <c r="R716" s="2">
        <v>16.4952</v>
      </c>
      <c r="S716" s="2">
        <v>0.0</v>
      </c>
      <c r="T716" s="2">
        <v>0.0</v>
      </c>
      <c r="U716" s="2">
        <v>0.4335</v>
      </c>
      <c r="V716" s="2">
        <v>0.0</v>
      </c>
      <c r="W716" s="2">
        <v>0.108375</v>
      </c>
      <c r="X716" s="2">
        <v>0.4131543624161074</v>
      </c>
      <c r="Y716" s="2">
        <v>0.1977369696022506</v>
      </c>
      <c r="Z716" s="2">
        <v>0.2758510976773783</v>
      </c>
      <c r="AA716" s="2">
        <v>0.6890054600934856</v>
      </c>
      <c r="AB716" s="2">
        <v>0.4735880672796289</v>
      </c>
    </row>
    <row r="717" ht="15.0" customHeight="1">
      <c r="A717" s="2" t="s">
        <v>28</v>
      </c>
      <c r="B717" s="2" t="s">
        <v>1410</v>
      </c>
      <c r="C717" s="2" t="s">
        <v>129</v>
      </c>
      <c r="D717" s="2" t="s">
        <v>2496</v>
      </c>
      <c r="E717" s="2" t="s">
        <v>1410</v>
      </c>
      <c r="F717" s="2" t="s">
        <v>32</v>
      </c>
      <c r="G717" s="2" t="s">
        <v>33</v>
      </c>
      <c r="H717" s="2" t="s">
        <v>2497</v>
      </c>
      <c r="I717" s="2" t="s">
        <v>91</v>
      </c>
      <c r="J717" s="2" t="s">
        <v>989</v>
      </c>
      <c r="K717" s="2" t="s">
        <v>998</v>
      </c>
      <c r="L717" s="2" t="s">
        <v>1413</v>
      </c>
      <c r="M717" s="2" t="s">
        <v>1414</v>
      </c>
      <c r="N717" s="2" t="s">
        <v>2498</v>
      </c>
      <c r="O717" s="2" t="s">
        <v>40</v>
      </c>
      <c r="P717" s="2">
        <v>0.2088</v>
      </c>
      <c r="Q717" s="2">
        <v>79.0</v>
      </c>
      <c r="R717" s="2">
        <v>16.4952</v>
      </c>
      <c r="S717" s="2">
        <v>0.0</v>
      </c>
      <c r="T717" s="2">
        <v>0.0</v>
      </c>
      <c r="U717" s="2">
        <v>0.4335</v>
      </c>
      <c r="V717" s="2">
        <v>0.0</v>
      </c>
      <c r="W717" s="2">
        <v>0.108375</v>
      </c>
      <c r="X717" s="2">
        <v>0.4131543624161074</v>
      </c>
      <c r="Y717" s="2">
        <v>0.1977369696022506</v>
      </c>
      <c r="Z717" s="2">
        <v>0.2758510976773783</v>
      </c>
      <c r="AA717" s="2">
        <v>0.6890054600934856</v>
      </c>
      <c r="AB717" s="2">
        <v>0.4735880672796289</v>
      </c>
    </row>
    <row r="718" ht="15.0" customHeight="1">
      <c r="A718" s="2" t="s">
        <v>28</v>
      </c>
      <c r="B718" s="2" t="s">
        <v>1410</v>
      </c>
      <c r="C718" s="2" t="s">
        <v>176</v>
      </c>
      <c r="D718" s="2" t="s">
        <v>2499</v>
      </c>
      <c r="E718" s="2" t="s">
        <v>1410</v>
      </c>
      <c r="F718" s="2" t="s">
        <v>32</v>
      </c>
      <c r="G718" s="2" t="s">
        <v>33</v>
      </c>
      <c r="H718" s="2" t="s">
        <v>2500</v>
      </c>
      <c r="I718" s="2" t="s">
        <v>174</v>
      </c>
      <c r="J718" s="2" t="s">
        <v>989</v>
      </c>
      <c r="K718" s="2" t="s">
        <v>998</v>
      </c>
      <c r="L718" s="2" t="s">
        <v>1413</v>
      </c>
      <c r="M718" s="2" t="s">
        <v>1414</v>
      </c>
      <c r="N718" s="2" t="s">
        <v>1248</v>
      </c>
      <c r="O718" s="2" t="s">
        <v>101</v>
      </c>
      <c r="P718" s="2">
        <v>0.2088</v>
      </c>
      <c r="Q718" s="2">
        <v>79.0</v>
      </c>
      <c r="R718" s="2">
        <v>16.4952</v>
      </c>
      <c r="S718" s="2">
        <v>0.0</v>
      </c>
      <c r="T718" s="2">
        <v>0.0</v>
      </c>
      <c r="U718" s="2">
        <v>0.4335</v>
      </c>
      <c r="V718" s="2">
        <v>0.0</v>
      </c>
      <c r="W718" s="2">
        <v>0.108375</v>
      </c>
      <c r="X718" s="2">
        <v>0.4131543624161074</v>
      </c>
      <c r="Y718" s="2">
        <v>0.1977369696022506</v>
      </c>
      <c r="Z718" s="2">
        <v>0.2758510976773783</v>
      </c>
      <c r="AA718" s="2">
        <v>0.6890054600934856</v>
      </c>
      <c r="AB718" s="2">
        <v>0.4735880672796289</v>
      </c>
    </row>
    <row r="719" ht="15.0" customHeight="1">
      <c r="A719" s="2" t="s">
        <v>28</v>
      </c>
      <c r="B719" s="2" t="s">
        <v>2037</v>
      </c>
      <c r="C719" s="2" t="s">
        <v>775</v>
      </c>
      <c r="D719" s="2" t="s">
        <v>2501</v>
      </c>
      <c r="E719" s="2" t="s">
        <v>2038</v>
      </c>
      <c r="F719" s="2" t="s">
        <v>32</v>
      </c>
      <c r="G719" s="2" t="s">
        <v>89</v>
      </c>
      <c r="H719" s="2" t="s">
        <v>2502</v>
      </c>
      <c r="I719" s="2" t="s">
        <v>35</v>
      </c>
      <c r="J719" s="2" t="s">
        <v>989</v>
      </c>
      <c r="K719" s="2" t="s">
        <v>998</v>
      </c>
      <c r="L719" s="2" t="s">
        <v>999</v>
      </c>
      <c r="M719" s="2" t="s">
        <v>999</v>
      </c>
      <c r="N719" s="2" t="s">
        <v>2501</v>
      </c>
      <c r="O719" s="2" t="s">
        <v>101</v>
      </c>
      <c r="P719" s="2">
        <v>0.2088</v>
      </c>
      <c r="Q719" s="2">
        <v>79.0</v>
      </c>
      <c r="R719" s="2">
        <v>16.4952</v>
      </c>
      <c r="S719" s="2">
        <v>0.0</v>
      </c>
      <c r="T719" s="2">
        <v>0.0</v>
      </c>
      <c r="U719" s="2">
        <v>0.4335</v>
      </c>
      <c r="V719" s="2">
        <v>0.0</v>
      </c>
      <c r="W719" s="2">
        <v>0.108375</v>
      </c>
      <c r="X719" s="2">
        <v>0.4131543624161074</v>
      </c>
      <c r="Y719" s="2">
        <v>0.1977369696022506</v>
      </c>
      <c r="Z719" s="2">
        <v>0.2758510976773783</v>
      </c>
      <c r="AA719" s="2">
        <v>0.6890054600934856</v>
      </c>
      <c r="AB719" s="2">
        <v>0.4735880672796289</v>
      </c>
    </row>
    <row r="720" ht="15.0" customHeight="1">
      <c r="A720" s="2" t="s">
        <v>28</v>
      </c>
      <c r="B720" s="2" t="s">
        <v>1618</v>
      </c>
      <c r="C720" s="2" t="s">
        <v>81</v>
      </c>
      <c r="D720" s="2" t="s">
        <v>2503</v>
      </c>
      <c r="E720" s="2" t="s">
        <v>1620</v>
      </c>
      <c r="F720" s="2" t="s">
        <v>865</v>
      </c>
      <c r="G720" s="2" t="s">
        <v>62</v>
      </c>
      <c r="H720" s="2" t="s">
        <v>2504</v>
      </c>
      <c r="I720" s="2" t="s">
        <v>329</v>
      </c>
      <c r="J720" s="2" t="s">
        <v>989</v>
      </c>
      <c r="K720" s="2" t="s">
        <v>990</v>
      </c>
      <c r="L720" s="2" t="s">
        <v>991</v>
      </c>
      <c r="M720" s="2" t="s">
        <v>1622</v>
      </c>
      <c r="N720" s="2" t="s">
        <v>2505</v>
      </c>
      <c r="O720" s="2" t="s">
        <v>57</v>
      </c>
      <c r="P720" s="2">
        <v>0.2088</v>
      </c>
      <c r="Q720" s="2">
        <v>79.0</v>
      </c>
      <c r="R720" s="2">
        <v>16.4952</v>
      </c>
      <c r="S720" s="2">
        <v>0.0</v>
      </c>
      <c r="T720" s="2">
        <v>0.0</v>
      </c>
      <c r="U720" s="2">
        <v>0.4335</v>
      </c>
      <c r="V720" s="2">
        <v>0.0</v>
      </c>
      <c r="W720" s="2">
        <v>0.108375</v>
      </c>
      <c r="X720" s="2">
        <v>0.4131543624161074</v>
      </c>
      <c r="Y720" s="2">
        <v>0.1977369696022506</v>
      </c>
      <c r="Z720" s="2">
        <v>0.2758510976773783</v>
      </c>
      <c r="AA720" s="2">
        <v>0.6890054600934856</v>
      </c>
      <c r="AB720" s="2">
        <v>0.4735880672796289</v>
      </c>
    </row>
    <row r="721" ht="15.0" customHeight="1">
      <c r="A721" s="2" t="s">
        <v>28</v>
      </c>
      <c r="B721" s="2" t="s">
        <v>1624</v>
      </c>
      <c r="C721" s="2" t="s">
        <v>281</v>
      </c>
      <c r="D721" s="2" t="s">
        <v>2506</v>
      </c>
      <c r="E721" s="2" t="s">
        <v>1626</v>
      </c>
      <c r="F721" s="2" t="s">
        <v>172</v>
      </c>
      <c r="G721" s="2" t="s">
        <v>70</v>
      </c>
      <c r="H721" s="2" t="s">
        <v>2507</v>
      </c>
      <c r="I721" s="2" t="s">
        <v>270</v>
      </c>
      <c r="J721" s="2" t="s">
        <v>989</v>
      </c>
      <c r="K721" s="2" t="s">
        <v>990</v>
      </c>
      <c r="L721" s="2" t="s">
        <v>991</v>
      </c>
      <c r="M721" s="2" t="s">
        <v>1628</v>
      </c>
      <c r="N721" s="2" t="s">
        <v>2508</v>
      </c>
      <c r="O721" s="2" t="s">
        <v>101</v>
      </c>
      <c r="P721" s="2">
        <v>0.2088</v>
      </c>
      <c r="Q721" s="2">
        <v>79.0</v>
      </c>
      <c r="R721" s="2">
        <v>16.4952</v>
      </c>
      <c r="S721" s="2">
        <v>0.0</v>
      </c>
      <c r="T721" s="2">
        <v>0.0</v>
      </c>
      <c r="U721" s="2">
        <v>0.4335</v>
      </c>
      <c r="V721" s="2">
        <v>0.0</v>
      </c>
      <c r="W721" s="2">
        <v>0.108375</v>
      </c>
      <c r="X721" s="2">
        <v>0.4131543624161074</v>
      </c>
      <c r="Y721" s="2">
        <v>0.1977369696022506</v>
      </c>
      <c r="Z721" s="2">
        <v>0.2758510976773783</v>
      </c>
      <c r="AA721" s="2">
        <v>0.6890054600934856</v>
      </c>
      <c r="AB721" s="2">
        <v>0.4735880672796289</v>
      </c>
    </row>
    <row r="722" ht="15.0" customHeight="1">
      <c r="A722" s="2" t="s">
        <v>28</v>
      </c>
      <c r="B722" s="2" t="s">
        <v>1624</v>
      </c>
      <c r="C722" s="2" t="s">
        <v>110</v>
      </c>
      <c r="D722" s="2" t="s">
        <v>2506</v>
      </c>
      <c r="E722" s="2" t="s">
        <v>1632</v>
      </c>
      <c r="F722" s="2" t="s">
        <v>172</v>
      </c>
      <c r="G722" s="2" t="s">
        <v>1633</v>
      </c>
      <c r="H722" s="2" t="s">
        <v>2509</v>
      </c>
      <c r="I722" s="2" t="s">
        <v>35</v>
      </c>
      <c r="J722" s="2" t="s">
        <v>989</v>
      </c>
      <c r="K722" s="2" t="s">
        <v>990</v>
      </c>
      <c r="L722" s="2" t="s">
        <v>991</v>
      </c>
      <c r="M722" s="2" t="s">
        <v>1628</v>
      </c>
      <c r="N722" s="2" t="s">
        <v>2510</v>
      </c>
      <c r="O722" s="2" t="s">
        <v>1088</v>
      </c>
      <c r="P722" s="2">
        <v>0.2088</v>
      </c>
      <c r="Q722" s="2">
        <v>79.0</v>
      </c>
      <c r="R722" s="2">
        <v>16.4952</v>
      </c>
      <c r="S722" s="2">
        <v>0.0</v>
      </c>
      <c r="T722" s="2">
        <v>0.0</v>
      </c>
      <c r="U722" s="2">
        <v>0.4335</v>
      </c>
      <c r="V722" s="2">
        <v>0.0</v>
      </c>
      <c r="W722" s="2">
        <v>0.108375</v>
      </c>
      <c r="X722" s="2">
        <v>0.4131543624161074</v>
      </c>
      <c r="Y722" s="2">
        <v>0.1977369696022506</v>
      </c>
      <c r="Z722" s="2">
        <v>0.2758510976773783</v>
      </c>
      <c r="AA722" s="2">
        <v>0.6890054600934856</v>
      </c>
      <c r="AB722" s="2">
        <v>0.4735880672796289</v>
      </c>
    </row>
    <row r="723" ht="15.0" hidden="1" customHeight="1">
      <c r="A723" s="2" t="s">
        <v>28</v>
      </c>
      <c r="B723" s="2" t="s">
        <v>2511</v>
      </c>
      <c r="C723" s="2" t="s">
        <v>428</v>
      </c>
      <c r="D723" s="2" t="s">
        <v>496</v>
      </c>
      <c r="E723" s="2" t="s">
        <v>2512</v>
      </c>
      <c r="F723" s="2" t="s">
        <v>2513</v>
      </c>
      <c r="G723" s="2" t="s">
        <v>33</v>
      </c>
      <c r="H723" s="2" t="s">
        <v>2514</v>
      </c>
      <c r="I723" s="2" t="s">
        <v>47</v>
      </c>
      <c r="J723" s="2" t="s">
        <v>1425</v>
      </c>
      <c r="K723" s="2" t="s">
        <v>1425</v>
      </c>
      <c r="L723" s="2" t="s">
        <v>2515</v>
      </c>
      <c r="M723" s="2" t="s">
        <v>2516</v>
      </c>
      <c r="N723" s="2" t="s">
        <v>496</v>
      </c>
      <c r="O723" s="2" t="s">
        <v>57</v>
      </c>
      <c r="P723" s="2">
        <v>0.0549</v>
      </c>
      <c r="Q723" s="2">
        <v>70.0</v>
      </c>
      <c r="R723" s="2">
        <v>3.843</v>
      </c>
      <c r="S723" s="2">
        <v>0.0</v>
      </c>
      <c r="T723" s="2">
        <v>0.0</v>
      </c>
      <c r="U723" s="2">
        <v>0.4335</v>
      </c>
      <c r="V723" s="2">
        <v>0.3077</v>
      </c>
      <c r="W723" s="2">
        <v>0.1853</v>
      </c>
      <c r="X723" s="2">
        <v>0.0</v>
      </c>
      <c r="Y723" s="2">
        <v>0.0</v>
      </c>
      <c r="Z723" s="2">
        <v>0.4716512885777919</v>
      </c>
      <c r="AA723" s="2">
        <v>0.4716512885777919</v>
      </c>
      <c r="AB723" s="2">
        <v>0.4716512885777919</v>
      </c>
    </row>
    <row r="724" ht="15.0" hidden="1" customHeight="1">
      <c r="A724" s="2" t="s">
        <v>28</v>
      </c>
      <c r="B724" s="2" t="s">
        <v>2372</v>
      </c>
      <c r="C724" s="2" t="s">
        <v>2517</v>
      </c>
      <c r="D724" s="2" t="s">
        <v>2518</v>
      </c>
      <c r="E724" s="2" t="s">
        <v>2519</v>
      </c>
      <c r="F724" s="2" t="s">
        <v>32</v>
      </c>
      <c r="G724" s="2" t="s">
        <v>33</v>
      </c>
      <c r="H724" s="2" t="s">
        <v>2520</v>
      </c>
      <c r="I724" s="2" t="s">
        <v>187</v>
      </c>
      <c r="J724" s="2" t="s">
        <v>1425</v>
      </c>
      <c r="K724" s="2" t="s">
        <v>1425</v>
      </c>
      <c r="L724" s="2" t="s">
        <v>1497</v>
      </c>
      <c r="M724" s="2" t="s">
        <v>2376</v>
      </c>
      <c r="N724" s="2" t="s">
        <v>2521</v>
      </c>
      <c r="O724" s="2" t="s">
        <v>101</v>
      </c>
      <c r="P724" s="2">
        <v>0.0549</v>
      </c>
      <c r="Q724" s="2">
        <v>70.0</v>
      </c>
      <c r="R724" s="2">
        <v>3.843</v>
      </c>
      <c r="S724" s="2">
        <v>0.0</v>
      </c>
      <c r="T724" s="2">
        <v>0.0</v>
      </c>
      <c r="U724" s="2">
        <v>0.4335</v>
      </c>
      <c r="V724" s="2">
        <v>0.3077</v>
      </c>
      <c r="W724" s="2">
        <v>0.1853</v>
      </c>
      <c r="X724" s="2">
        <v>0.0</v>
      </c>
      <c r="Y724" s="2">
        <v>0.0</v>
      </c>
      <c r="Z724" s="2">
        <v>0.4716512885777919</v>
      </c>
      <c r="AA724" s="2">
        <v>0.4716512885777919</v>
      </c>
      <c r="AB724" s="2">
        <v>0.4716512885777919</v>
      </c>
    </row>
    <row r="725" ht="15.0" hidden="1" customHeight="1">
      <c r="A725" s="2" t="s">
        <v>28</v>
      </c>
      <c r="B725" s="2" t="s">
        <v>1493</v>
      </c>
      <c r="C725" s="2" t="s">
        <v>375</v>
      </c>
      <c r="D725" s="2" t="s">
        <v>2522</v>
      </c>
      <c r="E725" s="2" t="s">
        <v>1493</v>
      </c>
      <c r="F725" s="2" t="s">
        <v>32</v>
      </c>
      <c r="G725" s="2" t="s">
        <v>33</v>
      </c>
      <c r="H725" s="2" t="s">
        <v>2523</v>
      </c>
      <c r="I725" s="2" t="s">
        <v>35</v>
      </c>
      <c r="J725" s="2" t="s">
        <v>1425</v>
      </c>
      <c r="K725" s="2" t="s">
        <v>1425</v>
      </c>
      <c r="L725" s="2" t="s">
        <v>1497</v>
      </c>
      <c r="M725" s="2" t="s">
        <v>1498</v>
      </c>
      <c r="N725" s="2" t="s">
        <v>2524</v>
      </c>
      <c r="O725" s="2" t="s">
        <v>101</v>
      </c>
      <c r="P725" s="2">
        <v>0.0549</v>
      </c>
      <c r="Q725" s="2">
        <v>70.0</v>
      </c>
      <c r="R725" s="2">
        <v>3.843</v>
      </c>
      <c r="S725" s="2">
        <v>0.0</v>
      </c>
      <c r="T725" s="2">
        <v>0.0</v>
      </c>
      <c r="U725" s="2">
        <v>0.4335</v>
      </c>
      <c r="V725" s="2">
        <v>0.3077</v>
      </c>
      <c r="W725" s="2">
        <v>0.1853</v>
      </c>
      <c r="X725" s="2">
        <v>0.0</v>
      </c>
      <c r="Y725" s="2">
        <v>0.0</v>
      </c>
      <c r="Z725" s="2">
        <v>0.4716512885777919</v>
      </c>
      <c r="AA725" s="2">
        <v>0.4716512885777919</v>
      </c>
      <c r="AB725" s="2">
        <v>0.4716512885777919</v>
      </c>
    </row>
    <row r="726" ht="15.0" hidden="1" customHeight="1">
      <c r="A726" s="2" t="s">
        <v>28</v>
      </c>
      <c r="B726" s="2" t="s">
        <v>2480</v>
      </c>
      <c r="C726" s="2" t="s">
        <v>298</v>
      </c>
      <c r="D726" s="2" t="s">
        <v>2525</v>
      </c>
      <c r="E726" s="2" t="s">
        <v>2480</v>
      </c>
      <c r="F726" s="2" t="s">
        <v>118</v>
      </c>
      <c r="G726" s="2" t="s">
        <v>62</v>
      </c>
      <c r="H726" s="2" t="s">
        <v>2526</v>
      </c>
      <c r="I726" s="2" t="s">
        <v>187</v>
      </c>
      <c r="J726" s="2" t="s">
        <v>1425</v>
      </c>
      <c r="K726" s="2" t="s">
        <v>1425</v>
      </c>
      <c r="L726" s="2" t="s">
        <v>2382</v>
      </c>
      <c r="M726" s="2" t="s">
        <v>2382</v>
      </c>
      <c r="N726" s="2" t="s">
        <v>418</v>
      </c>
      <c r="O726" s="2" t="s">
        <v>57</v>
      </c>
      <c r="P726" s="2">
        <v>0.0549</v>
      </c>
      <c r="Q726" s="2">
        <v>70.0</v>
      </c>
      <c r="R726" s="2">
        <v>3.843</v>
      </c>
      <c r="S726" s="2">
        <v>0.0</v>
      </c>
      <c r="T726" s="2">
        <v>0.0</v>
      </c>
      <c r="U726" s="2">
        <v>0.4335</v>
      </c>
      <c r="V726" s="2">
        <v>0.3077</v>
      </c>
      <c r="W726" s="2">
        <v>0.1853</v>
      </c>
      <c r="X726" s="2">
        <v>0.0</v>
      </c>
      <c r="Y726" s="2">
        <v>0.0</v>
      </c>
      <c r="Z726" s="2">
        <v>0.4716512885777919</v>
      </c>
      <c r="AA726" s="2">
        <v>0.4716512885777919</v>
      </c>
      <c r="AB726" s="2">
        <v>0.4716512885777919</v>
      </c>
    </row>
    <row r="727" ht="15.0" hidden="1" customHeight="1">
      <c r="A727" s="2" t="s">
        <v>28</v>
      </c>
      <c r="B727" s="2" t="s">
        <v>2480</v>
      </c>
      <c r="C727" s="2" t="s">
        <v>86</v>
      </c>
      <c r="D727" s="2" t="s">
        <v>2525</v>
      </c>
      <c r="E727" s="2" t="s">
        <v>2480</v>
      </c>
      <c r="F727" s="2" t="s">
        <v>32</v>
      </c>
      <c r="G727" s="2" t="s">
        <v>33</v>
      </c>
      <c r="H727" s="2" t="s">
        <v>2527</v>
      </c>
      <c r="I727" s="2" t="s">
        <v>140</v>
      </c>
      <c r="J727" s="2" t="s">
        <v>1425</v>
      </c>
      <c r="K727" s="2" t="s">
        <v>1425</v>
      </c>
      <c r="L727" s="2" t="s">
        <v>2382</v>
      </c>
      <c r="M727" s="2" t="s">
        <v>2382</v>
      </c>
      <c r="N727" s="2" t="s">
        <v>418</v>
      </c>
      <c r="O727" s="2" t="s">
        <v>57</v>
      </c>
      <c r="P727" s="2">
        <v>0.0549</v>
      </c>
      <c r="Q727" s="2">
        <v>70.0</v>
      </c>
      <c r="R727" s="2">
        <v>3.843</v>
      </c>
      <c r="S727" s="2">
        <v>0.0</v>
      </c>
      <c r="T727" s="2">
        <v>0.0</v>
      </c>
      <c r="U727" s="2">
        <v>0.4335</v>
      </c>
      <c r="V727" s="2">
        <v>0.3077</v>
      </c>
      <c r="W727" s="2">
        <v>0.1853</v>
      </c>
      <c r="X727" s="2">
        <v>0.0</v>
      </c>
      <c r="Y727" s="2">
        <v>0.0</v>
      </c>
      <c r="Z727" s="2">
        <v>0.4716512885777919</v>
      </c>
      <c r="AA727" s="2">
        <v>0.4716512885777919</v>
      </c>
      <c r="AB727" s="2">
        <v>0.4716512885777919</v>
      </c>
    </row>
    <row r="728" ht="15.0" hidden="1" customHeight="1">
      <c r="A728" s="2" t="s">
        <v>28</v>
      </c>
      <c r="B728" s="2" t="s">
        <v>2480</v>
      </c>
      <c r="C728" s="2" t="s">
        <v>81</v>
      </c>
      <c r="D728" s="2" t="s">
        <v>2525</v>
      </c>
      <c r="E728" s="2" t="s">
        <v>2480</v>
      </c>
      <c r="F728" s="2" t="s">
        <v>118</v>
      </c>
      <c r="G728" s="2" t="s">
        <v>62</v>
      </c>
      <c r="H728" s="2" t="s">
        <v>2526</v>
      </c>
      <c r="I728" s="2" t="s">
        <v>187</v>
      </c>
      <c r="J728" s="2" t="s">
        <v>1425</v>
      </c>
      <c r="K728" s="2" t="s">
        <v>1425</v>
      </c>
      <c r="L728" s="2" t="s">
        <v>2382</v>
      </c>
      <c r="M728" s="2" t="s">
        <v>2382</v>
      </c>
      <c r="N728" s="2" t="s">
        <v>418</v>
      </c>
      <c r="O728" s="2" t="s">
        <v>57</v>
      </c>
      <c r="P728" s="2">
        <v>0.0549</v>
      </c>
      <c r="Q728" s="2">
        <v>70.0</v>
      </c>
      <c r="R728" s="2">
        <v>3.843</v>
      </c>
      <c r="S728" s="2">
        <v>0.0</v>
      </c>
      <c r="T728" s="2">
        <v>0.0</v>
      </c>
      <c r="U728" s="2">
        <v>0.4335</v>
      </c>
      <c r="V728" s="2">
        <v>0.3077</v>
      </c>
      <c r="W728" s="2">
        <v>0.1853</v>
      </c>
      <c r="X728" s="2">
        <v>0.0</v>
      </c>
      <c r="Y728" s="2">
        <v>0.0</v>
      </c>
      <c r="Z728" s="2">
        <v>0.4716512885777919</v>
      </c>
      <c r="AA728" s="2">
        <v>0.4716512885777919</v>
      </c>
      <c r="AB728" s="2">
        <v>0.4716512885777919</v>
      </c>
    </row>
    <row r="729" ht="15.0" hidden="1" customHeight="1">
      <c r="A729" s="2" t="s">
        <v>28</v>
      </c>
      <c r="B729" s="2" t="s">
        <v>1967</v>
      </c>
      <c r="C729" s="2" t="s">
        <v>705</v>
      </c>
      <c r="D729" s="2" t="s">
        <v>2528</v>
      </c>
      <c r="E729" s="2" t="s">
        <v>2529</v>
      </c>
      <c r="F729" s="2" t="s">
        <v>538</v>
      </c>
      <c r="G729" s="2" t="s">
        <v>33</v>
      </c>
      <c r="H729" s="2" t="s">
        <v>2530</v>
      </c>
      <c r="I729" s="2" t="s">
        <v>107</v>
      </c>
      <c r="J729" s="2" t="s">
        <v>1965</v>
      </c>
      <c r="K729" s="2" t="s">
        <v>1965</v>
      </c>
      <c r="L729" s="2" t="s">
        <v>1972</v>
      </c>
      <c r="M729" s="2" t="s">
        <v>1973</v>
      </c>
      <c r="N729" s="2" t="s">
        <v>632</v>
      </c>
      <c r="O729" s="2" t="s">
        <v>1283</v>
      </c>
      <c r="P729" s="2">
        <v>0.1343</v>
      </c>
      <c r="Q729" s="2">
        <v>30.0</v>
      </c>
      <c r="R729" s="2">
        <v>4.029</v>
      </c>
      <c r="S729" s="2">
        <v>0.3407</v>
      </c>
      <c r="T729" s="2">
        <v>0.0</v>
      </c>
      <c r="U729" s="2">
        <v>0.0</v>
      </c>
      <c r="V729" s="2">
        <v>0.3077</v>
      </c>
      <c r="W729" s="2">
        <v>0.1621</v>
      </c>
      <c r="X729" s="2">
        <v>0.2131543624161074</v>
      </c>
      <c r="Y729" s="2">
        <v>0.002906931312026247</v>
      </c>
      <c r="Z729" s="2">
        <v>0.4125994272987592</v>
      </c>
      <c r="AA729" s="2">
        <v>0.6257537897148666</v>
      </c>
      <c r="AB729" s="2">
        <v>0.4155063586107854</v>
      </c>
    </row>
    <row r="730" ht="15.0" customHeight="1">
      <c r="A730" s="2" t="s">
        <v>28</v>
      </c>
      <c r="B730" s="2" t="s">
        <v>1410</v>
      </c>
      <c r="C730" s="2" t="s">
        <v>316</v>
      </c>
      <c r="D730" s="2" t="s">
        <v>2531</v>
      </c>
      <c r="E730" s="2" t="s">
        <v>1410</v>
      </c>
      <c r="F730" s="2" t="s">
        <v>32</v>
      </c>
      <c r="G730" s="2" t="s">
        <v>33</v>
      </c>
      <c r="H730" s="2" t="s">
        <v>2532</v>
      </c>
      <c r="I730" s="2" t="s">
        <v>187</v>
      </c>
      <c r="J730" s="2" t="s">
        <v>989</v>
      </c>
      <c r="K730" s="2" t="s">
        <v>998</v>
      </c>
      <c r="L730" s="2" t="s">
        <v>1413</v>
      </c>
      <c r="M730" s="2" t="s">
        <v>1414</v>
      </c>
      <c r="N730" s="2" t="s">
        <v>2533</v>
      </c>
      <c r="O730" s="2" t="s">
        <v>101</v>
      </c>
      <c r="P730" s="2">
        <v>0.2088</v>
      </c>
      <c r="Q730" s="2">
        <v>79.0</v>
      </c>
      <c r="R730" s="2">
        <v>16.4952</v>
      </c>
      <c r="S730" s="2">
        <v>0.3407</v>
      </c>
      <c r="T730" s="2">
        <v>0.0</v>
      </c>
      <c r="U730" s="2">
        <v>0.0</v>
      </c>
      <c r="V730" s="2">
        <v>0.0</v>
      </c>
      <c r="W730" s="2">
        <v>0.085175</v>
      </c>
      <c r="X730" s="2">
        <v>0.4131543624161074</v>
      </c>
      <c r="Y730" s="2">
        <v>0.1977369696022506</v>
      </c>
      <c r="Z730" s="2">
        <v>0.2167992363983456</v>
      </c>
      <c r="AA730" s="2">
        <v>0.6299535988144529</v>
      </c>
      <c r="AB730" s="2">
        <v>0.4145362060005962</v>
      </c>
    </row>
    <row r="731" ht="15.0" hidden="1" customHeight="1">
      <c r="A731" s="2" t="s">
        <v>28</v>
      </c>
      <c r="B731" s="2" t="s">
        <v>1685</v>
      </c>
      <c r="C731" s="2" t="s">
        <v>230</v>
      </c>
      <c r="D731" s="2" t="s">
        <v>2534</v>
      </c>
      <c r="E731" s="2" t="s">
        <v>1687</v>
      </c>
      <c r="F731" s="2" t="s">
        <v>118</v>
      </c>
      <c r="G731" s="2" t="s">
        <v>62</v>
      </c>
      <c r="H731" s="2" t="s">
        <v>2535</v>
      </c>
      <c r="I731" s="2" t="s">
        <v>262</v>
      </c>
      <c r="J731" s="2" t="s">
        <v>637</v>
      </c>
      <c r="K731" s="2" t="s">
        <v>662</v>
      </c>
      <c r="L731" s="2" t="s">
        <v>1689</v>
      </c>
      <c r="M731" s="2" t="s">
        <v>1690</v>
      </c>
      <c r="N731" s="2" t="s">
        <v>2534</v>
      </c>
      <c r="O731" s="2" t="s">
        <v>57</v>
      </c>
      <c r="P731" s="2">
        <v>0.1294</v>
      </c>
      <c r="Q731" s="2">
        <v>232.0</v>
      </c>
      <c r="R731" s="2">
        <v>30.0208</v>
      </c>
      <c r="S731" s="2">
        <v>0.0</v>
      </c>
      <c r="T731" s="2">
        <v>0.0</v>
      </c>
      <c r="U731" s="2">
        <v>0.0</v>
      </c>
      <c r="V731" s="2">
        <v>0.0</v>
      </c>
      <c r="W731" s="2">
        <v>0.0</v>
      </c>
      <c r="X731" s="2">
        <v>0.2</v>
      </c>
      <c r="Y731" s="2">
        <v>0.4091240134406501</v>
      </c>
      <c r="Z731" s="2">
        <v>0.0</v>
      </c>
      <c r="AA731" s="2">
        <v>0.2</v>
      </c>
      <c r="AB731" s="2">
        <v>0.4091240134406501</v>
      </c>
    </row>
    <row r="732" ht="15.0" hidden="1" customHeight="1">
      <c r="A732" s="2" t="s">
        <v>28</v>
      </c>
      <c r="B732" s="2" t="s">
        <v>1685</v>
      </c>
      <c r="C732" s="2" t="s">
        <v>58</v>
      </c>
      <c r="D732" s="2" t="s">
        <v>2536</v>
      </c>
      <c r="E732" s="2" t="s">
        <v>2537</v>
      </c>
      <c r="F732" s="2" t="s">
        <v>225</v>
      </c>
      <c r="G732" s="2" t="s">
        <v>113</v>
      </c>
      <c r="H732" s="2" t="s">
        <v>2538</v>
      </c>
      <c r="I732" s="2" t="s">
        <v>35</v>
      </c>
      <c r="J732" s="2" t="s">
        <v>637</v>
      </c>
      <c r="K732" s="2" t="s">
        <v>662</v>
      </c>
      <c r="L732" s="2" t="s">
        <v>1689</v>
      </c>
      <c r="M732" s="2" t="s">
        <v>1690</v>
      </c>
      <c r="N732" s="2" t="s">
        <v>2536</v>
      </c>
      <c r="O732" s="2" t="s">
        <v>40</v>
      </c>
      <c r="P732" s="2">
        <v>0.1294</v>
      </c>
      <c r="Q732" s="2">
        <v>232.0</v>
      </c>
      <c r="R732" s="2">
        <v>30.0208</v>
      </c>
      <c r="S732" s="2">
        <v>0.0</v>
      </c>
      <c r="T732" s="2">
        <v>0.0</v>
      </c>
      <c r="U732" s="2">
        <v>0.0</v>
      </c>
      <c r="V732" s="2">
        <v>0.0</v>
      </c>
      <c r="W732" s="2">
        <v>0.0</v>
      </c>
      <c r="X732" s="2">
        <v>0.2</v>
      </c>
      <c r="Y732" s="2">
        <v>0.4091240134406501</v>
      </c>
      <c r="Z732" s="2">
        <v>0.0</v>
      </c>
      <c r="AA732" s="2">
        <v>0.2</v>
      </c>
      <c r="AB732" s="2">
        <v>0.4091240134406501</v>
      </c>
    </row>
    <row r="733" ht="15.0" hidden="1" customHeight="1">
      <c r="A733" s="2" t="s">
        <v>28</v>
      </c>
      <c r="B733" s="2" t="s">
        <v>1685</v>
      </c>
      <c r="C733" s="2" t="s">
        <v>331</v>
      </c>
      <c r="D733" s="2" t="s">
        <v>2539</v>
      </c>
      <c r="E733" s="2" t="s">
        <v>1687</v>
      </c>
      <c r="F733" s="2" t="s">
        <v>1400</v>
      </c>
      <c r="G733" s="2" t="s">
        <v>62</v>
      </c>
      <c r="H733" s="2" t="s">
        <v>2540</v>
      </c>
      <c r="I733" s="2" t="s">
        <v>183</v>
      </c>
      <c r="J733" s="2" t="s">
        <v>637</v>
      </c>
      <c r="K733" s="2" t="s">
        <v>662</v>
      </c>
      <c r="L733" s="2" t="s">
        <v>1689</v>
      </c>
      <c r="M733" s="2" t="s">
        <v>1690</v>
      </c>
      <c r="N733" s="2" t="s">
        <v>2541</v>
      </c>
      <c r="O733" s="2" t="s">
        <v>265</v>
      </c>
      <c r="P733" s="2">
        <v>0.1294</v>
      </c>
      <c r="Q733" s="2">
        <v>232.0</v>
      </c>
      <c r="R733" s="2">
        <v>30.0208</v>
      </c>
      <c r="S733" s="2">
        <v>0.0</v>
      </c>
      <c r="T733" s="2">
        <v>0.0</v>
      </c>
      <c r="U733" s="2">
        <v>0.0</v>
      </c>
      <c r="V733" s="2">
        <v>0.0</v>
      </c>
      <c r="W733" s="2">
        <v>0.0</v>
      </c>
      <c r="X733" s="2">
        <v>0.2</v>
      </c>
      <c r="Y733" s="2">
        <v>0.4091240134406501</v>
      </c>
      <c r="Z733" s="2">
        <v>0.0</v>
      </c>
      <c r="AA733" s="2">
        <v>0.2</v>
      </c>
      <c r="AB733" s="2">
        <v>0.4091240134406501</v>
      </c>
    </row>
    <row r="734" ht="15.0" hidden="1" customHeight="1">
      <c r="A734" s="2" t="s">
        <v>28</v>
      </c>
      <c r="B734" s="2" t="s">
        <v>644</v>
      </c>
      <c r="C734" s="2" t="s">
        <v>1057</v>
      </c>
      <c r="D734" s="2" t="s">
        <v>2542</v>
      </c>
      <c r="E734" s="2" t="s">
        <v>644</v>
      </c>
      <c r="F734" s="2" t="s">
        <v>44</v>
      </c>
      <c r="G734" s="2" t="s">
        <v>1111</v>
      </c>
      <c r="H734" s="2" t="s">
        <v>2543</v>
      </c>
      <c r="I734" s="2" t="s">
        <v>126</v>
      </c>
      <c r="J734" s="2" t="s">
        <v>637</v>
      </c>
      <c r="K734" s="2" t="s">
        <v>648</v>
      </c>
      <c r="L734" s="2" t="s">
        <v>649</v>
      </c>
      <c r="M734" s="2" t="s">
        <v>649</v>
      </c>
      <c r="N734" s="2" t="s">
        <v>2544</v>
      </c>
      <c r="O734" s="2" t="s">
        <v>101</v>
      </c>
      <c r="P734" s="2">
        <v>0.1294</v>
      </c>
      <c r="Q734" s="2">
        <v>232.0</v>
      </c>
      <c r="R734" s="2">
        <v>30.0208</v>
      </c>
      <c r="S734" s="2">
        <v>0.0</v>
      </c>
      <c r="T734" s="2">
        <v>0.0</v>
      </c>
      <c r="U734" s="2">
        <v>0.0</v>
      </c>
      <c r="V734" s="2">
        <v>0.0</v>
      </c>
      <c r="W734" s="2">
        <v>0.0</v>
      </c>
      <c r="X734" s="2">
        <v>0.2</v>
      </c>
      <c r="Y734" s="2">
        <v>0.4091240134406501</v>
      </c>
      <c r="Z734" s="2">
        <v>0.0</v>
      </c>
      <c r="AA734" s="2">
        <v>0.2</v>
      </c>
      <c r="AB734" s="2">
        <v>0.4091240134406501</v>
      </c>
    </row>
    <row r="735" ht="15.0" hidden="1" customHeight="1">
      <c r="A735" s="2" t="s">
        <v>28</v>
      </c>
      <c r="B735" s="2" t="s">
        <v>1038</v>
      </c>
      <c r="C735" s="2" t="s">
        <v>75</v>
      </c>
      <c r="D735" s="2" t="s">
        <v>2545</v>
      </c>
      <c r="E735" s="2" t="s">
        <v>2546</v>
      </c>
      <c r="F735" s="2" t="s">
        <v>118</v>
      </c>
      <c r="G735" s="2" t="s">
        <v>2547</v>
      </c>
      <c r="H735" s="2" t="s">
        <v>2548</v>
      </c>
      <c r="I735" s="2" t="s">
        <v>35</v>
      </c>
      <c r="J735" s="2" t="s">
        <v>637</v>
      </c>
      <c r="K735" s="2" t="s">
        <v>648</v>
      </c>
      <c r="L735" s="2" t="s">
        <v>649</v>
      </c>
      <c r="M735" s="2" t="s">
        <v>649</v>
      </c>
      <c r="N735" s="2" t="s">
        <v>643</v>
      </c>
      <c r="O735" s="2" t="s">
        <v>101</v>
      </c>
      <c r="P735" s="2">
        <v>0.1294</v>
      </c>
      <c r="Q735" s="2">
        <v>232.0</v>
      </c>
      <c r="R735" s="2">
        <v>30.0208</v>
      </c>
      <c r="S735" s="2">
        <v>0.0</v>
      </c>
      <c r="T735" s="2">
        <v>0.0</v>
      </c>
      <c r="U735" s="2">
        <v>0.0</v>
      </c>
      <c r="V735" s="2">
        <v>0.0</v>
      </c>
      <c r="W735" s="2">
        <v>0.0</v>
      </c>
      <c r="X735" s="2">
        <v>0.2</v>
      </c>
      <c r="Y735" s="2">
        <v>0.4091240134406501</v>
      </c>
      <c r="Z735" s="2">
        <v>0.0</v>
      </c>
      <c r="AA735" s="2">
        <v>0.2</v>
      </c>
      <c r="AB735" s="2">
        <v>0.4091240134406501</v>
      </c>
    </row>
    <row r="736" ht="15.0" hidden="1" customHeight="1">
      <c r="A736" s="2" t="s">
        <v>28</v>
      </c>
      <c r="B736" s="2" t="s">
        <v>1042</v>
      </c>
      <c r="C736" s="2" t="s">
        <v>1394</v>
      </c>
      <c r="D736" s="2" t="s">
        <v>2549</v>
      </c>
      <c r="E736" s="2" t="s">
        <v>1043</v>
      </c>
      <c r="F736" s="2" t="s">
        <v>32</v>
      </c>
      <c r="G736" s="2" t="s">
        <v>33</v>
      </c>
      <c r="H736" s="2" t="s">
        <v>2550</v>
      </c>
      <c r="I736" s="2" t="s">
        <v>204</v>
      </c>
      <c r="J736" s="2" t="s">
        <v>637</v>
      </c>
      <c r="K736" s="2" t="s">
        <v>662</v>
      </c>
      <c r="L736" s="2" t="s">
        <v>1036</v>
      </c>
      <c r="M736" s="2" t="s">
        <v>1037</v>
      </c>
      <c r="N736" s="2" t="s">
        <v>535</v>
      </c>
      <c r="O736" s="2" t="s">
        <v>40</v>
      </c>
      <c r="P736" s="2">
        <v>0.1294</v>
      </c>
      <c r="Q736" s="2">
        <v>232.0</v>
      </c>
      <c r="R736" s="2">
        <v>30.0208</v>
      </c>
      <c r="S736" s="2">
        <v>0.0</v>
      </c>
      <c r="T736" s="2">
        <v>0.0</v>
      </c>
      <c r="U736" s="2">
        <v>0.0</v>
      </c>
      <c r="V736" s="2">
        <v>0.0</v>
      </c>
      <c r="W736" s="2">
        <v>0.0</v>
      </c>
      <c r="X736" s="2">
        <v>0.2</v>
      </c>
      <c r="Y736" s="2">
        <v>0.4091240134406501</v>
      </c>
      <c r="Z736" s="2">
        <v>0.0</v>
      </c>
      <c r="AA736" s="2">
        <v>0.2</v>
      </c>
      <c r="AB736" s="2">
        <v>0.4091240134406501</v>
      </c>
    </row>
    <row r="737" ht="15.0" hidden="1" customHeight="1">
      <c r="A737" s="2" t="s">
        <v>28</v>
      </c>
      <c r="B737" s="2" t="s">
        <v>2551</v>
      </c>
      <c r="C737" s="2" t="s">
        <v>908</v>
      </c>
      <c r="D737" s="2" t="s">
        <v>2552</v>
      </c>
      <c r="E737" s="2" t="s">
        <v>2553</v>
      </c>
      <c r="F737" s="2" t="s">
        <v>32</v>
      </c>
      <c r="G737" s="2" t="s">
        <v>62</v>
      </c>
      <c r="H737" s="2" t="s">
        <v>2554</v>
      </c>
      <c r="I737" s="2" t="s">
        <v>35</v>
      </c>
      <c r="J737" s="2" t="s">
        <v>637</v>
      </c>
      <c r="K737" s="2" t="s">
        <v>638</v>
      </c>
      <c r="L737" s="2" t="s">
        <v>638</v>
      </c>
      <c r="M737" s="2" t="s">
        <v>2555</v>
      </c>
      <c r="N737" s="2" t="s">
        <v>153</v>
      </c>
      <c r="O737" s="2" t="s">
        <v>57</v>
      </c>
      <c r="P737" s="2">
        <v>0.1294</v>
      </c>
      <c r="Q737" s="2">
        <v>232.0</v>
      </c>
      <c r="R737" s="2">
        <v>30.0208</v>
      </c>
      <c r="S737" s="2">
        <v>0.0</v>
      </c>
      <c r="T737" s="2">
        <v>0.0</v>
      </c>
      <c r="U737" s="2">
        <v>0.0</v>
      </c>
      <c r="V737" s="2">
        <v>0.0</v>
      </c>
      <c r="W737" s="2">
        <v>0.0</v>
      </c>
      <c r="X737" s="2">
        <v>0.2</v>
      </c>
      <c r="Y737" s="2">
        <v>0.4091240134406501</v>
      </c>
      <c r="Z737" s="2">
        <v>0.0</v>
      </c>
      <c r="AA737" s="2">
        <v>0.2</v>
      </c>
      <c r="AB737" s="2">
        <v>0.4091240134406501</v>
      </c>
    </row>
    <row r="738" ht="15.0" hidden="1" customHeight="1">
      <c r="A738" s="2" t="s">
        <v>28</v>
      </c>
      <c r="B738" s="2" t="s">
        <v>2551</v>
      </c>
      <c r="C738" s="2" t="s">
        <v>1371</v>
      </c>
      <c r="D738" s="2" t="s">
        <v>2556</v>
      </c>
      <c r="E738" s="2" t="s">
        <v>2553</v>
      </c>
      <c r="F738" s="2" t="s">
        <v>118</v>
      </c>
      <c r="G738" s="2" t="s">
        <v>62</v>
      </c>
      <c r="H738" s="2" t="s">
        <v>2557</v>
      </c>
      <c r="I738" s="2" t="s">
        <v>84</v>
      </c>
      <c r="J738" s="2" t="s">
        <v>637</v>
      </c>
      <c r="K738" s="2" t="s">
        <v>638</v>
      </c>
      <c r="L738" s="2" t="s">
        <v>638</v>
      </c>
      <c r="M738" s="2" t="s">
        <v>2555</v>
      </c>
      <c r="N738" s="2" t="s">
        <v>2558</v>
      </c>
      <c r="O738" s="2" t="s">
        <v>40</v>
      </c>
      <c r="P738" s="2">
        <v>0.1294</v>
      </c>
      <c r="Q738" s="2">
        <v>232.0</v>
      </c>
      <c r="R738" s="2">
        <v>30.0208</v>
      </c>
      <c r="S738" s="2">
        <v>0.0</v>
      </c>
      <c r="T738" s="2">
        <v>0.0</v>
      </c>
      <c r="U738" s="2">
        <v>0.0</v>
      </c>
      <c r="V738" s="2">
        <v>0.0</v>
      </c>
      <c r="W738" s="2">
        <v>0.0</v>
      </c>
      <c r="X738" s="2">
        <v>0.2</v>
      </c>
      <c r="Y738" s="2">
        <v>0.4091240134406501</v>
      </c>
      <c r="Z738" s="2">
        <v>0.0</v>
      </c>
      <c r="AA738" s="2">
        <v>0.2</v>
      </c>
      <c r="AB738" s="2">
        <v>0.4091240134406501</v>
      </c>
    </row>
    <row r="739" ht="15.0" hidden="1" customHeight="1">
      <c r="A739" s="2" t="s">
        <v>28</v>
      </c>
      <c r="B739" s="2" t="s">
        <v>2559</v>
      </c>
      <c r="C739" s="2" t="s">
        <v>781</v>
      </c>
      <c r="D739" s="2" t="s">
        <v>2560</v>
      </c>
      <c r="E739" s="2" t="s">
        <v>2559</v>
      </c>
      <c r="F739" s="2" t="s">
        <v>53</v>
      </c>
      <c r="G739" s="2" t="s">
        <v>1429</v>
      </c>
      <c r="H739" s="2" t="s">
        <v>2561</v>
      </c>
      <c r="I739" s="2" t="s">
        <v>2562</v>
      </c>
      <c r="J739" s="2" t="s">
        <v>637</v>
      </c>
      <c r="K739" s="2" t="s">
        <v>648</v>
      </c>
      <c r="L739" s="2" t="s">
        <v>649</v>
      </c>
      <c r="M739" s="2" t="s">
        <v>649</v>
      </c>
      <c r="N739" s="2" t="s">
        <v>2563</v>
      </c>
      <c r="O739" s="2" t="s">
        <v>101</v>
      </c>
      <c r="P739" s="2">
        <v>0.1294</v>
      </c>
      <c r="Q739" s="2">
        <v>232.0</v>
      </c>
      <c r="R739" s="2">
        <v>30.0208</v>
      </c>
      <c r="S739" s="2">
        <v>0.0</v>
      </c>
      <c r="T739" s="2">
        <v>0.0</v>
      </c>
      <c r="U739" s="2">
        <v>0.0</v>
      </c>
      <c r="V739" s="2">
        <v>0.0</v>
      </c>
      <c r="W739" s="2">
        <v>0.0</v>
      </c>
      <c r="X739" s="2">
        <v>0.2</v>
      </c>
      <c r="Y739" s="2">
        <v>0.4091240134406501</v>
      </c>
      <c r="Z739" s="2">
        <v>0.0</v>
      </c>
      <c r="AA739" s="2">
        <v>0.2</v>
      </c>
      <c r="AB739" s="2">
        <v>0.4091240134406501</v>
      </c>
    </row>
    <row r="740" ht="15.0" hidden="1" customHeight="1">
      <c r="A740" s="2" t="s">
        <v>28</v>
      </c>
      <c r="B740" s="2" t="s">
        <v>1568</v>
      </c>
      <c r="C740" s="2" t="s">
        <v>230</v>
      </c>
      <c r="D740" s="2" t="s">
        <v>2564</v>
      </c>
      <c r="E740" s="2" t="s">
        <v>2565</v>
      </c>
      <c r="F740" s="2" t="s">
        <v>118</v>
      </c>
      <c r="G740" s="2" t="s">
        <v>233</v>
      </c>
      <c r="H740" s="2" t="s">
        <v>2566</v>
      </c>
      <c r="I740" s="2" t="s">
        <v>107</v>
      </c>
      <c r="J740" s="2" t="s">
        <v>669</v>
      </c>
      <c r="K740" s="2" t="s">
        <v>1573</v>
      </c>
      <c r="L740" s="2" t="s">
        <v>1574</v>
      </c>
      <c r="M740" s="2" t="s">
        <v>1575</v>
      </c>
      <c r="N740" s="2" t="s">
        <v>2564</v>
      </c>
      <c r="O740" s="2" t="s">
        <v>57</v>
      </c>
      <c r="P740" s="2">
        <v>0.1306</v>
      </c>
      <c r="Q740" s="2">
        <v>229.0</v>
      </c>
      <c r="R740" s="2">
        <v>29.9074</v>
      </c>
      <c r="S740" s="2">
        <v>0.0</v>
      </c>
      <c r="T740" s="2">
        <v>0.0</v>
      </c>
      <c r="U740" s="2">
        <v>0.0</v>
      </c>
      <c r="V740" s="2">
        <v>0.0</v>
      </c>
      <c r="W740" s="2">
        <v>0.0</v>
      </c>
      <c r="X740" s="2">
        <v>0.2032214765100671</v>
      </c>
      <c r="Y740" s="2">
        <v>0.4073517230600922</v>
      </c>
      <c r="Z740" s="2">
        <v>0.0</v>
      </c>
      <c r="AA740" s="2">
        <v>0.2032214765100671</v>
      </c>
      <c r="AB740" s="2">
        <v>0.4073517230600922</v>
      </c>
    </row>
    <row r="741" ht="15.0" hidden="1" customHeight="1">
      <c r="A741" s="2" t="s">
        <v>28</v>
      </c>
      <c r="B741" s="2" t="s">
        <v>1568</v>
      </c>
      <c r="C741" s="2" t="s">
        <v>298</v>
      </c>
      <c r="D741" s="2" t="s">
        <v>2567</v>
      </c>
      <c r="E741" s="2" t="s">
        <v>2568</v>
      </c>
      <c r="F741" s="2" t="s">
        <v>53</v>
      </c>
      <c r="G741" s="2" t="s">
        <v>1429</v>
      </c>
      <c r="H741" s="2" t="s">
        <v>2569</v>
      </c>
      <c r="I741" s="2" t="s">
        <v>35</v>
      </c>
      <c r="J741" s="2" t="s">
        <v>669</v>
      </c>
      <c r="K741" s="2" t="s">
        <v>1573</v>
      </c>
      <c r="L741" s="2" t="s">
        <v>1574</v>
      </c>
      <c r="M741" s="2" t="s">
        <v>1575</v>
      </c>
      <c r="N741" s="2" t="s">
        <v>388</v>
      </c>
      <c r="O741" s="2" t="s">
        <v>101</v>
      </c>
      <c r="P741" s="2">
        <v>0.1306</v>
      </c>
      <c r="Q741" s="2">
        <v>229.0</v>
      </c>
      <c r="R741" s="2">
        <v>29.9074</v>
      </c>
      <c r="S741" s="2">
        <v>0.0</v>
      </c>
      <c r="T741" s="2">
        <v>0.0</v>
      </c>
      <c r="U741" s="2">
        <v>0.0</v>
      </c>
      <c r="V741" s="2">
        <v>0.0</v>
      </c>
      <c r="W741" s="2">
        <v>0.0</v>
      </c>
      <c r="X741" s="2">
        <v>0.2032214765100671</v>
      </c>
      <c r="Y741" s="2">
        <v>0.4073517230600922</v>
      </c>
      <c r="Z741" s="2">
        <v>0.0</v>
      </c>
      <c r="AA741" s="2">
        <v>0.2032214765100671</v>
      </c>
      <c r="AB741" s="2">
        <v>0.4073517230600922</v>
      </c>
    </row>
    <row r="742" ht="15.0" hidden="1" customHeight="1">
      <c r="A742" s="2" t="s">
        <v>28</v>
      </c>
      <c r="B742" s="2" t="s">
        <v>1047</v>
      </c>
      <c r="C742" s="2" t="s">
        <v>212</v>
      </c>
      <c r="D742" s="2" t="s">
        <v>2570</v>
      </c>
      <c r="E742" s="2" t="s">
        <v>1047</v>
      </c>
      <c r="F742" s="2" t="s">
        <v>225</v>
      </c>
      <c r="G742" s="2" t="s">
        <v>383</v>
      </c>
      <c r="H742" s="2" t="s">
        <v>2571</v>
      </c>
      <c r="I742" s="2" t="s">
        <v>35</v>
      </c>
      <c r="J742" s="2" t="s">
        <v>669</v>
      </c>
      <c r="K742" s="2" t="s">
        <v>682</v>
      </c>
      <c r="L742" s="2" t="s">
        <v>683</v>
      </c>
      <c r="M742" s="2" t="s">
        <v>985</v>
      </c>
      <c r="N742" s="2" t="s">
        <v>2572</v>
      </c>
      <c r="O742" s="2" t="s">
        <v>40</v>
      </c>
      <c r="P742" s="2">
        <v>0.1306</v>
      </c>
      <c r="Q742" s="2">
        <v>229.0</v>
      </c>
      <c r="R742" s="2">
        <v>29.9074</v>
      </c>
      <c r="S742" s="2">
        <v>0.0</v>
      </c>
      <c r="T742" s="2">
        <v>0.0</v>
      </c>
      <c r="U742" s="2">
        <v>0.0</v>
      </c>
      <c r="V742" s="2">
        <v>0.0</v>
      </c>
      <c r="W742" s="2">
        <v>0.0</v>
      </c>
      <c r="X742" s="2">
        <v>0.2032214765100671</v>
      </c>
      <c r="Y742" s="2">
        <v>0.4073517230600922</v>
      </c>
      <c r="Z742" s="2">
        <v>0.0</v>
      </c>
      <c r="AA742" s="2">
        <v>0.2032214765100671</v>
      </c>
      <c r="AB742" s="2">
        <v>0.4073517230600922</v>
      </c>
    </row>
    <row r="743" ht="15.0" hidden="1" customHeight="1">
      <c r="A743" s="2" t="s">
        <v>28</v>
      </c>
      <c r="B743" s="2" t="s">
        <v>1047</v>
      </c>
      <c r="C743" s="2" t="s">
        <v>50</v>
      </c>
      <c r="D743" s="2" t="s">
        <v>2573</v>
      </c>
      <c r="E743" s="2" t="s">
        <v>1047</v>
      </c>
      <c r="F743" s="2" t="s">
        <v>53</v>
      </c>
      <c r="G743" s="2" t="s">
        <v>1429</v>
      </c>
      <c r="H743" s="2" t="s">
        <v>2574</v>
      </c>
      <c r="I743" s="2" t="s">
        <v>35</v>
      </c>
      <c r="J743" s="2" t="s">
        <v>669</v>
      </c>
      <c r="K743" s="2" t="s">
        <v>682</v>
      </c>
      <c r="L743" s="2" t="s">
        <v>683</v>
      </c>
      <c r="M743" s="2" t="s">
        <v>985</v>
      </c>
      <c r="N743" s="2" t="s">
        <v>2575</v>
      </c>
      <c r="O743" s="2" t="s">
        <v>57</v>
      </c>
      <c r="P743" s="2">
        <v>0.1306</v>
      </c>
      <c r="Q743" s="2">
        <v>229.0</v>
      </c>
      <c r="R743" s="2">
        <v>29.9074</v>
      </c>
      <c r="S743" s="2">
        <v>0.0</v>
      </c>
      <c r="T743" s="2">
        <v>0.0</v>
      </c>
      <c r="U743" s="2">
        <v>0.0</v>
      </c>
      <c r="V743" s="2">
        <v>0.0</v>
      </c>
      <c r="W743" s="2">
        <v>0.0</v>
      </c>
      <c r="X743" s="2">
        <v>0.2032214765100671</v>
      </c>
      <c r="Y743" s="2">
        <v>0.4073517230600922</v>
      </c>
      <c r="Z743" s="2">
        <v>0.0</v>
      </c>
      <c r="AA743" s="2">
        <v>0.2032214765100671</v>
      </c>
      <c r="AB743" s="2">
        <v>0.4073517230600922</v>
      </c>
    </row>
    <row r="744" ht="15.0" hidden="1" customHeight="1">
      <c r="A744" s="2" t="s">
        <v>28</v>
      </c>
      <c r="B744" s="2" t="s">
        <v>2133</v>
      </c>
      <c r="C744" s="2" t="s">
        <v>331</v>
      </c>
      <c r="D744" s="2" t="s">
        <v>2576</v>
      </c>
      <c r="E744" s="2" t="s">
        <v>2577</v>
      </c>
      <c r="F744" s="2" t="s">
        <v>53</v>
      </c>
      <c r="G744" s="2" t="s">
        <v>1429</v>
      </c>
      <c r="H744" s="2" t="s">
        <v>2578</v>
      </c>
      <c r="I744" s="2" t="s">
        <v>35</v>
      </c>
      <c r="J744" s="2" t="s">
        <v>669</v>
      </c>
      <c r="K744" s="2" t="s">
        <v>1067</v>
      </c>
      <c r="L744" s="2" t="s">
        <v>1068</v>
      </c>
      <c r="M744" s="2" t="s">
        <v>1069</v>
      </c>
      <c r="N744" s="2" t="s">
        <v>2579</v>
      </c>
      <c r="O744" s="2" t="s">
        <v>101</v>
      </c>
      <c r="P744" s="2">
        <v>0.1306</v>
      </c>
      <c r="Q744" s="2">
        <v>229.0</v>
      </c>
      <c r="R744" s="2">
        <v>29.9074</v>
      </c>
      <c r="S744" s="2">
        <v>0.0</v>
      </c>
      <c r="T744" s="2">
        <v>0.0</v>
      </c>
      <c r="U744" s="2">
        <v>0.0</v>
      </c>
      <c r="V744" s="2">
        <v>0.0</v>
      </c>
      <c r="W744" s="2">
        <v>0.0</v>
      </c>
      <c r="X744" s="2">
        <v>0.2032214765100671</v>
      </c>
      <c r="Y744" s="2">
        <v>0.4073517230600922</v>
      </c>
      <c r="Z744" s="2">
        <v>0.0</v>
      </c>
      <c r="AA744" s="2">
        <v>0.2032214765100671</v>
      </c>
      <c r="AB744" s="2">
        <v>0.4073517230600922</v>
      </c>
    </row>
    <row r="745" ht="15.0" hidden="1" customHeight="1">
      <c r="A745" s="2" t="s">
        <v>28</v>
      </c>
      <c r="B745" s="2" t="s">
        <v>2133</v>
      </c>
      <c r="C745" s="2" t="s">
        <v>2580</v>
      </c>
      <c r="D745" s="2" t="s">
        <v>2581</v>
      </c>
      <c r="E745" s="2" t="s">
        <v>2582</v>
      </c>
      <c r="F745" s="2" t="s">
        <v>82</v>
      </c>
      <c r="G745" s="2" t="s">
        <v>33</v>
      </c>
      <c r="H745" s="2" t="s">
        <v>2583</v>
      </c>
      <c r="I745" s="2" t="s">
        <v>35</v>
      </c>
      <c r="J745" s="2" t="s">
        <v>669</v>
      </c>
      <c r="K745" s="2" t="s">
        <v>1067</v>
      </c>
      <c r="L745" s="2" t="s">
        <v>1068</v>
      </c>
      <c r="M745" s="2" t="s">
        <v>1069</v>
      </c>
      <c r="N745" s="2" t="s">
        <v>1915</v>
      </c>
      <c r="O745" s="2" t="s">
        <v>101</v>
      </c>
      <c r="P745" s="2">
        <v>0.1306</v>
      </c>
      <c r="Q745" s="2">
        <v>229.0</v>
      </c>
      <c r="R745" s="2">
        <v>29.9074</v>
      </c>
      <c r="S745" s="2">
        <v>0.0</v>
      </c>
      <c r="T745" s="2">
        <v>0.0</v>
      </c>
      <c r="U745" s="2">
        <v>0.0</v>
      </c>
      <c r="V745" s="2">
        <v>0.0</v>
      </c>
      <c r="W745" s="2">
        <v>0.0</v>
      </c>
      <c r="X745" s="2">
        <v>0.2032214765100671</v>
      </c>
      <c r="Y745" s="2">
        <v>0.4073517230600922</v>
      </c>
      <c r="Z745" s="2">
        <v>0.0</v>
      </c>
      <c r="AA745" s="2">
        <v>0.2032214765100671</v>
      </c>
      <c r="AB745" s="2">
        <v>0.4073517230600922</v>
      </c>
    </row>
    <row r="746" ht="15.0" hidden="1" customHeight="1">
      <c r="A746" s="2" t="s">
        <v>28</v>
      </c>
      <c r="B746" s="2" t="s">
        <v>1698</v>
      </c>
      <c r="C746" s="2" t="s">
        <v>1057</v>
      </c>
      <c r="D746" s="2" t="s">
        <v>2584</v>
      </c>
      <c r="E746" s="2" t="s">
        <v>1700</v>
      </c>
      <c r="F746" s="2" t="s">
        <v>32</v>
      </c>
      <c r="G746" s="2" t="s">
        <v>33</v>
      </c>
      <c r="H746" s="2" t="s">
        <v>2585</v>
      </c>
      <c r="I746" s="2" t="s">
        <v>47</v>
      </c>
      <c r="J746" s="2" t="s">
        <v>669</v>
      </c>
      <c r="K746" s="2" t="s">
        <v>1573</v>
      </c>
      <c r="L746" s="2" t="s">
        <v>1574</v>
      </c>
      <c r="M746" s="2" t="s">
        <v>1575</v>
      </c>
      <c r="N746" s="2" t="s">
        <v>2586</v>
      </c>
      <c r="O746" s="2" t="s">
        <v>265</v>
      </c>
      <c r="P746" s="2">
        <v>0.1306</v>
      </c>
      <c r="Q746" s="2">
        <v>229.0</v>
      </c>
      <c r="R746" s="2">
        <v>29.9074</v>
      </c>
      <c r="S746" s="2">
        <v>0.0</v>
      </c>
      <c r="T746" s="2">
        <v>0.0</v>
      </c>
      <c r="U746" s="2">
        <v>0.0</v>
      </c>
      <c r="V746" s="2">
        <v>0.0</v>
      </c>
      <c r="W746" s="2">
        <v>0.0</v>
      </c>
      <c r="X746" s="2">
        <v>0.2032214765100671</v>
      </c>
      <c r="Y746" s="2">
        <v>0.4073517230600922</v>
      </c>
      <c r="Z746" s="2">
        <v>0.0</v>
      </c>
      <c r="AA746" s="2">
        <v>0.2032214765100671</v>
      </c>
      <c r="AB746" s="2">
        <v>0.4073517230600922</v>
      </c>
    </row>
    <row r="747" ht="15.0" hidden="1" customHeight="1">
      <c r="A747" s="2" t="s">
        <v>28</v>
      </c>
      <c r="B747" s="2" t="s">
        <v>1698</v>
      </c>
      <c r="C747" s="2" t="s">
        <v>1146</v>
      </c>
      <c r="D747" s="2" t="s">
        <v>2587</v>
      </c>
      <c r="E747" s="2" t="s">
        <v>422</v>
      </c>
      <c r="F747" s="2" t="s">
        <v>32</v>
      </c>
      <c r="G747" s="2" t="s">
        <v>33</v>
      </c>
      <c r="H747" s="2" t="s">
        <v>2588</v>
      </c>
      <c r="I747" s="2" t="s">
        <v>84</v>
      </c>
      <c r="J747" s="2" t="s">
        <v>669</v>
      </c>
      <c r="K747" s="2" t="s">
        <v>1573</v>
      </c>
      <c r="L747" s="2" t="s">
        <v>1574</v>
      </c>
      <c r="M747" s="2" t="s">
        <v>1575</v>
      </c>
      <c r="N747" s="2" t="s">
        <v>1935</v>
      </c>
      <c r="O747" s="2" t="s">
        <v>40</v>
      </c>
      <c r="P747" s="2">
        <v>0.1306</v>
      </c>
      <c r="Q747" s="2">
        <v>229.0</v>
      </c>
      <c r="R747" s="2">
        <v>29.9074</v>
      </c>
      <c r="S747" s="2">
        <v>0.0</v>
      </c>
      <c r="T747" s="2">
        <v>0.0</v>
      </c>
      <c r="U747" s="2">
        <v>0.0</v>
      </c>
      <c r="V747" s="2">
        <v>0.0</v>
      </c>
      <c r="W747" s="2">
        <v>0.0</v>
      </c>
      <c r="X747" s="2">
        <v>0.2032214765100671</v>
      </c>
      <c r="Y747" s="2">
        <v>0.4073517230600922</v>
      </c>
      <c r="Z747" s="2">
        <v>0.0</v>
      </c>
      <c r="AA747" s="2">
        <v>0.2032214765100671</v>
      </c>
      <c r="AB747" s="2">
        <v>0.4073517230600922</v>
      </c>
    </row>
    <row r="748" ht="15.0" hidden="1" customHeight="1">
      <c r="A748" s="2" t="s">
        <v>28</v>
      </c>
      <c r="B748" s="2" t="s">
        <v>1698</v>
      </c>
      <c r="C748" s="2" t="s">
        <v>222</v>
      </c>
      <c r="D748" s="2" t="s">
        <v>2589</v>
      </c>
      <c r="E748" s="2" t="s">
        <v>2590</v>
      </c>
      <c r="F748" s="2" t="s">
        <v>32</v>
      </c>
      <c r="G748" s="2" t="s">
        <v>33</v>
      </c>
      <c r="H748" s="2" t="s">
        <v>2591</v>
      </c>
      <c r="I748" s="2" t="s">
        <v>35</v>
      </c>
      <c r="J748" s="2" t="s">
        <v>669</v>
      </c>
      <c r="K748" s="2" t="s">
        <v>1573</v>
      </c>
      <c r="L748" s="2" t="s">
        <v>1574</v>
      </c>
      <c r="M748" s="2" t="s">
        <v>1575</v>
      </c>
      <c r="N748" s="2" t="s">
        <v>2589</v>
      </c>
      <c r="O748" s="2" t="s">
        <v>101</v>
      </c>
      <c r="P748" s="2">
        <v>0.1306</v>
      </c>
      <c r="Q748" s="2">
        <v>229.0</v>
      </c>
      <c r="R748" s="2">
        <v>29.9074</v>
      </c>
      <c r="S748" s="2">
        <v>0.0</v>
      </c>
      <c r="T748" s="2">
        <v>0.0</v>
      </c>
      <c r="U748" s="2">
        <v>0.0</v>
      </c>
      <c r="V748" s="2">
        <v>0.0</v>
      </c>
      <c r="W748" s="2">
        <v>0.0</v>
      </c>
      <c r="X748" s="2">
        <v>0.2032214765100671</v>
      </c>
      <c r="Y748" s="2">
        <v>0.4073517230600922</v>
      </c>
      <c r="Z748" s="2">
        <v>0.0</v>
      </c>
      <c r="AA748" s="2">
        <v>0.2032214765100671</v>
      </c>
      <c r="AB748" s="2">
        <v>0.4073517230600922</v>
      </c>
    </row>
    <row r="749" ht="15.0" hidden="1" customHeight="1">
      <c r="A749" s="2" t="s">
        <v>28</v>
      </c>
      <c r="B749" s="2" t="s">
        <v>1698</v>
      </c>
      <c r="C749" s="2" t="s">
        <v>103</v>
      </c>
      <c r="D749" s="2" t="s">
        <v>2592</v>
      </c>
      <c r="E749" s="2" t="s">
        <v>2593</v>
      </c>
      <c r="F749" s="2" t="s">
        <v>32</v>
      </c>
      <c r="G749" s="2" t="s">
        <v>33</v>
      </c>
      <c r="H749" s="2" t="s">
        <v>2594</v>
      </c>
      <c r="I749" s="2" t="s">
        <v>91</v>
      </c>
      <c r="J749" s="2" t="s">
        <v>669</v>
      </c>
      <c r="K749" s="2" t="s">
        <v>1573</v>
      </c>
      <c r="L749" s="2" t="s">
        <v>1574</v>
      </c>
      <c r="M749" s="2" t="s">
        <v>1575</v>
      </c>
      <c r="N749" s="2" t="s">
        <v>2595</v>
      </c>
      <c r="O749" s="2" t="s">
        <v>101</v>
      </c>
      <c r="P749" s="2">
        <v>0.1306</v>
      </c>
      <c r="Q749" s="2">
        <v>229.0</v>
      </c>
      <c r="R749" s="2">
        <v>29.9074</v>
      </c>
      <c r="S749" s="2">
        <v>0.0</v>
      </c>
      <c r="T749" s="2">
        <v>0.0</v>
      </c>
      <c r="U749" s="2">
        <v>0.0</v>
      </c>
      <c r="V749" s="2">
        <v>0.0</v>
      </c>
      <c r="W749" s="2">
        <v>0.0</v>
      </c>
      <c r="X749" s="2">
        <v>0.2032214765100671</v>
      </c>
      <c r="Y749" s="2">
        <v>0.4073517230600922</v>
      </c>
      <c r="Z749" s="2">
        <v>0.0</v>
      </c>
      <c r="AA749" s="2">
        <v>0.2032214765100671</v>
      </c>
      <c r="AB749" s="2">
        <v>0.4073517230600922</v>
      </c>
    </row>
    <row r="750" ht="15.0" hidden="1" customHeight="1">
      <c r="A750" s="2" t="s">
        <v>28</v>
      </c>
      <c r="B750" s="2" t="s">
        <v>2596</v>
      </c>
      <c r="C750" s="2" t="s">
        <v>785</v>
      </c>
      <c r="D750" s="2" t="s">
        <v>1521</v>
      </c>
      <c r="E750" s="2" t="s">
        <v>1522</v>
      </c>
      <c r="F750" s="2" t="s">
        <v>32</v>
      </c>
      <c r="G750" s="2" t="s">
        <v>33</v>
      </c>
      <c r="H750" s="2" t="s">
        <v>2597</v>
      </c>
      <c r="I750" s="2" t="s">
        <v>107</v>
      </c>
      <c r="J750" s="2" t="s">
        <v>669</v>
      </c>
      <c r="K750" s="2" t="s">
        <v>1573</v>
      </c>
      <c r="L750" s="2" t="s">
        <v>1675</v>
      </c>
      <c r="M750" s="2" t="s">
        <v>1676</v>
      </c>
      <c r="N750" s="2" t="s">
        <v>496</v>
      </c>
      <c r="O750" s="2" t="s">
        <v>57</v>
      </c>
      <c r="P750" s="2">
        <v>0.1306</v>
      </c>
      <c r="Q750" s="2">
        <v>229.0</v>
      </c>
      <c r="R750" s="2">
        <v>29.9074</v>
      </c>
      <c r="S750" s="2">
        <v>0.0</v>
      </c>
      <c r="T750" s="2">
        <v>0.0</v>
      </c>
      <c r="U750" s="2">
        <v>0.0</v>
      </c>
      <c r="V750" s="2">
        <v>0.0</v>
      </c>
      <c r="W750" s="2">
        <v>0.0</v>
      </c>
      <c r="X750" s="2">
        <v>0.2032214765100671</v>
      </c>
      <c r="Y750" s="2">
        <v>0.4073517230600922</v>
      </c>
      <c r="Z750" s="2">
        <v>0.0</v>
      </c>
      <c r="AA750" s="2">
        <v>0.2032214765100671</v>
      </c>
      <c r="AB750" s="2">
        <v>0.4073517230600922</v>
      </c>
    </row>
    <row r="751" ht="15.0" hidden="1" customHeight="1">
      <c r="A751" s="2" t="s">
        <v>28</v>
      </c>
      <c r="B751" s="2" t="s">
        <v>2596</v>
      </c>
      <c r="C751" s="2" t="s">
        <v>781</v>
      </c>
      <c r="D751" s="2" t="s">
        <v>2598</v>
      </c>
      <c r="E751" s="2" t="s">
        <v>2599</v>
      </c>
      <c r="F751" s="2" t="s">
        <v>32</v>
      </c>
      <c r="G751" s="2" t="s">
        <v>33</v>
      </c>
      <c r="H751" s="2" t="s">
        <v>2600</v>
      </c>
      <c r="I751" s="2" t="s">
        <v>35</v>
      </c>
      <c r="J751" s="2" t="s">
        <v>669</v>
      </c>
      <c r="K751" s="2" t="s">
        <v>1573</v>
      </c>
      <c r="L751" s="2" t="s">
        <v>1675</v>
      </c>
      <c r="M751" s="2" t="s">
        <v>1676</v>
      </c>
      <c r="N751" s="2" t="s">
        <v>2598</v>
      </c>
      <c r="O751" s="2" t="s">
        <v>297</v>
      </c>
      <c r="P751" s="2">
        <v>0.1306</v>
      </c>
      <c r="Q751" s="2">
        <v>229.0</v>
      </c>
      <c r="R751" s="2">
        <v>29.9074</v>
      </c>
      <c r="S751" s="2">
        <v>0.0</v>
      </c>
      <c r="T751" s="2">
        <v>0.0</v>
      </c>
      <c r="U751" s="2">
        <v>0.0</v>
      </c>
      <c r="V751" s="2">
        <v>0.0</v>
      </c>
      <c r="W751" s="2">
        <v>0.0</v>
      </c>
      <c r="X751" s="2">
        <v>0.2032214765100671</v>
      </c>
      <c r="Y751" s="2">
        <v>0.4073517230600922</v>
      </c>
      <c r="Z751" s="2">
        <v>0.0</v>
      </c>
      <c r="AA751" s="2">
        <v>0.2032214765100671</v>
      </c>
      <c r="AB751" s="2">
        <v>0.4073517230600922</v>
      </c>
    </row>
    <row r="752" ht="15.0" hidden="1" customHeight="1">
      <c r="A752" s="2" t="s">
        <v>28</v>
      </c>
      <c r="B752" s="2" t="s">
        <v>1298</v>
      </c>
      <c r="C752" s="2" t="s">
        <v>281</v>
      </c>
      <c r="D752" s="2" t="s">
        <v>2601</v>
      </c>
      <c r="E752" s="2" t="s">
        <v>2602</v>
      </c>
      <c r="F752" s="2" t="s">
        <v>118</v>
      </c>
      <c r="G752" s="2" t="s">
        <v>2603</v>
      </c>
      <c r="H752" s="2" t="s">
        <v>2604</v>
      </c>
      <c r="I752" s="2" t="s">
        <v>35</v>
      </c>
      <c r="J752" s="2" t="s">
        <v>669</v>
      </c>
      <c r="K752" s="2" t="s">
        <v>1067</v>
      </c>
      <c r="L752" s="2" t="s">
        <v>1068</v>
      </c>
      <c r="M752" s="2" t="s">
        <v>1074</v>
      </c>
      <c r="N752" s="2" t="s">
        <v>515</v>
      </c>
      <c r="O752" s="2" t="s">
        <v>57</v>
      </c>
      <c r="P752" s="2">
        <v>0.1306</v>
      </c>
      <c r="Q752" s="2">
        <v>229.0</v>
      </c>
      <c r="R752" s="2">
        <v>29.9074</v>
      </c>
      <c r="S752" s="2">
        <v>0.0</v>
      </c>
      <c r="T752" s="2">
        <v>0.0</v>
      </c>
      <c r="U752" s="2">
        <v>0.0</v>
      </c>
      <c r="V752" s="2">
        <v>0.0</v>
      </c>
      <c r="W752" s="2">
        <v>0.0</v>
      </c>
      <c r="X752" s="2">
        <v>0.2032214765100671</v>
      </c>
      <c r="Y752" s="2">
        <v>0.4073517230600922</v>
      </c>
      <c r="Z752" s="2">
        <v>0.0</v>
      </c>
      <c r="AA752" s="2">
        <v>0.2032214765100671</v>
      </c>
      <c r="AB752" s="2">
        <v>0.4073517230600922</v>
      </c>
    </row>
    <row r="753" ht="15.0" hidden="1" customHeight="1">
      <c r="A753" s="2" t="s">
        <v>28</v>
      </c>
      <c r="B753" s="2" t="s">
        <v>1298</v>
      </c>
      <c r="C753" s="2" t="s">
        <v>323</v>
      </c>
      <c r="D753" s="2" t="s">
        <v>2605</v>
      </c>
      <c r="E753" s="2" t="s">
        <v>2602</v>
      </c>
      <c r="F753" s="2" t="s">
        <v>118</v>
      </c>
      <c r="G753" s="2" t="s">
        <v>2606</v>
      </c>
      <c r="H753" s="2" t="s">
        <v>2607</v>
      </c>
      <c r="I753" s="2" t="s">
        <v>35</v>
      </c>
      <c r="J753" s="2" t="s">
        <v>669</v>
      </c>
      <c r="K753" s="2" t="s">
        <v>1067</v>
      </c>
      <c r="L753" s="2" t="s">
        <v>1068</v>
      </c>
      <c r="M753" s="2" t="s">
        <v>1074</v>
      </c>
      <c r="N753" s="2" t="s">
        <v>2608</v>
      </c>
      <c r="O753" s="2" t="s">
        <v>57</v>
      </c>
      <c r="P753" s="2">
        <v>0.1306</v>
      </c>
      <c r="Q753" s="2">
        <v>229.0</v>
      </c>
      <c r="R753" s="2">
        <v>29.9074</v>
      </c>
      <c r="S753" s="2">
        <v>0.0</v>
      </c>
      <c r="T753" s="2">
        <v>0.0</v>
      </c>
      <c r="U753" s="2">
        <v>0.0</v>
      </c>
      <c r="V753" s="2">
        <v>0.0</v>
      </c>
      <c r="W753" s="2">
        <v>0.0</v>
      </c>
      <c r="X753" s="2">
        <v>0.2032214765100671</v>
      </c>
      <c r="Y753" s="2">
        <v>0.4073517230600922</v>
      </c>
      <c r="Z753" s="2">
        <v>0.0</v>
      </c>
      <c r="AA753" s="2">
        <v>0.2032214765100671</v>
      </c>
      <c r="AB753" s="2">
        <v>0.4073517230600922</v>
      </c>
    </row>
    <row r="754" ht="15.0" hidden="1" customHeight="1">
      <c r="A754" s="2" t="s">
        <v>28</v>
      </c>
      <c r="B754" s="2" t="s">
        <v>1298</v>
      </c>
      <c r="C754" s="2" t="s">
        <v>86</v>
      </c>
      <c r="D754" s="2" t="s">
        <v>2609</v>
      </c>
      <c r="E754" s="2" t="s">
        <v>2610</v>
      </c>
      <c r="F754" s="2" t="s">
        <v>118</v>
      </c>
      <c r="G754" s="2" t="s">
        <v>2603</v>
      </c>
      <c r="H754" s="2" t="s">
        <v>2611</v>
      </c>
      <c r="I754" s="2" t="s">
        <v>35</v>
      </c>
      <c r="J754" s="2" t="s">
        <v>669</v>
      </c>
      <c r="K754" s="2" t="s">
        <v>1067</v>
      </c>
      <c r="L754" s="2" t="s">
        <v>1068</v>
      </c>
      <c r="M754" s="2" t="s">
        <v>1074</v>
      </c>
      <c r="N754" s="2" t="s">
        <v>2609</v>
      </c>
      <c r="O754" s="2" t="s">
        <v>40</v>
      </c>
      <c r="P754" s="2">
        <v>0.1306</v>
      </c>
      <c r="Q754" s="2">
        <v>229.0</v>
      </c>
      <c r="R754" s="2">
        <v>29.9074</v>
      </c>
      <c r="S754" s="2">
        <v>0.0</v>
      </c>
      <c r="T754" s="2">
        <v>0.0</v>
      </c>
      <c r="U754" s="2">
        <v>0.0</v>
      </c>
      <c r="V754" s="2">
        <v>0.0</v>
      </c>
      <c r="W754" s="2">
        <v>0.0</v>
      </c>
      <c r="X754" s="2">
        <v>0.2032214765100671</v>
      </c>
      <c r="Y754" s="2">
        <v>0.4073517230600922</v>
      </c>
      <c r="Z754" s="2">
        <v>0.0</v>
      </c>
      <c r="AA754" s="2">
        <v>0.2032214765100671</v>
      </c>
      <c r="AB754" s="2">
        <v>0.4073517230600922</v>
      </c>
    </row>
    <row r="755" ht="15.0" hidden="1" customHeight="1">
      <c r="A755" s="2" t="s">
        <v>28</v>
      </c>
      <c r="B755" s="2" t="s">
        <v>971</v>
      </c>
      <c r="C755" s="2" t="s">
        <v>2069</v>
      </c>
      <c r="D755" s="2" t="s">
        <v>2612</v>
      </c>
      <c r="E755" s="2" t="s">
        <v>971</v>
      </c>
      <c r="F755" s="2" t="s">
        <v>225</v>
      </c>
      <c r="G755" s="2" t="s">
        <v>233</v>
      </c>
      <c r="H755" s="2" t="s">
        <v>2613</v>
      </c>
      <c r="I755" s="2" t="s">
        <v>35</v>
      </c>
      <c r="J755" s="2" t="s">
        <v>669</v>
      </c>
      <c r="K755" s="2" t="s">
        <v>670</v>
      </c>
      <c r="L755" s="2" t="s">
        <v>671</v>
      </c>
      <c r="M755" s="2" t="s">
        <v>671</v>
      </c>
      <c r="N755" s="2" t="s">
        <v>2614</v>
      </c>
      <c r="O755" s="2" t="s">
        <v>57</v>
      </c>
      <c r="P755" s="2">
        <v>0.1306</v>
      </c>
      <c r="Q755" s="2">
        <v>229.0</v>
      </c>
      <c r="R755" s="2">
        <v>29.9074</v>
      </c>
      <c r="S755" s="2">
        <v>0.0</v>
      </c>
      <c r="T755" s="2">
        <v>0.0</v>
      </c>
      <c r="U755" s="2">
        <v>0.0</v>
      </c>
      <c r="V755" s="2">
        <v>0.0</v>
      </c>
      <c r="W755" s="2">
        <v>0.0</v>
      </c>
      <c r="X755" s="2">
        <v>0.2032214765100671</v>
      </c>
      <c r="Y755" s="2">
        <v>0.4073517230600922</v>
      </c>
      <c r="Z755" s="2">
        <v>0.0</v>
      </c>
      <c r="AA755" s="2">
        <v>0.2032214765100671</v>
      </c>
      <c r="AB755" s="2">
        <v>0.4073517230600922</v>
      </c>
    </row>
    <row r="756" ht="15.0" hidden="1" customHeight="1">
      <c r="A756" s="2" t="s">
        <v>28</v>
      </c>
      <c r="B756" s="2" t="s">
        <v>971</v>
      </c>
      <c r="C756" s="2" t="s">
        <v>2615</v>
      </c>
      <c r="D756" s="2" t="s">
        <v>2616</v>
      </c>
      <c r="E756" s="2" t="s">
        <v>971</v>
      </c>
      <c r="F756" s="2" t="s">
        <v>69</v>
      </c>
      <c r="G756" s="2" t="s">
        <v>233</v>
      </c>
      <c r="H756" s="2" t="s">
        <v>2617</v>
      </c>
      <c r="I756" s="2" t="s">
        <v>35</v>
      </c>
      <c r="J756" s="2" t="s">
        <v>669</v>
      </c>
      <c r="K756" s="2" t="s">
        <v>670</v>
      </c>
      <c r="L756" s="2" t="s">
        <v>671</v>
      </c>
      <c r="M756" s="2" t="s">
        <v>671</v>
      </c>
      <c r="N756" s="2" t="s">
        <v>2618</v>
      </c>
      <c r="O756" s="2" t="s">
        <v>265</v>
      </c>
      <c r="P756" s="2">
        <v>0.1306</v>
      </c>
      <c r="Q756" s="2">
        <v>229.0</v>
      </c>
      <c r="R756" s="2">
        <v>29.9074</v>
      </c>
      <c r="S756" s="2">
        <v>0.0</v>
      </c>
      <c r="T756" s="2">
        <v>0.0</v>
      </c>
      <c r="U756" s="2">
        <v>0.0</v>
      </c>
      <c r="V756" s="2">
        <v>0.0</v>
      </c>
      <c r="W756" s="2">
        <v>0.0</v>
      </c>
      <c r="X756" s="2">
        <v>0.2032214765100671</v>
      </c>
      <c r="Y756" s="2">
        <v>0.4073517230600922</v>
      </c>
      <c r="Z756" s="2">
        <v>0.0</v>
      </c>
      <c r="AA756" s="2">
        <v>0.2032214765100671</v>
      </c>
      <c r="AB756" s="2">
        <v>0.4073517230600922</v>
      </c>
    </row>
    <row r="757" ht="15.0" hidden="1" customHeight="1">
      <c r="A757" s="2" t="s">
        <v>28</v>
      </c>
      <c r="B757" s="2" t="s">
        <v>2174</v>
      </c>
      <c r="C757" s="2" t="s">
        <v>110</v>
      </c>
      <c r="D757" s="2" t="s">
        <v>2619</v>
      </c>
      <c r="E757" s="2" t="s">
        <v>2174</v>
      </c>
      <c r="F757" s="2" t="s">
        <v>32</v>
      </c>
      <c r="G757" s="2" t="s">
        <v>89</v>
      </c>
      <c r="H757" s="2" t="s">
        <v>2620</v>
      </c>
      <c r="I757" s="2" t="s">
        <v>35</v>
      </c>
      <c r="J757" s="2" t="s">
        <v>669</v>
      </c>
      <c r="K757" s="2" t="s">
        <v>1573</v>
      </c>
      <c r="L757" s="2" t="s">
        <v>1675</v>
      </c>
      <c r="M757" s="2" t="s">
        <v>2179</v>
      </c>
      <c r="N757" s="2" t="s">
        <v>2621</v>
      </c>
      <c r="O757" s="2" t="s">
        <v>40</v>
      </c>
      <c r="P757" s="2">
        <v>0.1306</v>
      </c>
      <c r="Q757" s="2">
        <v>229.0</v>
      </c>
      <c r="R757" s="2">
        <v>29.9074</v>
      </c>
      <c r="S757" s="2">
        <v>0.0</v>
      </c>
      <c r="T757" s="2">
        <v>0.0</v>
      </c>
      <c r="U757" s="2">
        <v>0.0</v>
      </c>
      <c r="V757" s="2">
        <v>0.0</v>
      </c>
      <c r="W757" s="2">
        <v>0.0</v>
      </c>
      <c r="X757" s="2">
        <v>0.2032214765100671</v>
      </c>
      <c r="Y757" s="2">
        <v>0.4073517230600922</v>
      </c>
      <c r="Z757" s="2">
        <v>0.0</v>
      </c>
      <c r="AA757" s="2">
        <v>0.2032214765100671</v>
      </c>
      <c r="AB757" s="2">
        <v>0.4073517230600922</v>
      </c>
    </row>
    <row r="758" ht="15.0" hidden="1" customHeight="1">
      <c r="A758" s="2" t="s">
        <v>28</v>
      </c>
      <c r="B758" s="2" t="s">
        <v>980</v>
      </c>
      <c r="C758" s="2" t="s">
        <v>290</v>
      </c>
      <c r="D758" s="2" t="s">
        <v>1415</v>
      </c>
      <c r="E758" s="2" t="s">
        <v>980</v>
      </c>
      <c r="F758" s="2" t="s">
        <v>225</v>
      </c>
      <c r="G758" s="2" t="s">
        <v>2622</v>
      </c>
      <c r="H758" s="2" t="s">
        <v>2623</v>
      </c>
      <c r="I758" s="2" t="s">
        <v>35</v>
      </c>
      <c r="J758" s="2" t="s">
        <v>669</v>
      </c>
      <c r="K758" s="2" t="s">
        <v>682</v>
      </c>
      <c r="L758" s="2" t="s">
        <v>683</v>
      </c>
      <c r="M758" s="2" t="s">
        <v>985</v>
      </c>
      <c r="N758" s="2" t="s">
        <v>1415</v>
      </c>
      <c r="O758" s="2" t="s">
        <v>57</v>
      </c>
      <c r="P758" s="2">
        <v>0.1306</v>
      </c>
      <c r="Q758" s="2">
        <v>229.0</v>
      </c>
      <c r="R758" s="2">
        <v>29.9074</v>
      </c>
      <c r="S758" s="2">
        <v>0.0</v>
      </c>
      <c r="T758" s="2">
        <v>0.0</v>
      </c>
      <c r="U758" s="2">
        <v>0.0</v>
      </c>
      <c r="V758" s="2">
        <v>0.0</v>
      </c>
      <c r="W758" s="2">
        <v>0.0</v>
      </c>
      <c r="X758" s="2">
        <v>0.2032214765100671</v>
      </c>
      <c r="Y758" s="2">
        <v>0.4073517230600922</v>
      </c>
      <c r="Z758" s="2">
        <v>0.0</v>
      </c>
      <c r="AA758" s="2">
        <v>0.2032214765100671</v>
      </c>
      <c r="AB758" s="2">
        <v>0.4073517230600922</v>
      </c>
    </row>
    <row r="759" ht="15.0" hidden="1" customHeight="1">
      <c r="A759" s="2" t="s">
        <v>28</v>
      </c>
      <c r="B759" s="2" t="s">
        <v>677</v>
      </c>
      <c r="C759" s="2" t="s">
        <v>86</v>
      </c>
      <c r="D759" s="2" t="s">
        <v>2624</v>
      </c>
      <c r="E759" s="2" t="s">
        <v>2625</v>
      </c>
      <c r="F759" s="2" t="s">
        <v>53</v>
      </c>
      <c r="G759" s="2" t="s">
        <v>1429</v>
      </c>
      <c r="H759" s="2" t="s">
        <v>2626</v>
      </c>
      <c r="I759" s="2" t="s">
        <v>35</v>
      </c>
      <c r="J759" s="2" t="s">
        <v>669</v>
      </c>
      <c r="K759" s="2" t="s">
        <v>682</v>
      </c>
      <c r="L759" s="2" t="s">
        <v>683</v>
      </c>
      <c r="M759" s="2" t="s">
        <v>684</v>
      </c>
      <c r="N759" s="2" t="s">
        <v>2627</v>
      </c>
      <c r="O759" s="2" t="s">
        <v>101</v>
      </c>
      <c r="P759" s="2">
        <v>0.1306</v>
      </c>
      <c r="Q759" s="2">
        <v>229.0</v>
      </c>
      <c r="R759" s="2">
        <v>29.9074</v>
      </c>
      <c r="S759" s="2">
        <v>0.0</v>
      </c>
      <c r="T759" s="2">
        <v>0.0</v>
      </c>
      <c r="U759" s="2">
        <v>0.0</v>
      </c>
      <c r="V759" s="2">
        <v>0.0</v>
      </c>
      <c r="W759" s="2">
        <v>0.0</v>
      </c>
      <c r="X759" s="2">
        <v>0.2032214765100671</v>
      </c>
      <c r="Y759" s="2">
        <v>0.4073517230600922</v>
      </c>
      <c r="Z759" s="2">
        <v>0.0</v>
      </c>
      <c r="AA759" s="2">
        <v>0.2032214765100671</v>
      </c>
      <c r="AB759" s="2">
        <v>0.4073517230600922</v>
      </c>
    </row>
    <row r="760" ht="15.0" hidden="1" customHeight="1">
      <c r="A760" s="2" t="s">
        <v>28</v>
      </c>
      <c r="B760" s="2" t="s">
        <v>677</v>
      </c>
      <c r="C760" s="2" t="s">
        <v>290</v>
      </c>
      <c r="D760" s="2" t="s">
        <v>2628</v>
      </c>
      <c r="E760" s="2" t="s">
        <v>2629</v>
      </c>
      <c r="F760" s="2" t="s">
        <v>118</v>
      </c>
      <c r="G760" s="2" t="s">
        <v>164</v>
      </c>
      <c r="H760" s="2" t="s">
        <v>2630</v>
      </c>
      <c r="I760" s="2" t="s">
        <v>35</v>
      </c>
      <c r="J760" s="2" t="s">
        <v>669</v>
      </c>
      <c r="K760" s="2" t="s">
        <v>682</v>
      </c>
      <c r="L760" s="2" t="s">
        <v>683</v>
      </c>
      <c r="M760" s="2" t="s">
        <v>684</v>
      </c>
      <c r="N760" s="2" t="s">
        <v>2631</v>
      </c>
      <c r="O760" s="2" t="s">
        <v>40</v>
      </c>
      <c r="P760" s="2">
        <v>0.1306</v>
      </c>
      <c r="Q760" s="2">
        <v>229.0</v>
      </c>
      <c r="R760" s="2">
        <v>29.9074</v>
      </c>
      <c r="S760" s="2">
        <v>0.0</v>
      </c>
      <c r="T760" s="2">
        <v>0.0</v>
      </c>
      <c r="U760" s="2">
        <v>0.0</v>
      </c>
      <c r="V760" s="2">
        <v>0.0</v>
      </c>
      <c r="W760" s="2">
        <v>0.0</v>
      </c>
      <c r="X760" s="2">
        <v>0.2032214765100671</v>
      </c>
      <c r="Y760" s="2">
        <v>0.4073517230600922</v>
      </c>
      <c r="Z760" s="2">
        <v>0.0</v>
      </c>
      <c r="AA760" s="2">
        <v>0.2032214765100671</v>
      </c>
      <c r="AB760" s="2">
        <v>0.4073517230600922</v>
      </c>
    </row>
    <row r="761" ht="15.0" hidden="1" customHeight="1">
      <c r="A761" s="2" t="s">
        <v>28</v>
      </c>
      <c r="B761" s="2" t="s">
        <v>677</v>
      </c>
      <c r="C761" s="2" t="s">
        <v>81</v>
      </c>
      <c r="D761" s="2" t="s">
        <v>2632</v>
      </c>
      <c r="E761" s="2" t="s">
        <v>1308</v>
      </c>
      <c r="F761" s="2" t="s">
        <v>252</v>
      </c>
      <c r="G761" s="2" t="s">
        <v>62</v>
      </c>
      <c r="H761" s="2" t="s">
        <v>2633</v>
      </c>
      <c r="I761" s="2" t="s">
        <v>848</v>
      </c>
      <c r="J761" s="2" t="s">
        <v>669</v>
      </c>
      <c r="K761" s="2" t="s">
        <v>682</v>
      </c>
      <c r="L761" s="2" t="s">
        <v>683</v>
      </c>
      <c r="M761" s="2" t="s">
        <v>684</v>
      </c>
      <c r="N761" s="2" t="s">
        <v>418</v>
      </c>
      <c r="O761" s="2" t="s">
        <v>57</v>
      </c>
      <c r="P761" s="2">
        <v>0.1306</v>
      </c>
      <c r="Q761" s="2">
        <v>229.0</v>
      </c>
      <c r="R761" s="2">
        <v>29.9074</v>
      </c>
      <c r="S761" s="2">
        <v>0.0</v>
      </c>
      <c r="T761" s="2">
        <v>0.0</v>
      </c>
      <c r="U761" s="2">
        <v>0.0</v>
      </c>
      <c r="V761" s="2">
        <v>0.0</v>
      </c>
      <c r="W761" s="2">
        <v>0.0</v>
      </c>
      <c r="X761" s="2">
        <v>0.2032214765100671</v>
      </c>
      <c r="Y761" s="2">
        <v>0.4073517230600922</v>
      </c>
      <c r="Z761" s="2">
        <v>0.0</v>
      </c>
      <c r="AA761" s="2">
        <v>0.2032214765100671</v>
      </c>
      <c r="AB761" s="2">
        <v>0.4073517230600922</v>
      </c>
    </row>
    <row r="762" ht="15.0" hidden="1" customHeight="1">
      <c r="A762" s="2" t="s">
        <v>28</v>
      </c>
      <c r="B762" s="2" t="s">
        <v>1070</v>
      </c>
      <c r="C762" s="2" t="s">
        <v>236</v>
      </c>
      <c r="D762" s="2" t="s">
        <v>147</v>
      </c>
      <c r="E762" s="2" t="s">
        <v>2217</v>
      </c>
      <c r="F762" s="2" t="s">
        <v>181</v>
      </c>
      <c r="G762" s="2" t="s">
        <v>62</v>
      </c>
      <c r="H762" s="2" t="s">
        <v>2634</v>
      </c>
      <c r="I762" s="2" t="s">
        <v>132</v>
      </c>
      <c r="J762" s="2" t="s">
        <v>669</v>
      </c>
      <c r="K762" s="2" t="s">
        <v>1067</v>
      </c>
      <c r="L762" s="2" t="s">
        <v>1068</v>
      </c>
      <c r="M762" s="2" t="s">
        <v>1074</v>
      </c>
      <c r="N762" s="2" t="s">
        <v>147</v>
      </c>
      <c r="O762" s="2" t="s">
        <v>57</v>
      </c>
      <c r="P762" s="2">
        <v>0.1306</v>
      </c>
      <c r="Q762" s="2">
        <v>229.0</v>
      </c>
      <c r="R762" s="2">
        <v>29.9074</v>
      </c>
      <c r="S762" s="2">
        <v>0.0</v>
      </c>
      <c r="T762" s="2">
        <v>0.0</v>
      </c>
      <c r="U762" s="2">
        <v>0.0</v>
      </c>
      <c r="V762" s="2">
        <v>0.0</v>
      </c>
      <c r="W762" s="2">
        <v>0.0</v>
      </c>
      <c r="X762" s="2">
        <v>0.2032214765100671</v>
      </c>
      <c r="Y762" s="2">
        <v>0.4073517230600922</v>
      </c>
      <c r="Z762" s="2">
        <v>0.0</v>
      </c>
      <c r="AA762" s="2">
        <v>0.2032214765100671</v>
      </c>
      <c r="AB762" s="2">
        <v>0.4073517230600922</v>
      </c>
    </row>
    <row r="763" ht="15.0" hidden="1" customHeight="1">
      <c r="A763" s="2" t="s">
        <v>28</v>
      </c>
      <c r="B763" s="2" t="s">
        <v>1070</v>
      </c>
      <c r="C763" s="2" t="s">
        <v>371</v>
      </c>
      <c r="D763" s="2" t="s">
        <v>2635</v>
      </c>
      <c r="E763" s="2" t="s">
        <v>2636</v>
      </c>
      <c r="F763" s="2" t="s">
        <v>44</v>
      </c>
      <c r="G763" s="2" t="s">
        <v>164</v>
      </c>
      <c r="H763" s="2" t="s">
        <v>2637</v>
      </c>
      <c r="I763" s="2" t="s">
        <v>35</v>
      </c>
      <c r="J763" s="2" t="s">
        <v>669</v>
      </c>
      <c r="K763" s="2" t="s">
        <v>1067</v>
      </c>
      <c r="L763" s="2" t="s">
        <v>1068</v>
      </c>
      <c r="M763" s="2" t="s">
        <v>1074</v>
      </c>
      <c r="N763" s="2" t="s">
        <v>418</v>
      </c>
      <c r="O763" s="2" t="s">
        <v>57</v>
      </c>
      <c r="P763" s="2">
        <v>0.1306</v>
      </c>
      <c r="Q763" s="2">
        <v>229.0</v>
      </c>
      <c r="R763" s="2">
        <v>29.9074</v>
      </c>
      <c r="S763" s="2">
        <v>0.0</v>
      </c>
      <c r="T763" s="2">
        <v>0.0</v>
      </c>
      <c r="U763" s="2">
        <v>0.0</v>
      </c>
      <c r="V763" s="2">
        <v>0.0</v>
      </c>
      <c r="W763" s="2">
        <v>0.0</v>
      </c>
      <c r="X763" s="2">
        <v>0.2032214765100671</v>
      </c>
      <c r="Y763" s="2">
        <v>0.4073517230600922</v>
      </c>
      <c r="Z763" s="2">
        <v>0.0</v>
      </c>
      <c r="AA763" s="2">
        <v>0.2032214765100671</v>
      </c>
      <c r="AB763" s="2">
        <v>0.4073517230600922</v>
      </c>
    </row>
    <row r="764" ht="15.0" hidden="1" customHeight="1">
      <c r="A764" s="2" t="s">
        <v>28</v>
      </c>
      <c r="B764" s="2" t="s">
        <v>1070</v>
      </c>
      <c r="C764" s="2" t="s">
        <v>361</v>
      </c>
      <c r="D764" s="2" t="s">
        <v>2638</v>
      </c>
      <c r="E764" s="2" t="s">
        <v>1835</v>
      </c>
      <c r="F764" s="2" t="s">
        <v>382</v>
      </c>
      <c r="G764" s="2" t="s">
        <v>383</v>
      </c>
      <c r="H764" s="2" t="s">
        <v>2639</v>
      </c>
      <c r="I764" s="2" t="s">
        <v>35</v>
      </c>
      <c r="J764" s="2" t="s">
        <v>669</v>
      </c>
      <c r="K764" s="2" t="s">
        <v>1067</v>
      </c>
      <c r="L764" s="2" t="s">
        <v>1068</v>
      </c>
      <c r="M764" s="2" t="s">
        <v>1074</v>
      </c>
      <c r="N764" s="2" t="s">
        <v>2640</v>
      </c>
      <c r="O764" s="2" t="s">
        <v>144</v>
      </c>
      <c r="P764" s="2">
        <v>0.1306</v>
      </c>
      <c r="Q764" s="2">
        <v>229.0</v>
      </c>
      <c r="R764" s="2">
        <v>29.9074</v>
      </c>
      <c r="S764" s="2">
        <v>0.0</v>
      </c>
      <c r="T764" s="2">
        <v>0.0</v>
      </c>
      <c r="U764" s="2">
        <v>0.0</v>
      </c>
      <c r="V764" s="2">
        <v>0.0</v>
      </c>
      <c r="W764" s="2">
        <v>0.0</v>
      </c>
      <c r="X764" s="2">
        <v>0.2032214765100671</v>
      </c>
      <c r="Y764" s="2">
        <v>0.4073517230600922</v>
      </c>
      <c r="Z764" s="2">
        <v>0.0</v>
      </c>
      <c r="AA764" s="2">
        <v>0.2032214765100671</v>
      </c>
      <c r="AB764" s="2">
        <v>0.4073517230600922</v>
      </c>
    </row>
    <row r="765" ht="15.0" hidden="1" customHeight="1">
      <c r="A765" s="2" t="s">
        <v>28</v>
      </c>
      <c r="B765" s="2" t="s">
        <v>1596</v>
      </c>
      <c r="C765" s="2" t="s">
        <v>514</v>
      </c>
      <c r="D765" s="2" t="s">
        <v>2641</v>
      </c>
      <c r="E765" s="2" t="s">
        <v>1598</v>
      </c>
      <c r="F765" s="2" t="s">
        <v>32</v>
      </c>
      <c r="G765" s="2" t="s">
        <v>89</v>
      </c>
      <c r="H765" s="2" t="s">
        <v>2642</v>
      </c>
      <c r="I765" s="2" t="s">
        <v>35</v>
      </c>
      <c r="J765" s="2" t="s">
        <v>669</v>
      </c>
      <c r="K765" s="2" t="s">
        <v>682</v>
      </c>
      <c r="L765" s="2" t="s">
        <v>1600</v>
      </c>
      <c r="M765" s="2" t="s">
        <v>1601</v>
      </c>
      <c r="N765" s="2" t="s">
        <v>2643</v>
      </c>
      <c r="O765" s="2" t="s">
        <v>57</v>
      </c>
      <c r="P765" s="2">
        <v>0.1306</v>
      </c>
      <c r="Q765" s="2">
        <v>229.0</v>
      </c>
      <c r="R765" s="2">
        <v>29.9074</v>
      </c>
      <c r="S765" s="2">
        <v>0.0</v>
      </c>
      <c r="T765" s="2">
        <v>0.0</v>
      </c>
      <c r="U765" s="2">
        <v>0.0</v>
      </c>
      <c r="V765" s="2">
        <v>0.0</v>
      </c>
      <c r="W765" s="2">
        <v>0.0</v>
      </c>
      <c r="X765" s="2">
        <v>0.2032214765100671</v>
      </c>
      <c r="Y765" s="2">
        <v>0.4073517230600922</v>
      </c>
      <c r="Z765" s="2">
        <v>0.0</v>
      </c>
      <c r="AA765" s="2">
        <v>0.2032214765100671</v>
      </c>
      <c r="AB765" s="2">
        <v>0.4073517230600922</v>
      </c>
    </row>
    <row r="766" ht="15.0" hidden="1" customHeight="1">
      <c r="A766" s="2" t="s">
        <v>28</v>
      </c>
      <c r="B766" s="2" t="s">
        <v>2233</v>
      </c>
      <c r="C766" s="2" t="s">
        <v>331</v>
      </c>
      <c r="D766" s="2" t="s">
        <v>2644</v>
      </c>
      <c r="E766" s="2" t="s">
        <v>2233</v>
      </c>
      <c r="F766" s="2" t="s">
        <v>32</v>
      </c>
      <c r="G766" s="2" t="s">
        <v>89</v>
      </c>
      <c r="H766" s="2" t="s">
        <v>2645</v>
      </c>
      <c r="I766" s="2" t="s">
        <v>35</v>
      </c>
      <c r="J766" s="2" t="s">
        <v>669</v>
      </c>
      <c r="K766" s="2" t="s">
        <v>1067</v>
      </c>
      <c r="L766" s="2" t="s">
        <v>1826</v>
      </c>
      <c r="M766" s="2" t="s">
        <v>2237</v>
      </c>
      <c r="N766" s="2" t="s">
        <v>2646</v>
      </c>
      <c r="O766" s="2" t="s">
        <v>57</v>
      </c>
      <c r="P766" s="2">
        <v>0.1306</v>
      </c>
      <c r="Q766" s="2">
        <v>229.0</v>
      </c>
      <c r="R766" s="2">
        <v>29.9074</v>
      </c>
      <c r="S766" s="2">
        <v>0.0</v>
      </c>
      <c r="T766" s="2">
        <v>0.0</v>
      </c>
      <c r="U766" s="2">
        <v>0.0</v>
      </c>
      <c r="V766" s="2">
        <v>0.0</v>
      </c>
      <c r="W766" s="2">
        <v>0.0</v>
      </c>
      <c r="X766" s="2">
        <v>0.2032214765100671</v>
      </c>
      <c r="Y766" s="2">
        <v>0.4073517230600922</v>
      </c>
      <c r="Z766" s="2">
        <v>0.0</v>
      </c>
      <c r="AA766" s="2">
        <v>0.2032214765100671</v>
      </c>
      <c r="AB766" s="2">
        <v>0.4073517230600922</v>
      </c>
    </row>
    <row r="767" ht="15.0" customHeight="1">
      <c r="A767" s="2" t="s">
        <v>28</v>
      </c>
      <c r="B767" s="2" t="s">
        <v>1984</v>
      </c>
      <c r="C767" s="2" t="s">
        <v>290</v>
      </c>
      <c r="D767" s="2" t="s">
        <v>2647</v>
      </c>
      <c r="E767" s="2" t="s">
        <v>2648</v>
      </c>
      <c r="F767" s="2" t="s">
        <v>32</v>
      </c>
      <c r="G767" s="2" t="s">
        <v>62</v>
      </c>
      <c r="H767" s="2" t="s">
        <v>2649</v>
      </c>
      <c r="I767" s="2" t="s">
        <v>329</v>
      </c>
      <c r="J767" s="2" t="s">
        <v>989</v>
      </c>
      <c r="K767" s="2" t="s">
        <v>990</v>
      </c>
      <c r="L767" s="2" t="s">
        <v>991</v>
      </c>
      <c r="M767" s="2" t="s">
        <v>1988</v>
      </c>
      <c r="N767" s="2" t="s">
        <v>2650</v>
      </c>
      <c r="O767" s="2" t="s">
        <v>57</v>
      </c>
      <c r="P767" s="2">
        <v>0.2088</v>
      </c>
      <c r="Q767" s="2">
        <v>79.0</v>
      </c>
      <c r="R767" s="2">
        <v>16.4952</v>
      </c>
      <c r="S767" s="2">
        <v>0.0</v>
      </c>
      <c r="T767" s="2">
        <v>0.0</v>
      </c>
      <c r="U767" s="2">
        <v>0.0</v>
      </c>
      <c r="V767" s="2">
        <v>0.3077</v>
      </c>
      <c r="W767" s="2">
        <v>0.076925</v>
      </c>
      <c r="X767" s="2">
        <v>0.4131543624161074</v>
      </c>
      <c r="Y767" s="2">
        <v>0.1977369696022506</v>
      </c>
      <c r="Z767" s="2">
        <v>0.1958001909004136</v>
      </c>
      <c r="AA767" s="2">
        <v>0.608954553316521</v>
      </c>
      <c r="AB767" s="2">
        <v>0.3935371605026642</v>
      </c>
    </row>
    <row r="768" ht="15.0" customHeight="1">
      <c r="A768" s="2" t="s">
        <v>28</v>
      </c>
      <c r="B768" s="2" t="s">
        <v>986</v>
      </c>
      <c r="C768" s="2" t="s">
        <v>303</v>
      </c>
      <c r="D768" s="2" t="s">
        <v>2651</v>
      </c>
      <c r="E768" s="2" t="s">
        <v>986</v>
      </c>
      <c r="F768" s="2" t="s">
        <v>252</v>
      </c>
      <c r="G768" s="2" t="s">
        <v>253</v>
      </c>
      <c r="H768" s="2" t="s">
        <v>2652</v>
      </c>
      <c r="I768" s="2" t="s">
        <v>2653</v>
      </c>
      <c r="J768" s="2" t="s">
        <v>989</v>
      </c>
      <c r="K768" s="2" t="s">
        <v>990</v>
      </c>
      <c r="L768" s="2" t="s">
        <v>991</v>
      </c>
      <c r="M768" s="2" t="s">
        <v>992</v>
      </c>
      <c r="N768" s="2" t="s">
        <v>196</v>
      </c>
      <c r="O768" s="2" t="s">
        <v>57</v>
      </c>
      <c r="P768" s="2">
        <v>0.2088</v>
      </c>
      <c r="Q768" s="2">
        <v>79.0</v>
      </c>
      <c r="R768" s="2">
        <v>16.4952</v>
      </c>
      <c r="S768" s="2">
        <v>0.0</v>
      </c>
      <c r="T768" s="2">
        <v>0.0</v>
      </c>
      <c r="U768" s="2">
        <v>0.0</v>
      </c>
      <c r="V768" s="2">
        <v>0.3077</v>
      </c>
      <c r="W768" s="2">
        <v>0.076925</v>
      </c>
      <c r="X768" s="2">
        <v>0.4131543624161074</v>
      </c>
      <c r="Y768" s="2">
        <v>0.1977369696022506</v>
      </c>
      <c r="Z768" s="2">
        <v>0.1958001909004136</v>
      </c>
      <c r="AA768" s="2">
        <v>0.608954553316521</v>
      </c>
      <c r="AB768" s="2">
        <v>0.3935371605026642</v>
      </c>
    </row>
    <row r="769" ht="15.0" customHeight="1">
      <c r="A769" s="2" t="s">
        <v>28</v>
      </c>
      <c r="B769" s="2" t="s">
        <v>1410</v>
      </c>
      <c r="C769" s="2" t="s">
        <v>441</v>
      </c>
      <c r="D769" s="2" t="s">
        <v>2654</v>
      </c>
      <c r="E769" s="2" t="s">
        <v>1410</v>
      </c>
      <c r="F769" s="2" t="s">
        <v>32</v>
      </c>
      <c r="G769" s="2" t="s">
        <v>33</v>
      </c>
      <c r="H769" s="2" t="s">
        <v>2655</v>
      </c>
      <c r="I769" s="2" t="s">
        <v>35</v>
      </c>
      <c r="J769" s="2" t="s">
        <v>989</v>
      </c>
      <c r="K769" s="2" t="s">
        <v>998</v>
      </c>
      <c r="L769" s="2" t="s">
        <v>1413</v>
      </c>
      <c r="M769" s="2" t="s">
        <v>1414</v>
      </c>
      <c r="N769" s="2" t="s">
        <v>1731</v>
      </c>
      <c r="O769" s="2" t="s">
        <v>101</v>
      </c>
      <c r="P769" s="2">
        <v>0.2088</v>
      </c>
      <c r="Q769" s="2">
        <v>79.0</v>
      </c>
      <c r="R769" s="2">
        <v>16.4952</v>
      </c>
      <c r="S769" s="2">
        <v>0.0</v>
      </c>
      <c r="T769" s="2">
        <v>0.0</v>
      </c>
      <c r="U769" s="2">
        <v>0.0</v>
      </c>
      <c r="V769" s="2">
        <v>0.3077</v>
      </c>
      <c r="W769" s="2">
        <v>0.076925</v>
      </c>
      <c r="X769" s="2">
        <v>0.4131543624161074</v>
      </c>
      <c r="Y769" s="2">
        <v>0.1977369696022506</v>
      </c>
      <c r="Z769" s="2">
        <v>0.1958001909004136</v>
      </c>
      <c r="AA769" s="2">
        <v>0.608954553316521</v>
      </c>
      <c r="AB769" s="2">
        <v>0.3935371605026642</v>
      </c>
    </row>
    <row r="770" ht="15.0" customHeight="1">
      <c r="A770" s="2" t="s">
        <v>28</v>
      </c>
      <c r="B770" s="2" t="s">
        <v>1410</v>
      </c>
      <c r="C770" s="2" t="s">
        <v>627</v>
      </c>
      <c r="D770" s="2" t="s">
        <v>2656</v>
      </c>
      <c r="E770" s="2" t="s">
        <v>1410</v>
      </c>
      <c r="F770" s="2" t="s">
        <v>32</v>
      </c>
      <c r="G770" s="2" t="s">
        <v>33</v>
      </c>
      <c r="H770" s="2" t="s">
        <v>2657</v>
      </c>
      <c r="I770" s="2" t="s">
        <v>35</v>
      </c>
      <c r="J770" s="2" t="s">
        <v>989</v>
      </c>
      <c r="K770" s="2" t="s">
        <v>998</v>
      </c>
      <c r="L770" s="2" t="s">
        <v>1413</v>
      </c>
      <c r="M770" s="2" t="s">
        <v>1414</v>
      </c>
      <c r="N770" s="2" t="s">
        <v>2658</v>
      </c>
      <c r="O770" s="2" t="s">
        <v>57</v>
      </c>
      <c r="P770" s="2">
        <v>0.2088</v>
      </c>
      <c r="Q770" s="2">
        <v>79.0</v>
      </c>
      <c r="R770" s="2">
        <v>16.4952</v>
      </c>
      <c r="S770" s="2">
        <v>0.0</v>
      </c>
      <c r="T770" s="2">
        <v>0.0</v>
      </c>
      <c r="U770" s="2">
        <v>0.0</v>
      </c>
      <c r="V770" s="2">
        <v>0.3077</v>
      </c>
      <c r="W770" s="2">
        <v>0.076925</v>
      </c>
      <c r="X770" s="2">
        <v>0.4131543624161074</v>
      </c>
      <c r="Y770" s="2">
        <v>0.1977369696022506</v>
      </c>
      <c r="Z770" s="2">
        <v>0.1958001909004136</v>
      </c>
      <c r="AA770" s="2">
        <v>0.608954553316521</v>
      </c>
      <c r="AB770" s="2">
        <v>0.3935371605026642</v>
      </c>
    </row>
    <row r="771" ht="15.0" customHeight="1">
      <c r="A771" s="2" t="s">
        <v>28</v>
      </c>
      <c r="B771" s="2" t="s">
        <v>2037</v>
      </c>
      <c r="C771" s="2" t="s">
        <v>169</v>
      </c>
      <c r="D771" s="2" t="s">
        <v>2659</v>
      </c>
      <c r="E771" s="2" t="s">
        <v>2660</v>
      </c>
      <c r="F771" s="2" t="s">
        <v>32</v>
      </c>
      <c r="G771" s="2" t="s">
        <v>1243</v>
      </c>
      <c r="H771" s="2" t="s">
        <v>2661</v>
      </c>
      <c r="I771" s="2" t="s">
        <v>35</v>
      </c>
      <c r="J771" s="2" t="s">
        <v>989</v>
      </c>
      <c r="K771" s="2" t="s">
        <v>998</v>
      </c>
      <c r="L771" s="2" t="s">
        <v>999</v>
      </c>
      <c r="M771" s="2" t="s">
        <v>999</v>
      </c>
      <c r="N771" s="2" t="s">
        <v>1774</v>
      </c>
      <c r="O771" s="2" t="s">
        <v>40</v>
      </c>
      <c r="P771" s="2">
        <v>0.2088</v>
      </c>
      <c r="Q771" s="2">
        <v>79.0</v>
      </c>
      <c r="R771" s="2">
        <v>16.4952</v>
      </c>
      <c r="S771" s="2">
        <v>0.0</v>
      </c>
      <c r="T771" s="2">
        <v>0.0</v>
      </c>
      <c r="U771" s="2">
        <v>0.0</v>
      </c>
      <c r="V771" s="2">
        <v>0.3077</v>
      </c>
      <c r="W771" s="2">
        <v>0.076925</v>
      </c>
      <c r="X771" s="2">
        <v>0.4131543624161074</v>
      </c>
      <c r="Y771" s="2">
        <v>0.1977369696022506</v>
      </c>
      <c r="Z771" s="2">
        <v>0.1958001909004136</v>
      </c>
      <c r="AA771" s="2">
        <v>0.608954553316521</v>
      </c>
      <c r="AB771" s="2">
        <v>0.3935371605026642</v>
      </c>
    </row>
    <row r="772" ht="15.0" hidden="1" customHeight="1">
      <c r="A772" s="2" t="s">
        <v>28</v>
      </c>
      <c r="B772" s="2" t="s">
        <v>2662</v>
      </c>
      <c r="C772" s="2" t="s">
        <v>319</v>
      </c>
      <c r="D772" s="2" t="s">
        <v>2663</v>
      </c>
      <c r="E772" s="2" t="s">
        <v>2664</v>
      </c>
      <c r="F772" s="2" t="s">
        <v>870</v>
      </c>
      <c r="G772" s="2" t="s">
        <v>2259</v>
      </c>
      <c r="H772" s="2" t="s">
        <v>2665</v>
      </c>
      <c r="I772" s="2" t="s">
        <v>35</v>
      </c>
      <c r="J772" s="2" t="s">
        <v>1322</v>
      </c>
      <c r="K772" s="2" t="s">
        <v>1323</v>
      </c>
      <c r="L772" s="2" t="s">
        <v>1324</v>
      </c>
      <c r="M772" s="2" t="s">
        <v>1325</v>
      </c>
      <c r="N772" s="2" t="s">
        <v>2666</v>
      </c>
      <c r="O772" s="2" t="s">
        <v>40</v>
      </c>
      <c r="P772" s="2">
        <v>0.1294</v>
      </c>
      <c r="Q772" s="2">
        <v>73.0</v>
      </c>
      <c r="R772" s="2">
        <v>9.4462</v>
      </c>
      <c r="S772" s="2">
        <v>0.0</v>
      </c>
      <c r="T772" s="2">
        <v>0.0</v>
      </c>
      <c r="U772" s="2">
        <v>0.4335</v>
      </c>
      <c r="V772" s="2">
        <v>0.0</v>
      </c>
      <c r="W772" s="2">
        <v>0.108375</v>
      </c>
      <c r="X772" s="2">
        <v>0.2</v>
      </c>
      <c r="Y772" s="2">
        <v>0.08757052434164256</v>
      </c>
      <c r="Z772" s="2">
        <v>0.2758510976773783</v>
      </c>
      <c r="AA772" s="2">
        <v>0.4758510976773783</v>
      </c>
      <c r="AB772" s="2">
        <v>0.3634216220190208</v>
      </c>
    </row>
    <row r="773" ht="15.0" hidden="1" customHeight="1">
      <c r="A773" s="2" t="s">
        <v>28</v>
      </c>
      <c r="B773" s="2" t="s">
        <v>1327</v>
      </c>
      <c r="C773" s="2" t="s">
        <v>705</v>
      </c>
      <c r="D773" s="2" t="s">
        <v>2667</v>
      </c>
      <c r="E773" s="2" t="s">
        <v>1327</v>
      </c>
      <c r="F773" s="2" t="s">
        <v>118</v>
      </c>
      <c r="G773" s="2" t="s">
        <v>253</v>
      </c>
      <c r="H773" s="2" t="s">
        <v>2668</v>
      </c>
      <c r="I773" s="2" t="s">
        <v>166</v>
      </c>
      <c r="J773" s="2" t="s">
        <v>1322</v>
      </c>
      <c r="K773" s="2" t="s">
        <v>1331</v>
      </c>
      <c r="L773" s="2" t="s">
        <v>1332</v>
      </c>
      <c r="M773" s="2" t="s">
        <v>1332</v>
      </c>
      <c r="N773" s="2" t="s">
        <v>2667</v>
      </c>
      <c r="O773" s="2" t="s">
        <v>40</v>
      </c>
      <c r="P773" s="2">
        <v>0.1294</v>
      </c>
      <c r="Q773" s="2">
        <v>73.0</v>
      </c>
      <c r="R773" s="2">
        <v>9.4462</v>
      </c>
      <c r="S773" s="2">
        <v>0.0</v>
      </c>
      <c r="T773" s="2">
        <v>0.0</v>
      </c>
      <c r="U773" s="2">
        <v>0.4335</v>
      </c>
      <c r="V773" s="2">
        <v>0.0</v>
      </c>
      <c r="W773" s="2">
        <v>0.108375</v>
      </c>
      <c r="X773" s="2">
        <v>0.2</v>
      </c>
      <c r="Y773" s="2">
        <v>0.08757052434164256</v>
      </c>
      <c r="Z773" s="2">
        <v>0.2758510976773783</v>
      </c>
      <c r="AA773" s="2">
        <v>0.4758510976773783</v>
      </c>
      <c r="AB773" s="2">
        <v>0.3634216220190208</v>
      </c>
    </row>
    <row r="774" ht="15.0" hidden="1" customHeight="1">
      <c r="A774" s="2" t="s">
        <v>28</v>
      </c>
      <c r="B774" s="2" t="s">
        <v>1327</v>
      </c>
      <c r="C774" s="2" t="s">
        <v>184</v>
      </c>
      <c r="D774" s="2" t="s">
        <v>2669</v>
      </c>
      <c r="E774" s="2" t="s">
        <v>1327</v>
      </c>
      <c r="F774" s="2" t="s">
        <v>118</v>
      </c>
      <c r="G774" s="2" t="s">
        <v>253</v>
      </c>
      <c r="H774" s="2" t="s">
        <v>2670</v>
      </c>
      <c r="I774" s="2" t="s">
        <v>270</v>
      </c>
      <c r="J774" s="2" t="s">
        <v>1322</v>
      </c>
      <c r="K774" s="2" t="s">
        <v>1331</v>
      </c>
      <c r="L774" s="2" t="s">
        <v>1332</v>
      </c>
      <c r="M774" s="2" t="s">
        <v>1332</v>
      </c>
      <c r="N774" s="2" t="s">
        <v>2669</v>
      </c>
      <c r="O774" s="2" t="s">
        <v>101</v>
      </c>
      <c r="P774" s="2">
        <v>0.1294</v>
      </c>
      <c r="Q774" s="2">
        <v>73.0</v>
      </c>
      <c r="R774" s="2">
        <v>9.4462</v>
      </c>
      <c r="S774" s="2">
        <v>0.0</v>
      </c>
      <c r="T774" s="2">
        <v>0.0</v>
      </c>
      <c r="U774" s="2">
        <v>0.4335</v>
      </c>
      <c r="V774" s="2">
        <v>0.0</v>
      </c>
      <c r="W774" s="2">
        <v>0.108375</v>
      </c>
      <c r="X774" s="2">
        <v>0.2</v>
      </c>
      <c r="Y774" s="2">
        <v>0.08757052434164256</v>
      </c>
      <c r="Z774" s="2">
        <v>0.2758510976773783</v>
      </c>
      <c r="AA774" s="2">
        <v>0.4758510976773783</v>
      </c>
      <c r="AB774" s="2">
        <v>0.3634216220190208</v>
      </c>
    </row>
    <row r="775" ht="15.0" hidden="1" customHeight="1">
      <c r="A775" s="2" t="s">
        <v>28</v>
      </c>
      <c r="B775" s="2" t="s">
        <v>1327</v>
      </c>
      <c r="C775" s="2" t="s">
        <v>2196</v>
      </c>
      <c r="D775" s="2" t="s">
        <v>632</v>
      </c>
      <c r="E775" s="2" t="s">
        <v>1327</v>
      </c>
      <c r="F775" s="2" t="s">
        <v>53</v>
      </c>
      <c r="G775" s="2" t="s">
        <v>113</v>
      </c>
      <c r="H775" s="2" t="s">
        <v>2671</v>
      </c>
      <c r="I775" s="2" t="s">
        <v>35</v>
      </c>
      <c r="J775" s="2" t="s">
        <v>1322</v>
      </c>
      <c r="K775" s="2" t="s">
        <v>1331</v>
      </c>
      <c r="L775" s="2" t="s">
        <v>1332</v>
      </c>
      <c r="M775" s="2" t="s">
        <v>1332</v>
      </c>
      <c r="N775" s="2" t="s">
        <v>632</v>
      </c>
      <c r="O775" s="2" t="s">
        <v>40</v>
      </c>
      <c r="P775" s="2">
        <v>0.1294</v>
      </c>
      <c r="Q775" s="2">
        <v>73.0</v>
      </c>
      <c r="R775" s="2">
        <v>9.4462</v>
      </c>
      <c r="S775" s="2">
        <v>0.0</v>
      </c>
      <c r="T775" s="2">
        <v>0.0</v>
      </c>
      <c r="U775" s="2">
        <v>0.4335</v>
      </c>
      <c r="V775" s="2">
        <v>0.0</v>
      </c>
      <c r="W775" s="2">
        <v>0.108375</v>
      </c>
      <c r="X775" s="2">
        <v>0.2</v>
      </c>
      <c r="Y775" s="2">
        <v>0.08757052434164256</v>
      </c>
      <c r="Z775" s="2">
        <v>0.2758510976773783</v>
      </c>
      <c r="AA775" s="2">
        <v>0.4758510976773783</v>
      </c>
      <c r="AB775" s="2">
        <v>0.3634216220190208</v>
      </c>
    </row>
    <row r="776" ht="15.0" hidden="1" customHeight="1">
      <c r="A776" s="2" t="s">
        <v>28</v>
      </c>
      <c r="B776" s="2" t="s">
        <v>2256</v>
      </c>
      <c r="C776" s="2" t="s">
        <v>129</v>
      </c>
      <c r="D776" s="2" t="s">
        <v>2672</v>
      </c>
      <c r="E776" s="2" t="s">
        <v>2258</v>
      </c>
      <c r="F776" s="2" t="s">
        <v>118</v>
      </c>
      <c r="G776" s="2" t="s">
        <v>2259</v>
      </c>
      <c r="H776" s="2" t="s">
        <v>2673</v>
      </c>
      <c r="I776" s="2" t="s">
        <v>2674</v>
      </c>
      <c r="J776" s="2" t="s">
        <v>1322</v>
      </c>
      <c r="K776" s="2" t="s">
        <v>1331</v>
      </c>
      <c r="L776" s="2" t="s">
        <v>1336</v>
      </c>
      <c r="M776" s="2" t="s">
        <v>1336</v>
      </c>
      <c r="N776" s="2" t="s">
        <v>2675</v>
      </c>
      <c r="O776" s="2" t="s">
        <v>265</v>
      </c>
      <c r="P776" s="2">
        <v>0.1294</v>
      </c>
      <c r="Q776" s="2">
        <v>73.0</v>
      </c>
      <c r="R776" s="2">
        <v>9.4462</v>
      </c>
      <c r="S776" s="2">
        <v>0.0</v>
      </c>
      <c r="T776" s="2">
        <v>0.0</v>
      </c>
      <c r="U776" s="2">
        <v>0.4335</v>
      </c>
      <c r="V776" s="2">
        <v>0.0</v>
      </c>
      <c r="W776" s="2">
        <v>0.108375</v>
      </c>
      <c r="X776" s="2">
        <v>0.2</v>
      </c>
      <c r="Y776" s="2">
        <v>0.08757052434164256</v>
      </c>
      <c r="Z776" s="2">
        <v>0.2758510976773783</v>
      </c>
      <c r="AA776" s="2">
        <v>0.4758510976773783</v>
      </c>
      <c r="AB776" s="2">
        <v>0.3634216220190208</v>
      </c>
    </row>
    <row r="777" ht="15.0" hidden="1" customHeight="1">
      <c r="A777" s="2" t="s">
        <v>28</v>
      </c>
      <c r="B777" s="2" t="s">
        <v>2387</v>
      </c>
      <c r="C777" s="2" t="s">
        <v>514</v>
      </c>
      <c r="D777" s="2" t="s">
        <v>2676</v>
      </c>
      <c r="E777" s="2" t="s">
        <v>2389</v>
      </c>
      <c r="F777" s="2" t="s">
        <v>2677</v>
      </c>
      <c r="G777" s="2" t="s">
        <v>2678</v>
      </c>
      <c r="H777" s="2" t="s">
        <v>2679</v>
      </c>
      <c r="I777" s="2" t="s">
        <v>35</v>
      </c>
      <c r="J777" s="2" t="s">
        <v>1322</v>
      </c>
      <c r="K777" s="2" t="s">
        <v>1331</v>
      </c>
      <c r="L777" s="2" t="s">
        <v>1336</v>
      </c>
      <c r="M777" s="2" t="s">
        <v>1336</v>
      </c>
      <c r="N777" s="2" t="s">
        <v>2680</v>
      </c>
      <c r="O777" s="2" t="s">
        <v>265</v>
      </c>
      <c r="P777" s="2">
        <v>0.1294</v>
      </c>
      <c r="Q777" s="2">
        <v>73.0</v>
      </c>
      <c r="R777" s="2">
        <v>9.4462</v>
      </c>
      <c r="S777" s="2">
        <v>0.0</v>
      </c>
      <c r="T777" s="2">
        <v>0.0</v>
      </c>
      <c r="U777" s="2">
        <v>0.4335</v>
      </c>
      <c r="V777" s="2">
        <v>0.0</v>
      </c>
      <c r="W777" s="2">
        <v>0.108375</v>
      </c>
      <c r="X777" s="2">
        <v>0.2</v>
      </c>
      <c r="Y777" s="2">
        <v>0.08757052434164256</v>
      </c>
      <c r="Z777" s="2">
        <v>0.2758510976773783</v>
      </c>
      <c r="AA777" s="2">
        <v>0.4758510976773783</v>
      </c>
      <c r="AB777" s="2">
        <v>0.3634216220190208</v>
      </c>
    </row>
    <row r="778" ht="15.0" hidden="1" customHeight="1">
      <c r="A778" s="2" t="s">
        <v>28</v>
      </c>
      <c r="B778" s="2" t="s">
        <v>1338</v>
      </c>
      <c r="C778" s="2" t="s">
        <v>733</v>
      </c>
      <c r="D778" s="2" t="s">
        <v>2681</v>
      </c>
      <c r="E778" s="2" t="s">
        <v>2682</v>
      </c>
      <c r="F778" s="2" t="s">
        <v>105</v>
      </c>
      <c r="G778" s="2" t="s">
        <v>33</v>
      </c>
      <c r="H778" s="2" t="s">
        <v>2683</v>
      </c>
      <c r="I778" s="2" t="s">
        <v>35</v>
      </c>
      <c r="J778" s="2" t="s">
        <v>1322</v>
      </c>
      <c r="K778" s="2" t="s">
        <v>1331</v>
      </c>
      <c r="L778" s="2" t="s">
        <v>1336</v>
      </c>
      <c r="M778" s="2" t="s">
        <v>1336</v>
      </c>
      <c r="N778" s="2" t="s">
        <v>2681</v>
      </c>
      <c r="O778" s="2" t="s">
        <v>101</v>
      </c>
      <c r="P778" s="2">
        <v>0.1294</v>
      </c>
      <c r="Q778" s="2">
        <v>73.0</v>
      </c>
      <c r="R778" s="2">
        <v>9.4462</v>
      </c>
      <c r="S778" s="2">
        <v>0.0</v>
      </c>
      <c r="T778" s="2">
        <v>0.0</v>
      </c>
      <c r="U778" s="2">
        <v>0.4335</v>
      </c>
      <c r="V778" s="2">
        <v>0.0</v>
      </c>
      <c r="W778" s="2">
        <v>0.108375</v>
      </c>
      <c r="X778" s="2">
        <v>0.2</v>
      </c>
      <c r="Y778" s="2">
        <v>0.08757052434164256</v>
      </c>
      <c r="Z778" s="2">
        <v>0.2758510976773783</v>
      </c>
      <c r="AA778" s="2">
        <v>0.4758510976773783</v>
      </c>
      <c r="AB778" s="2">
        <v>0.3634216220190208</v>
      </c>
    </row>
    <row r="779" ht="15.0" hidden="1" customHeight="1">
      <c r="A779" s="2" t="s">
        <v>28</v>
      </c>
      <c r="B779" s="2" t="s">
        <v>1338</v>
      </c>
      <c r="C779" s="2" t="s">
        <v>316</v>
      </c>
      <c r="D779" s="2" t="s">
        <v>2684</v>
      </c>
      <c r="E779" s="2" t="s">
        <v>2685</v>
      </c>
      <c r="F779" s="2" t="s">
        <v>53</v>
      </c>
      <c r="G779" s="2" t="s">
        <v>113</v>
      </c>
      <c r="H779" s="2" t="s">
        <v>2686</v>
      </c>
      <c r="I779" s="2" t="s">
        <v>35</v>
      </c>
      <c r="J779" s="2" t="s">
        <v>1322</v>
      </c>
      <c r="K779" s="2" t="s">
        <v>1331</v>
      </c>
      <c r="L779" s="2" t="s">
        <v>1336</v>
      </c>
      <c r="M779" s="2" t="s">
        <v>1336</v>
      </c>
      <c r="N779" s="2" t="s">
        <v>2687</v>
      </c>
      <c r="O779" s="2" t="s">
        <v>101</v>
      </c>
      <c r="P779" s="2">
        <v>0.1294</v>
      </c>
      <c r="Q779" s="2">
        <v>73.0</v>
      </c>
      <c r="R779" s="2">
        <v>9.4462</v>
      </c>
      <c r="S779" s="2">
        <v>0.0</v>
      </c>
      <c r="T779" s="2">
        <v>0.0</v>
      </c>
      <c r="U779" s="2">
        <v>0.4335</v>
      </c>
      <c r="V779" s="2">
        <v>0.0</v>
      </c>
      <c r="W779" s="2">
        <v>0.108375</v>
      </c>
      <c r="X779" s="2">
        <v>0.2</v>
      </c>
      <c r="Y779" s="2">
        <v>0.08757052434164256</v>
      </c>
      <c r="Z779" s="2">
        <v>0.2758510976773783</v>
      </c>
      <c r="AA779" s="2">
        <v>0.4758510976773783</v>
      </c>
      <c r="AB779" s="2">
        <v>0.3634216220190208</v>
      </c>
    </row>
    <row r="780" ht="15.0" hidden="1" customHeight="1">
      <c r="A780" s="2" t="s">
        <v>28</v>
      </c>
      <c r="B780" s="2" t="s">
        <v>2688</v>
      </c>
      <c r="C780" s="2" t="s">
        <v>2689</v>
      </c>
      <c r="D780" s="2" t="s">
        <v>2690</v>
      </c>
      <c r="E780" s="2" t="s">
        <v>2691</v>
      </c>
      <c r="F780" s="2" t="s">
        <v>2692</v>
      </c>
      <c r="G780" s="2" t="s">
        <v>2259</v>
      </c>
      <c r="H780" s="2" t="s">
        <v>2693</v>
      </c>
      <c r="I780" s="2" t="s">
        <v>35</v>
      </c>
      <c r="J780" s="2" t="s">
        <v>1322</v>
      </c>
      <c r="K780" s="2" t="s">
        <v>1331</v>
      </c>
      <c r="L780" s="2" t="s">
        <v>1336</v>
      </c>
      <c r="M780" s="2" t="s">
        <v>1336</v>
      </c>
      <c r="N780" s="2" t="s">
        <v>1774</v>
      </c>
      <c r="O780" s="2" t="s">
        <v>57</v>
      </c>
      <c r="P780" s="2">
        <v>0.1294</v>
      </c>
      <c r="Q780" s="2">
        <v>73.0</v>
      </c>
      <c r="R780" s="2">
        <v>9.4462</v>
      </c>
      <c r="S780" s="2">
        <v>0.0</v>
      </c>
      <c r="T780" s="2">
        <v>0.0</v>
      </c>
      <c r="U780" s="2">
        <v>0.4335</v>
      </c>
      <c r="V780" s="2">
        <v>0.0</v>
      </c>
      <c r="W780" s="2">
        <v>0.108375</v>
      </c>
      <c r="X780" s="2">
        <v>0.2</v>
      </c>
      <c r="Y780" s="2">
        <v>0.08757052434164256</v>
      </c>
      <c r="Z780" s="2">
        <v>0.2758510976773783</v>
      </c>
      <c r="AA780" s="2">
        <v>0.4758510976773783</v>
      </c>
      <c r="AB780" s="2">
        <v>0.3634216220190208</v>
      </c>
    </row>
    <row r="781" ht="15.0" hidden="1" customHeight="1">
      <c r="A781" s="2" t="s">
        <v>28</v>
      </c>
      <c r="B781" s="2" t="s">
        <v>2688</v>
      </c>
      <c r="C781" s="2" t="s">
        <v>50</v>
      </c>
      <c r="D781" s="2" t="s">
        <v>2694</v>
      </c>
      <c r="E781" s="2" t="s">
        <v>2691</v>
      </c>
      <c r="F781" s="2" t="s">
        <v>118</v>
      </c>
      <c r="G781" s="2" t="s">
        <v>2259</v>
      </c>
      <c r="H781" s="2" t="s">
        <v>2695</v>
      </c>
      <c r="I781" s="2" t="s">
        <v>35</v>
      </c>
      <c r="J781" s="2" t="s">
        <v>1322</v>
      </c>
      <c r="K781" s="2" t="s">
        <v>1331</v>
      </c>
      <c r="L781" s="2" t="s">
        <v>1336</v>
      </c>
      <c r="M781" s="2" t="s">
        <v>1336</v>
      </c>
      <c r="N781" s="2" t="s">
        <v>2696</v>
      </c>
      <c r="O781" s="2" t="s">
        <v>2697</v>
      </c>
      <c r="P781" s="2">
        <v>0.1294</v>
      </c>
      <c r="Q781" s="2">
        <v>73.0</v>
      </c>
      <c r="R781" s="2">
        <v>9.4462</v>
      </c>
      <c r="S781" s="2">
        <v>0.0</v>
      </c>
      <c r="T781" s="2">
        <v>0.0</v>
      </c>
      <c r="U781" s="2">
        <v>0.4335</v>
      </c>
      <c r="V781" s="2">
        <v>0.0</v>
      </c>
      <c r="W781" s="2">
        <v>0.108375</v>
      </c>
      <c r="X781" s="2">
        <v>0.2</v>
      </c>
      <c r="Y781" s="2">
        <v>0.08757052434164256</v>
      </c>
      <c r="Z781" s="2">
        <v>0.2758510976773783</v>
      </c>
      <c r="AA781" s="2">
        <v>0.4758510976773783</v>
      </c>
      <c r="AB781" s="2">
        <v>0.3634216220190208</v>
      </c>
    </row>
    <row r="782" ht="15.0" hidden="1" customHeight="1">
      <c r="A782" s="2" t="s">
        <v>28</v>
      </c>
      <c r="B782" s="2" t="s">
        <v>2698</v>
      </c>
      <c r="C782" s="2" t="s">
        <v>50</v>
      </c>
      <c r="D782" s="2" t="s">
        <v>2699</v>
      </c>
      <c r="E782" s="2" t="s">
        <v>2698</v>
      </c>
      <c r="F782" s="2" t="s">
        <v>53</v>
      </c>
      <c r="G782" s="2" t="s">
        <v>33</v>
      </c>
      <c r="H782" s="2" t="s">
        <v>2700</v>
      </c>
      <c r="I782" s="2" t="s">
        <v>35</v>
      </c>
      <c r="J782" s="2" t="s">
        <v>1322</v>
      </c>
      <c r="K782" s="2" t="s">
        <v>1323</v>
      </c>
      <c r="L782" s="2" t="s">
        <v>1324</v>
      </c>
      <c r="M782" s="2" t="s">
        <v>2701</v>
      </c>
      <c r="N782" s="2" t="s">
        <v>2148</v>
      </c>
      <c r="O782" s="2" t="s">
        <v>57</v>
      </c>
      <c r="P782" s="2">
        <v>0.1294</v>
      </c>
      <c r="Q782" s="2">
        <v>73.0</v>
      </c>
      <c r="R782" s="2">
        <v>9.4462</v>
      </c>
      <c r="S782" s="2">
        <v>0.0</v>
      </c>
      <c r="T782" s="2">
        <v>0.0</v>
      </c>
      <c r="U782" s="2">
        <v>0.4335</v>
      </c>
      <c r="V782" s="2">
        <v>0.0</v>
      </c>
      <c r="W782" s="2">
        <v>0.108375</v>
      </c>
      <c r="X782" s="2">
        <v>0.2</v>
      </c>
      <c r="Y782" s="2">
        <v>0.08757052434164256</v>
      </c>
      <c r="Z782" s="2">
        <v>0.2758510976773783</v>
      </c>
      <c r="AA782" s="2">
        <v>0.4758510976773783</v>
      </c>
      <c r="AB782" s="2">
        <v>0.3634216220190208</v>
      </c>
    </row>
    <row r="783" ht="15.0" hidden="1" customHeight="1">
      <c r="A783" s="2" t="s">
        <v>28</v>
      </c>
      <c r="B783" s="2" t="s">
        <v>2014</v>
      </c>
      <c r="C783" s="2" t="s">
        <v>428</v>
      </c>
      <c r="D783" s="2" t="s">
        <v>2702</v>
      </c>
      <c r="E783" s="2" t="s">
        <v>2014</v>
      </c>
      <c r="F783" s="2" t="s">
        <v>118</v>
      </c>
      <c r="G783" s="2" t="s">
        <v>124</v>
      </c>
      <c r="H783" s="2" t="s">
        <v>2703</v>
      </c>
      <c r="I783" s="2" t="s">
        <v>370</v>
      </c>
      <c r="J783" s="2" t="s">
        <v>1354</v>
      </c>
      <c r="K783" s="2" t="s">
        <v>1354</v>
      </c>
      <c r="L783" s="2" t="s">
        <v>1355</v>
      </c>
      <c r="M783" s="2" t="s">
        <v>2017</v>
      </c>
      <c r="N783" s="2" t="s">
        <v>2704</v>
      </c>
      <c r="O783" s="2" t="s">
        <v>57</v>
      </c>
      <c r="P783" s="2">
        <v>0.1722</v>
      </c>
      <c r="Q783" s="2">
        <v>47.0</v>
      </c>
      <c r="R783" s="2">
        <v>8.093399999999999</v>
      </c>
      <c r="S783" s="2">
        <v>0.0</v>
      </c>
      <c r="T783" s="2">
        <v>0.0</v>
      </c>
      <c r="U783" s="2">
        <v>0.4335</v>
      </c>
      <c r="V783" s="2">
        <v>0.0</v>
      </c>
      <c r="W783" s="2">
        <v>0.108375</v>
      </c>
      <c r="X783" s="2">
        <v>0.3148993288590604</v>
      </c>
      <c r="Y783" s="2">
        <v>0.06642806907869031</v>
      </c>
      <c r="Z783" s="2">
        <v>0.2758510976773783</v>
      </c>
      <c r="AA783" s="2">
        <v>0.5907504265364387</v>
      </c>
      <c r="AB783" s="2">
        <v>0.3422791667560686</v>
      </c>
    </row>
    <row r="784" ht="15.0" hidden="1" customHeight="1">
      <c r="A784" s="2" t="s">
        <v>28</v>
      </c>
      <c r="B784" s="2" t="s">
        <v>2014</v>
      </c>
      <c r="C784" s="2" t="s">
        <v>248</v>
      </c>
      <c r="D784" s="2" t="s">
        <v>2705</v>
      </c>
      <c r="E784" s="2" t="s">
        <v>2014</v>
      </c>
      <c r="F784" s="2" t="s">
        <v>118</v>
      </c>
      <c r="G784" s="2" t="s">
        <v>62</v>
      </c>
      <c r="H784" s="2" t="s">
        <v>2706</v>
      </c>
      <c r="I784" s="2" t="s">
        <v>91</v>
      </c>
      <c r="J784" s="2" t="s">
        <v>1354</v>
      </c>
      <c r="K784" s="2" t="s">
        <v>1354</v>
      </c>
      <c r="L784" s="2" t="s">
        <v>1355</v>
      </c>
      <c r="M784" s="2" t="s">
        <v>2017</v>
      </c>
      <c r="N784" s="2" t="s">
        <v>2705</v>
      </c>
      <c r="O784" s="2" t="s">
        <v>57</v>
      </c>
      <c r="P784" s="2">
        <v>0.1722</v>
      </c>
      <c r="Q784" s="2">
        <v>47.0</v>
      </c>
      <c r="R784" s="2">
        <v>8.093399999999999</v>
      </c>
      <c r="S784" s="2">
        <v>0.0</v>
      </c>
      <c r="T784" s="2">
        <v>0.0</v>
      </c>
      <c r="U784" s="2">
        <v>0.4335</v>
      </c>
      <c r="V784" s="2">
        <v>0.0</v>
      </c>
      <c r="W784" s="2">
        <v>0.108375</v>
      </c>
      <c r="X784" s="2">
        <v>0.3148993288590604</v>
      </c>
      <c r="Y784" s="2">
        <v>0.06642806907869031</v>
      </c>
      <c r="Z784" s="2">
        <v>0.2758510976773783</v>
      </c>
      <c r="AA784" s="2">
        <v>0.5907504265364387</v>
      </c>
      <c r="AB784" s="2">
        <v>0.3422791667560686</v>
      </c>
    </row>
    <row r="785" ht="15.0" hidden="1" customHeight="1">
      <c r="A785" s="2" t="s">
        <v>28</v>
      </c>
      <c r="B785" s="2" t="s">
        <v>2014</v>
      </c>
      <c r="C785" s="2" t="s">
        <v>176</v>
      </c>
      <c r="D785" s="2" t="s">
        <v>2707</v>
      </c>
      <c r="E785" s="2" t="s">
        <v>2014</v>
      </c>
      <c r="F785" s="2" t="s">
        <v>32</v>
      </c>
      <c r="G785" s="2" t="s">
        <v>33</v>
      </c>
      <c r="H785" s="2" t="s">
        <v>2708</v>
      </c>
      <c r="I785" s="2" t="s">
        <v>91</v>
      </c>
      <c r="J785" s="2" t="s">
        <v>1354</v>
      </c>
      <c r="K785" s="2" t="s">
        <v>1354</v>
      </c>
      <c r="L785" s="2" t="s">
        <v>1355</v>
      </c>
      <c r="M785" s="2" t="s">
        <v>2017</v>
      </c>
      <c r="N785" s="2" t="s">
        <v>2709</v>
      </c>
      <c r="O785" s="2" t="s">
        <v>101</v>
      </c>
      <c r="P785" s="2">
        <v>0.1722</v>
      </c>
      <c r="Q785" s="2">
        <v>47.0</v>
      </c>
      <c r="R785" s="2">
        <v>8.093399999999999</v>
      </c>
      <c r="S785" s="2">
        <v>0.0</v>
      </c>
      <c r="T785" s="2">
        <v>0.0</v>
      </c>
      <c r="U785" s="2">
        <v>0.0</v>
      </c>
      <c r="V785" s="2">
        <v>0.0</v>
      </c>
      <c r="W785" s="2">
        <v>0.0</v>
      </c>
      <c r="X785" s="2">
        <v>0.3148993288590604</v>
      </c>
      <c r="Y785" s="2">
        <v>0.06642806907869031</v>
      </c>
      <c r="Z785" s="2">
        <v>0.0</v>
      </c>
      <c r="AA785" s="2">
        <v>0.3148993288590604</v>
      </c>
      <c r="AB785" s="2">
        <v>0.06642806907869031</v>
      </c>
    </row>
    <row r="786" ht="15.0" hidden="1" customHeight="1">
      <c r="A786" s="2" t="s">
        <v>28</v>
      </c>
      <c r="B786" s="2" t="s">
        <v>2014</v>
      </c>
      <c r="C786" s="2" t="s">
        <v>230</v>
      </c>
      <c r="D786" s="2" t="s">
        <v>2710</v>
      </c>
      <c r="E786" s="2" t="s">
        <v>2014</v>
      </c>
      <c r="F786" s="2" t="s">
        <v>118</v>
      </c>
      <c r="G786" s="2" t="s">
        <v>62</v>
      </c>
      <c r="H786" s="2" t="s">
        <v>2711</v>
      </c>
      <c r="I786" s="2" t="s">
        <v>174</v>
      </c>
      <c r="J786" s="2" t="s">
        <v>1354</v>
      </c>
      <c r="K786" s="2" t="s">
        <v>1354</v>
      </c>
      <c r="L786" s="2" t="s">
        <v>1355</v>
      </c>
      <c r="M786" s="2" t="s">
        <v>2017</v>
      </c>
      <c r="N786" s="2" t="s">
        <v>2712</v>
      </c>
      <c r="O786" s="2" t="s">
        <v>144</v>
      </c>
      <c r="P786" s="2">
        <v>0.1722</v>
      </c>
      <c r="Q786" s="2">
        <v>47.0</v>
      </c>
      <c r="R786" s="2">
        <v>8.093399999999999</v>
      </c>
      <c r="S786" s="2">
        <v>0.0</v>
      </c>
      <c r="T786" s="2">
        <v>0.0</v>
      </c>
      <c r="U786" s="2">
        <v>0.0</v>
      </c>
      <c r="V786" s="2">
        <v>0.0</v>
      </c>
      <c r="W786" s="2">
        <v>0.0</v>
      </c>
      <c r="X786" s="2">
        <v>0.3148993288590604</v>
      </c>
      <c r="Y786" s="2">
        <v>0.06642806907869031</v>
      </c>
      <c r="Z786" s="2">
        <v>0.0</v>
      </c>
      <c r="AA786" s="2">
        <v>0.3148993288590604</v>
      </c>
      <c r="AB786" s="2">
        <v>0.06642806907869031</v>
      </c>
    </row>
    <row r="787" ht="15.0" hidden="1" customHeight="1">
      <c r="A787" s="2" t="s">
        <v>28</v>
      </c>
      <c r="B787" s="2" t="s">
        <v>2014</v>
      </c>
      <c r="C787" s="2" t="s">
        <v>298</v>
      </c>
      <c r="D787" s="2" t="s">
        <v>2710</v>
      </c>
      <c r="E787" s="2" t="s">
        <v>2014</v>
      </c>
      <c r="F787" s="2" t="s">
        <v>32</v>
      </c>
      <c r="G787" s="2" t="s">
        <v>33</v>
      </c>
      <c r="H787" s="2" t="s">
        <v>2713</v>
      </c>
      <c r="I787" s="2" t="s">
        <v>107</v>
      </c>
      <c r="J787" s="2" t="s">
        <v>1354</v>
      </c>
      <c r="K787" s="2" t="s">
        <v>1354</v>
      </c>
      <c r="L787" s="2" t="s">
        <v>1355</v>
      </c>
      <c r="M787" s="2" t="s">
        <v>2017</v>
      </c>
      <c r="N787" s="2" t="s">
        <v>2712</v>
      </c>
      <c r="O787" s="2" t="s">
        <v>144</v>
      </c>
      <c r="P787" s="2">
        <v>0.1722</v>
      </c>
      <c r="Q787" s="2">
        <v>47.0</v>
      </c>
      <c r="R787" s="2">
        <v>8.093399999999999</v>
      </c>
      <c r="S787" s="2">
        <v>0.0</v>
      </c>
      <c r="T787" s="2">
        <v>0.0</v>
      </c>
      <c r="U787" s="2">
        <v>0.0</v>
      </c>
      <c r="V787" s="2">
        <v>0.0</v>
      </c>
      <c r="W787" s="2">
        <v>0.0</v>
      </c>
      <c r="X787" s="2">
        <v>0.3148993288590604</v>
      </c>
      <c r="Y787" s="2">
        <v>0.06642806907869031</v>
      </c>
      <c r="Z787" s="2">
        <v>0.0</v>
      </c>
      <c r="AA787" s="2">
        <v>0.3148993288590604</v>
      </c>
      <c r="AB787" s="2">
        <v>0.06642806907869031</v>
      </c>
    </row>
    <row r="788" ht="15.0" hidden="1" customHeight="1">
      <c r="A788" s="2" t="s">
        <v>28</v>
      </c>
      <c r="B788" s="2" t="s">
        <v>2014</v>
      </c>
      <c r="C788" s="2" t="s">
        <v>103</v>
      </c>
      <c r="D788" s="2" t="s">
        <v>2714</v>
      </c>
      <c r="E788" s="2" t="s">
        <v>2014</v>
      </c>
      <c r="F788" s="2" t="s">
        <v>118</v>
      </c>
      <c r="G788" s="2" t="s">
        <v>62</v>
      </c>
      <c r="H788" s="2" t="s">
        <v>2715</v>
      </c>
      <c r="I788" s="2" t="s">
        <v>107</v>
      </c>
      <c r="J788" s="2" t="s">
        <v>1354</v>
      </c>
      <c r="K788" s="2" t="s">
        <v>1354</v>
      </c>
      <c r="L788" s="2" t="s">
        <v>1355</v>
      </c>
      <c r="M788" s="2" t="s">
        <v>2017</v>
      </c>
      <c r="N788" s="2" t="s">
        <v>2716</v>
      </c>
      <c r="O788" s="2" t="s">
        <v>40</v>
      </c>
      <c r="P788" s="2">
        <v>0.1722</v>
      </c>
      <c r="Q788" s="2">
        <v>47.0</v>
      </c>
      <c r="R788" s="2">
        <v>8.093399999999999</v>
      </c>
      <c r="S788" s="2">
        <v>0.0</v>
      </c>
      <c r="T788" s="2">
        <v>0.0</v>
      </c>
      <c r="U788" s="2">
        <v>0.0</v>
      </c>
      <c r="V788" s="2">
        <v>0.0</v>
      </c>
      <c r="W788" s="2">
        <v>0.0</v>
      </c>
      <c r="X788" s="2">
        <v>0.3148993288590604</v>
      </c>
      <c r="Y788" s="2">
        <v>0.06642806907869031</v>
      </c>
      <c r="Z788" s="2">
        <v>0.0</v>
      </c>
      <c r="AA788" s="2">
        <v>0.3148993288590604</v>
      </c>
      <c r="AB788" s="2">
        <v>0.06642806907869031</v>
      </c>
    </row>
    <row r="789" ht="15.0" hidden="1" customHeight="1">
      <c r="A789" s="2" t="s">
        <v>28</v>
      </c>
      <c r="B789" s="2" t="s">
        <v>2000</v>
      </c>
      <c r="C789" s="2" t="s">
        <v>618</v>
      </c>
      <c r="D789" s="2" t="s">
        <v>2717</v>
      </c>
      <c r="E789" s="2" t="s">
        <v>2000</v>
      </c>
      <c r="F789" s="2" t="s">
        <v>477</v>
      </c>
      <c r="G789" s="2" t="s">
        <v>113</v>
      </c>
      <c r="H789" s="2" t="s">
        <v>2718</v>
      </c>
      <c r="I789" s="2" t="s">
        <v>35</v>
      </c>
      <c r="J789" s="2" t="s">
        <v>1425</v>
      </c>
      <c r="K789" s="2" t="s">
        <v>1425</v>
      </c>
      <c r="L789" s="2" t="s">
        <v>1426</v>
      </c>
      <c r="M789" s="2" t="s">
        <v>1427</v>
      </c>
      <c r="N789" s="2" t="s">
        <v>2717</v>
      </c>
      <c r="O789" s="2" t="s">
        <v>144</v>
      </c>
      <c r="P789" s="2">
        <v>0.0549</v>
      </c>
      <c r="Q789" s="2">
        <v>70.0</v>
      </c>
      <c r="R789" s="2">
        <v>3.843</v>
      </c>
      <c r="S789" s="2">
        <v>0.0</v>
      </c>
      <c r="T789" s="2">
        <v>0.4896</v>
      </c>
      <c r="U789" s="2">
        <v>0.0</v>
      </c>
      <c r="V789" s="2">
        <v>0.0</v>
      </c>
      <c r="W789" s="2">
        <v>0.1224</v>
      </c>
      <c r="X789" s="2">
        <v>0.0</v>
      </c>
      <c r="Y789" s="2">
        <v>0.0</v>
      </c>
      <c r="Z789" s="2">
        <v>0.3115494750238626</v>
      </c>
      <c r="AA789" s="2">
        <v>0.3115494750238626</v>
      </c>
      <c r="AB789" s="2">
        <v>0.3115494750238626</v>
      </c>
    </row>
    <row r="790" ht="15.0" hidden="1" customHeight="1">
      <c r="A790" s="2" t="s">
        <v>28</v>
      </c>
      <c r="B790" s="2" t="s">
        <v>2387</v>
      </c>
      <c r="C790" s="2" t="s">
        <v>195</v>
      </c>
      <c r="D790" s="2" t="s">
        <v>2719</v>
      </c>
      <c r="E790" s="2" t="s">
        <v>2389</v>
      </c>
      <c r="F790" s="2" t="s">
        <v>32</v>
      </c>
      <c r="G790" s="2" t="s">
        <v>89</v>
      </c>
      <c r="H790" s="2" t="s">
        <v>2720</v>
      </c>
      <c r="I790" s="2" t="s">
        <v>35</v>
      </c>
      <c r="J790" s="2" t="s">
        <v>1322</v>
      </c>
      <c r="K790" s="2" t="s">
        <v>1331</v>
      </c>
      <c r="L790" s="2" t="s">
        <v>1336</v>
      </c>
      <c r="M790" s="2" t="s">
        <v>1336</v>
      </c>
      <c r="N790" s="2" t="s">
        <v>2721</v>
      </c>
      <c r="O790" s="2" t="s">
        <v>57</v>
      </c>
      <c r="P790" s="2">
        <v>0.1294</v>
      </c>
      <c r="Q790" s="2">
        <v>73.0</v>
      </c>
      <c r="R790" s="2">
        <v>9.4462</v>
      </c>
      <c r="S790" s="2">
        <v>0.3407</v>
      </c>
      <c r="T790" s="2">
        <v>0.0</v>
      </c>
      <c r="U790" s="2">
        <v>0.0</v>
      </c>
      <c r="V790" s="2">
        <v>0.0</v>
      </c>
      <c r="W790" s="2">
        <v>0.085175</v>
      </c>
      <c r="X790" s="2">
        <v>0.2</v>
      </c>
      <c r="Y790" s="2">
        <v>0.08757052434164256</v>
      </c>
      <c r="Z790" s="2">
        <v>0.2167992363983456</v>
      </c>
      <c r="AA790" s="2">
        <v>0.4167992363983455</v>
      </c>
      <c r="AB790" s="2">
        <v>0.3043697607399881</v>
      </c>
    </row>
    <row r="791" ht="15.0" hidden="1" customHeight="1">
      <c r="A791" s="2" t="s">
        <v>28</v>
      </c>
      <c r="B791" s="2" t="s">
        <v>2688</v>
      </c>
      <c r="C791" s="2" t="s">
        <v>75</v>
      </c>
      <c r="D791" s="2" t="s">
        <v>2722</v>
      </c>
      <c r="E791" s="2" t="s">
        <v>2688</v>
      </c>
      <c r="F791" s="2" t="s">
        <v>32</v>
      </c>
      <c r="G791" s="2" t="s">
        <v>33</v>
      </c>
      <c r="H791" s="2" t="s">
        <v>2723</v>
      </c>
      <c r="I791" s="2" t="s">
        <v>35</v>
      </c>
      <c r="J791" s="2" t="s">
        <v>1322</v>
      </c>
      <c r="K791" s="2" t="s">
        <v>1331</v>
      </c>
      <c r="L791" s="2" t="s">
        <v>1336</v>
      </c>
      <c r="M791" s="2" t="s">
        <v>1336</v>
      </c>
      <c r="N791" s="2" t="s">
        <v>496</v>
      </c>
      <c r="O791" s="2" t="s">
        <v>199</v>
      </c>
      <c r="P791" s="2">
        <v>0.1294</v>
      </c>
      <c r="Q791" s="2">
        <v>73.0</v>
      </c>
      <c r="R791" s="2">
        <v>9.4462</v>
      </c>
      <c r="S791" s="2">
        <v>0.0</v>
      </c>
      <c r="T791" s="2">
        <v>0.0</v>
      </c>
      <c r="U791" s="2">
        <v>0.0</v>
      </c>
      <c r="V791" s="2">
        <v>0.3077</v>
      </c>
      <c r="W791" s="2">
        <v>0.076925</v>
      </c>
      <c r="X791" s="2">
        <v>0.2</v>
      </c>
      <c r="Y791" s="2">
        <v>0.08757052434164256</v>
      </c>
      <c r="Z791" s="2">
        <v>0.1958001909004136</v>
      </c>
      <c r="AA791" s="2">
        <v>0.3958001909004136</v>
      </c>
      <c r="AB791" s="2">
        <v>0.2833707152420561</v>
      </c>
    </row>
    <row r="792" ht="15.0" hidden="1" customHeight="1">
      <c r="A792" s="2" t="s">
        <v>28</v>
      </c>
      <c r="B792" s="2" t="s">
        <v>1967</v>
      </c>
      <c r="C792" s="2" t="s">
        <v>514</v>
      </c>
      <c r="D792" s="2" t="s">
        <v>2724</v>
      </c>
      <c r="E792" s="2" t="s">
        <v>2725</v>
      </c>
      <c r="F792" s="2" t="s">
        <v>172</v>
      </c>
      <c r="G792" s="2" t="s">
        <v>33</v>
      </c>
      <c r="H792" s="2" t="s">
        <v>2726</v>
      </c>
      <c r="I792" s="2" t="s">
        <v>35</v>
      </c>
      <c r="J792" s="2" t="s">
        <v>1965</v>
      </c>
      <c r="K792" s="2" t="s">
        <v>1965</v>
      </c>
      <c r="L792" s="2" t="s">
        <v>1972</v>
      </c>
      <c r="M792" s="2" t="s">
        <v>1973</v>
      </c>
      <c r="N792" s="2" t="s">
        <v>2727</v>
      </c>
      <c r="O792" s="2" t="s">
        <v>57</v>
      </c>
      <c r="P792" s="2">
        <v>0.1343</v>
      </c>
      <c r="Q792" s="2">
        <v>30.0</v>
      </c>
      <c r="R792" s="2">
        <v>4.029</v>
      </c>
      <c r="S792" s="2">
        <v>0.0</v>
      </c>
      <c r="T792" s="2">
        <v>0.0</v>
      </c>
      <c r="U792" s="2">
        <v>0.4335</v>
      </c>
      <c r="V792" s="2">
        <v>0.0</v>
      </c>
      <c r="W792" s="2">
        <v>0.108375</v>
      </c>
      <c r="X792" s="2">
        <v>0.2131543624161074</v>
      </c>
      <c r="Y792" s="2">
        <v>0.002906931312026247</v>
      </c>
      <c r="Z792" s="2">
        <v>0.2758510976773783</v>
      </c>
      <c r="AA792" s="2">
        <v>0.4890054600934857</v>
      </c>
      <c r="AB792" s="2">
        <v>0.2787580289894045</v>
      </c>
    </row>
    <row r="793" ht="15.0" hidden="1" customHeight="1">
      <c r="A793" s="2" t="s">
        <v>28</v>
      </c>
      <c r="B793" s="2" t="s">
        <v>2728</v>
      </c>
      <c r="C793" s="2" t="s">
        <v>881</v>
      </c>
      <c r="D793" s="2" t="s">
        <v>807</v>
      </c>
      <c r="E793" s="2" t="s">
        <v>232</v>
      </c>
      <c r="F793" s="2" t="s">
        <v>105</v>
      </c>
      <c r="G793" s="2" t="s">
        <v>33</v>
      </c>
      <c r="H793" s="2" t="s">
        <v>808</v>
      </c>
      <c r="I793" s="2" t="s">
        <v>35</v>
      </c>
      <c r="J793" s="2" t="s">
        <v>1965</v>
      </c>
      <c r="K793" s="2" t="s">
        <v>1965</v>
      </c>
      <c r="L793" s="2" t="s">
        <v>1972</v>
      </c>
      <c r="M793" s="2" t="s">
        <v>2729</v>
      </c>
      <c r="N793" s="2" t="s">
        <v>809</v>
      </c>
      <c r="O793" s="2" t="s">
        <v>101</v>
      </c>
      <c r="P793" s="2">
        <v>0.1343</v>
      </c>
      <c r="Q793" s="2">
        <v>30.0</v>
      </c>
      <c r="R793" s="2">
        <v>4.029</v>
      </c>
      <c r="S793" s="2">
        <v>0.0</v>
      </c>
      <c r="T793" s="2">
        <v>0.0</v>
      </c>
      <c r="U793" s="2">
        <v>0.4335</v>
      </c>
      <c r="V793" s="2">
        <v>0.0</v>
      </c>
      <c r="W793" s="2">
        <v>0.108375</v>
      </c>
      <c r="X793" s="2">
        <v>0.2131543624161074</v>
      </c>
      <c r="Y793" s="2">
        <v>0.002906931312026247</v>
      </c>
      <c r="Z793" s="2">
        <v>0.2758510976773783</v>
      </c>
      <c r="AA793" s="2">
        <v>0.4890054600934857</v>
      </c>
      <c r="AB793" s="2">
        <v>0.2787580289894045</v>
      </c>
    </row>
    <row r="794" ht="15.0" hidden="1" customHeight="1">
      <c r="A794" s="2" t="s">
        <v>28</v>
      </c>
      <c r="B794" s="2" t="s">
        <v>2364</v>
      </c>
      <c r="C794" s="2" t="s">
        <v>881</v>
      </c>
      <c r="D794" s="2" t="s">
        <v>2730</v>
      </c>
      <c r="E794" s="2" t="s">
        <v>2367</v>
      </c>
      <c r="F794" s="2" t="s">
        <v>53</v>
      </c>
      <c r="G794" s="2" t="s">
        <v>164</v>
      </c>
      <c r="H794" s="2" t="s">
        <v>2731</v>
      </c>
      <c r="I794" s="2" t="s">
        <v>35</v>
      </c>
      <c r="J794" s="2" t="s">
        <v>1965</v>
      </c>
      <c r="K794" s="2" t="s">
        <v>1965</v>
      </c>
      <c r="L794" s="2" t="s">
        <v>2369</v>
      </c>
      <c r="M794" s="2" t="s">
        <v>2369</v>
      </c>
      <c r="N794" s="2" t="s">
        <v>1128</v>
      </c>
      <c r="O794" s="2" t="s">
        <v>101</v>
      </c>
      <c r="P794" s="2">
        <v>0.1343</v>
      </c>
      <c r="Q794" s="2">
        <v>30.0</v>
      </c>
      <c r="R794" s="2">
        <v>4.029</v>
      </c>
      <c r="S794" s="2">
        <v>0.0</v>
      </c>
      <c r="T794" s="2">
        <v>0.0</v>
      </c>
      <c r="U794" s="2">
        <v>0.4335</v>
      </c>
      <c r="V794" s="2">
        <v>0.0</v>
      </c>
      <c r="W794" s="2">
        <v>0.108375</v>
      </c>
      <c r="X794" s="2">
        <v>0.2131543624161074</v>
      </c>
      <c r="Y794" s="2">
        <v>0.002906931312026247</v>
      </c>
      <c r="Z794" s="2">
        <v>0.2758510976773783</v>
      </c>
      <c r="AA794" s="2">
        <v>0.4890054600934857</v>
      </c>
      <c r="AB794" s="2">
        <v>0.2787580289894045</v>
      </c>
    </row>
    <row r="795" ht="15.0" hidden="1" customHeight="1">
      <c r="A795" s="2" t="s">
        <v>28</v>
      </c>
      <c r="B795" s="2" t="s">
        <v>2455</v>
      </c>
      <c r="C795" s="2" t="s">
        <v>2732</v>
      </c>
      <c r="D795" s="2" t="s">
        <v>2733</v>
      </c>
      <c r="E795" s="2" t="s">
        <v>2734</v>
      </c>
      <c r="F795" s="2" t="s">
        <v>172</v>
      </c>
      <c r="G795" s="2" t="s">
        <v>951</v>
      </c>
      <c r="H795" s="2" t="s">
        <v>2735</v>
      </c>
      <c r="I795" s="2" t="s">
        <v>35</v>
      </c>
      <c r="J795" s="2" t="s">
        <v>1965</v>
      </c>
      <c r="K795" s="2" t="s">
        <v>1965</v>
      </c>
      <c r="L795" s="2" t="s">
        <v>1972</v>
      </c>
      <c r="M795" s="2" t="s">
        <v>1973</v>
      </c>
      <c r="N795" s="2" t="s">
        <v>2736</v>
      </c>
      <c r="O795" s="2" t="s">
        <v>101</v>
      </c>
      <c r="P795" s="2">
        <v>0.1343</v>
      </c>
      <c r="Q795" s="2">
        <v>30.0</v>
      </c>
      <c r="R795" s="2">
        <v>4.029</v>
      </c>
      <c r="S795" s="2">
        <v>0.0</v>
      </c>
      <c r="T795" s="2">
        <v>0.0</v>
      </c>
      <c r="U795" s="2">
        <v>0.4335</v>
      </c>
      <c r="V795" s="2">
        <v>0.0</v>
      </c>
      <c r="W795" s="2">
        <v>0.108375</v>
      </c>
      <c r="X795" s="2">
        <v>0.2131543624161074</v>
      </c>
      <c r="Y795" s="2">
        <v>0.002906931312026247</v>
      </c>
      <c r="Z795" s="2">
        <v>0.2758510976773783</v>
      </c>
      <c r="AA795" s="2">
        <v>0.4890054600934857</v>
      </c>
      <c r="AB795" s="2">
        <v>0.2787580289894045</v>
      </c>
    </row>
    <row r="796" ht="15.0" hidden="1" customHeight="1">
      <c r="A796" s="2" t="s">
        <v>28</v>
      </c>
      <c r="B796" s="2" t="s">
        <v>2457</v>
      </c>
      <c r="C796" s="2" t="s">
        <v>428</v>
      </c>
      <c r="D796" s="2" t="s">
        <v>2737</v>
      </c>
      <c r="E796" s="2" t="s">
        <v>2457</v>
      </c>
      <c r="F796" s="2" t="s">
        <v>69</v>
      </c>
      <c r="G796" s="2" t="s">
        <v>124</v>
      </c>
      <c r="H796" s="2" t="s">
        <v>2738</v>
      </c>
      <c r="I796" s="2" t="s">
        <v>126</v>
      </c>
      <c r="J796" s="2" t="s">
        <v>1965</v>
      </c>
      <c r="K796" s="2" t="s">
        <v>1965</v>
      </c>
      <c r="L796" s="2" t="s">
        <v>2459</v>
      </c>
      <c r="M796" s="2" t="s">
        <v>2459</v>
      </c>
      <c r="N796" s="2" t="s">
        <v>2739</v>
      </c>
      <c r="O796" s="2" t="s">
        <v>211</v>
      </c>
      <c r="P796" s="2">
        <v>0.1343</v>
      </c>
      <c r="Q796" s="2">
        <v>30.0</v>
      </c>
      <c r="R796" s="2">
        <v>4.029</v>
      </c>
      <c r="S796" s="2">
        <v>0.0</v>
      </c>
      <c r="T796" s="2">
        <v>0.0</v>
      </c>
      <c r="U796" s="2">
        <v>0.4335</v>
      </c>
      <c r="V796" s="2">
        <v>0.0</v>
      </c>
      <c r="W796" s="2">
        <v>0.108375</v>
      </c>
      <c r="X796" s="2">
        <v>0.2131543624161074</v>
      </c>
      <c r="Y796" s="2">
        <v>0.002906931312026247</v>
      </c>
      <c r="Z796" s="2">
        <v>0.2758510976773783</v>
      </c>
      <c r="AA796" s="2">
        <v>0.4890054600934857</v>
      </c>
      <c r="AB796" s="2">
        <v>0.2787580289894045</v>
      </c>
    </row>
    <row r="797" ht="15.0" hidden="1" customHeight="1">
      <c r="A797" s="2" t="s">
        <v>28</v>
      </c>
      <c r="B797" s="2" t="s">
        <v>2457</v>
      </c>
      <c r="C797" s="2" t="s">
        <v>2740</v>
      </c>
      <c r="D797" s="2" t="s">
        <v>2737</v>
      </c>
      <c r="E797" s="2" t="s">
        <v>2457</v>
      </c>
      <c r="F797" s="2" t="s">
        <v>792</v>
      </c>
      <c r="G797" s="2" t="s">
        <v>89</v>
      </c>
      <c r="H797" s="2" t="s">
        <v>2738</v>
      </c>
      <c r="I797" s="2" t="s">
        <v>35</v>
      </c>
      <c r="J797" s="2" t="s">
        <v>1965</v>
      </c>
      <c r="K797" s="2" t="s">
        <v>1965</v>
      </c>
      <c r="L797" s="2" t="s">
        <v>2459</v>
      </c>
      <c r="M797" s="2" t="s">
        <v>2459</v>
      </c>
      <c r="N797" s="2" t="s">
        <v>2739</v>
      </c>
      <c r="O797" s="2" t="s">
        <v>211</v>
      </c>
      <c r="P797" s="2">
        <v>0.1343</v>
      </c>
      <c r="Q797" s="2">
        <v>30.0</v>
      </c>
      <c r="R797" s="2">
        <v>4.029</v>
      </c>
      <c r="S797" s="2">
        <v>0.0</v>
      </c>
      <c r="T797" s="2">
        <v>0.0</v>
      </c>
      <c r="U797" s="2">
        <v>0.4335</v>
      </c>
      <c r="V797" s="2">
        <v>0.0</v>
      </c>
      <c r="W797" s="2">
        <v>0.108375</v>
      </c>
      <c r="X797" s="2">
        <v>0.2131543624161074</v>
      </c>
      <c r="Y797" s="2">
        <v>0.002906931312026247</v>
      </c>
      <c r="Z797" s="2">
        <v>0.2758510976773783</v>
      </c>
      <c r="AA797" s="2">
        <v>0.4890054600934857</v>
      </c>
      <c r="AB797" s="2">
        <v>0.2787580289894045</v>
      </c>
    </row>
    <row r="798" ht="15.0" hidden="1" customHeight="1">
      <c r="A798" s="2" t="s">
        <v>28</v>
      </c>
      <c r="B798" s="2" t="s">
        <v>1421</v>
      </c>
      <c r="C798" s="2" t="s">
        <v>230</v>
      </c>
      <c r="D798" s="2" t="s">
        <v>2741</v>
      </c>
      <c r="E798" s="2" t="s">
        <v>1421</v>
      </c>
      <c r="F798" s="2" t="s">
        <v>53</v>
      </c>
      <c r="G798" s="2" t="s">
        <v>89</v>
      </c>
      <c r="H798" s="2" t="s">
        <v>2742</v>
      </c>
      <c r="I798" s="2" t="s">
        <v>91</v>
      </c>
      <c r="J798" s="2" t="s">
        <v>1425</v>
      </c>
      <c r="K798" s="2" t="s">
        <v>1425</v>
      </c>
      <c r="L798" s="2" t="s">
        <v>1426</v>
      </c>
      <c r="M798" s="2" t="s">
        <v>1427</v>
      </c>
      <c r="N798" s="2" t="s">
        <v>388</v>
      </c>
      <c r="O798" s="2" t="s">
        <v>101</v>
      </c>
      <c r="P798" s="2">
        <v>0.0549</v>
      </c>
      <c r="Q798" s="2">
        <v>70.0</v>
      </c>
      <c r="R798" s="2">
        <v>3.843</v>
      </c>
      <c r="S798" s="2">
        <v>0.0</v>
      </c>
      <c r="T798" s="2">
        <v>0.0</v>
      </c>
      <c r="U798" s="2">
        <v>0.4335</v>
      </c>
      <c r="V798" s="2">
        <v>0.0</v>
      </c>
      <c r="W798" s="2">
        <v>0.108375</v>
      </c>
      <c r="X798" s="2">
        <v>0.0</v>
      </c>
      <c r="Y798" s="2">
        <v>0.0</v>
      </c>
      <c r="Z798" s="2">
        <v>0.2758510976773783</v>
      </c>
      <c r="AA798" s="2">
        <v>0.2758510976773783</v>
      </c>
      <c r="AB798" s="2">
        <v>0.2758510976773783</v>
      </c>
    </row>
    <row r="799" ht="15.0" hidden="1" customHeight="1">
      <c r="A799" s="2" t="s">
        <v>28</v>
      </c>
      <c r="B799" s="2" t="s">
        <v>2743</v>
      </c>
      <c r="C799" s="2" t="s">
        <v>81</v>
      </c>
      <c r="D799" s="2" t="s">
        <v>2744</v>
      </c>
      <c r="E799" s="2" t="s">
        <v>2745</v>
      </c>
      <c r="F799" s="2" t="s">
        <v>2746</v>
      </c>
      <c r="G799" s="2" t="s">
        <v>62</v>
      </c>
      <c r="H799" s="2" t="s">
        <v>2747</v>
      </c>
      <c r="I799" s="2" t="s">
        <v>431</v>
      </c>
      <c r="J799" s="2" t="s">
        <v>1425</v>
      </c>
      <c r="K799" s="2" t="s">
        <v>1425</v>
      </c>
      <c r="L799" s="2" t="s">
        <v>1426</v>
      </c>
      <c r="M799" s="2" t="s">
        <v>2461</v>
      </c>
      <c r="N799" s="2" t="s">
        <v>2242</v>
      </c>
      <c r="O799" s="2" t="s">
        <v>101</v>
      </c>
      <c r="P799" s="2">
        <v>0.0549</v>
      </c>
      <c r="Q799" s="2">
        <v>70.0</v>
      </c>
      <c r="R799" s="2">
        <v>3.843</v>
      </c>
      <c r="S799" s="2">
        <v>0.0</v>
      </c>
      <c r="T799" s="2">
        <v>0.0</v>
      </c>
      <c r="U799" s="2">
        <v>0.4335</v>
      </c>
      <c r="V799" s="2">
        <v>0.0</v>
      </c>
      <c r="W799" s="2">
        <v>0.108375</v>
      </c>
      <c r="X799" s="2">
        <v>0.0</v>
      </c>
      <c r="Y799" s="2">
        <v>0.0</v>
      </c>
      <c r="Z799" s="2">
        <v>0.2758510976773783</v>
      </c>
      <c r="AA799" s="2">
        <v>0.2758510976773783</v>
      </c>
      <c r="AB799" s="2">
        <v>0.2758510976773783</v>
      </c>
    </row>
    <row r="800" ht="15.0" hidden="1" customHeight="1">
      <c r="A800" s="2" t="s">
        <v>28</v>
      </c>
      <c r="B800" s="2" t="s">
        <v>2743</v>
      </c>
      <c r="C800" s="2" t="s">
        <v>331</v>
      </c>
      <c r="D800" s="2" t="s">
        <v>2748</v>
      </c>
      <c r="E800" s="2" t="s">
        <v>2749</v>
      </c>
      <c r="F800" s="2" t="s">
        <v>53</v>
      </c>
      <c r="G800" s="2" t="s">
        <v>33</v>
      </c>
      <c r="H800" s="2" t="s">
        <v>2750</v>
      </c>
      <c r="I800" s="2" t="s">
        <v>183</v>
      </c>
      <c r="J800" s="2" t="s">
        <v>1425</v>
      </c>
      <c r="K800" s="2" t="s">
        <v>1425</v>
      </c>
      <c r="L800" s="2" t="s">
        <v>1426</v>
      </c>
      <c r="M800" s="2" t="s">
        <v>2461</v>
      </c>
      <c r="N800" s="2" t="s">
        <v>1821</v>
      </c>
      <c r="O800" s="2" t="s">
        <v>101</v>
      </c>
      <c r="P800" s="2">
        <v>0.0549</v>
      </c>
      <c r="Q800" s="2">
        <v>70.0</v>
      </c>
      <c r="R800" s="2">
        <v>3.843</v>
      </c>
      <c r="S800" s="2">
        <v>0.0</v>
      </c>
      <c r="T800" s="2">
        <v>0.0</v>
      </c>
      <c r="U800" s="2">
        <v>0.4335</v>
      </c>
      <c r="V800" s="2">
        <v>0.0</v>
      </c>
      <c r="W800" s="2">
        <v>0.108375</v>
      </c>
      <c r="X800" s="2">
        <v>0.0</v>
      </c>
      <c r="Y800" s="2">
        <v>0.0</v>
      </c>
      <c r="Z800" s="2">
        <v>0.2758510976773783</v>
      </c>
      <c r="AA800" s="2">
        <v>0.2758510976773783</v>
      </c>
      <c r="AB800" s="2">
        <v>0.2758510976773783</v>
      </c>
    </row>
    <row r="801" ht="15.0" hidden="1" customHeight="1">
      <c r="A801" s="2" t="s">
        <v>28</v>
      </c>
      <c r="B801" s="2" t="s">
        <v>2751</v>
      </c>
      <c r="C801" s="2" t="s">
        <v>195</v>
      </c>
      <c r="D801" s="2" t="s">
        <v>1273</v>
      </c>
      <c r="E801" s="2" t="s">
        <v>2752</v>
      </c>
      <c r="F801" s="2" t="s">
        <v>2753</v>
      </c>
      <c r="G801" s="2" t="s">
        <v>62</v>
      </c>
      <c r="H801" s="2" t="s">
        <v>2754</v>
      </c>
      <c r="I801" s="2" t="s">
        <v>431</v>
      </c>
      <c r="J801" s="2" t="s">
        <v>1425</v>
      </c>
      <c r="K801" s="2" t="s">
        <v>1425</v>
      </c>
      <c r="L801" s="2" t="s">
        <v>1426</v>
      </c>
      <c r="M801" s="2" t="s">
        <v>2461</v>
      </c>
      <c r="N801" s="2" t="s">
        <v>1273</v>
      </c>
      <c r="O801" s="2" t="s">
        <v>57</v>
      </c>
      <c r="P801" s="2">
        <v>0.0549</v>
      </c>
      <c r="Q801" s="2">
        <v>70.0</v>
      </c>
      <c r="R801" s="2">
        <v>3.843</v>
      </c>
      <c r="S801" s="2">
        <v>0.0</v>
      </c>
      <c r="T801" s="2">
        <v>0.0</v>
      </c>
      <c r="U801" s="2">
        <v>0.4335</v>
      </c>
      <c r="V801" s="2">
        <v>0.0</v>
      </c>
      <c r="W801" s="2">
        <v>0.108375</v>
      </c>
      <c r="X801" s="2">
        <v>0.0</v>
      </c>
      <c r="Y801" s="2">
        <v>0.0</v>
      </c>
      <c r="Z801" s="2">
        <v>0.2758510976773783</v>
      </c>
      <c r="AA801" s="2">
        <v>0.2758510976773783</v>
      </c>
      <c r="AB801" s="2">
        <v>0.2758510976773783</v>
      </c>
    </row>
    <row r="802" ht="15.0" hidden="1" customHeight="1">
      <c r="A802" s="2" t="s">
        <v>28</v>
      </c>
      <c r="B802" s="2" t="s">
        <v>1975</v>
      </c>
      <c r="C802" s="2" t="s">
        <v>331</v>
      </c>
      <c r="D802" s="2" t="s">
        <v>2755</v>
      </c>
      <c r="E802" s="2" t="s">
        <v>2468</v>
      </c>
      <c r="F802" s="2" t="s">
        <v>172</v>
      </c>
      <c r="G802" s="2" t="s">
        <v>951</v>
      </c>
      <c r="H802" s="2" t="s">
        <v>2756</v>
      </c>
      <c r="I802" s="2" t="s">
        <v>35</v>
      </c>
      <c r="J802" s="2" t="s">
        <v>1425</v>
      </c>
      <c r="K802" s="2" t="s">
        <v>1425</v>
      </c>
      <c r="L802" s="2" t="s">
        <v>1497</v>
      </c>
      <c r="M802" s="2" t="s">
        <v>1498</v>
      </c>
      <c r="N802" s="2" t="s">
        <v>2755</v>
      </c>
      <c r="O802" s="2" t="s">
        <v>57</v>
      </c>
      <c r="P802" s="2">
        <v>0.0549</v>
      </c>
      <c r="Q802" s="2">
        <v>70.0</v>
      </c>
      <c r="R802" s="2">
        <v>3.843</v>
      </c>
      <c r="S802" s="2">
        <v>0.0</v>
      </c>
      <c r="T802" s="2">
        <v>0.0</v>
      </c>
      <c r="U802" s="2">
        <v>0.4335</v>
      </c>
      <c r="V802" s="2">
        <v>0.0</v>
      </c>
      <c r="W802" s="2">
        <v>0.108375</v>
      </c>
      <c r="X802" s="2">
        <v>0.0</v>
      </c>
      <c r="Y802" s="2">
        <v>0.0</v>
      </c>
      <c r="Z802" s="2">
        <v>0.2758510976773783</v>
      </c>
      <c r="AA802" s="2">
        <v>0.2758510976773783</v>
      </c>
      <c r="AB802" s="2">
        <v>0.2758510976773783</v>
      </c>
    </row>
    <row r="803" ht="15.0" hidden="1" customHeight="1">
      <c r="A803" s="2" t="s">
        <v>28</v>
      </c>
      <c r="B803" s="2" t="s">
        <v>1493</v>
      </c>
      <c r="C803" s="2" t="s">
        <v>303</v>
      </c>
      <c r="D803" s="2" t="s">
        <v>2757</v>
      </c>
      <c r="E803" s="2" t="s">
        <v>2476</v>
      </c>
      <c r="F803" s="2" t="s">
        <v>32</v>
      </c>
      <c r="G803" s="2" t="s">
        <v>413</v>
      </c>
      <c r="H803" s="2" t="s">
        <v>2758</v>
      </c>
      <c r="I803" s="2" t="s">
        <v>209</v>
      </c>
      <c r="J803" s="2" t="s">
        <v>1425</v>
      </c>
      <c r="K803" s="2" t="s">
        <v>1425</v>
      </c>
      <c r="L803" s="2" t="s">
        <v>1497</v>
      </c>
      <c r="M803" s="2" t="s">
        <v>1498</v>
      </c>
      <c r="N803" s="2" t="s">
        <v>2759</v>
      </c>
      <c r="O803" s="2" t="s">
        <v>101</v>
      </c>
      <c r="P803" s="2">
        <v>0.0549</v>
      </c>
      <c r="Q803" s="2">
        <v>70.0</v>
      </c>
      <c r="R803" s="2">
        <v>3.843</v>
      </c>
      <c r="S803" s="2">
        <v>0.0</v>
      </c>
      <c r="T803" s="2">
        <v>0.0</v>
      </c>
      <c r="U803" s="2">
        <v>0.4335</v>
      </c>
      <c r="V803" s="2">
        <v>0.0</v>
      </c>
      <c r="W803" s="2">
        <v>0.108375</v>
      </c>
      <c r="X803" s="2">
        <v>0.0</v>
      </c>
      <c r="Y803" s="2">
        <v>0.0</v>
      </c>
      <c r="Z803" s="2">
        <v>0.2758510976773783</v>
      </c>
      <c r="AA803" s="2">
        <v>0.2758510976773783</v>
      </c>
      <c r="AB803" s="2">
        <v>0.2758510976773783</v>
      </c>
    </row>
    <row r="804" ht="15.0" hidden="1" customHeight="1">
      <c r="A804" s="2" t="s">
        <v>28</v>
      </c>
      <c r="B804" s="2" t="s">
        <v>2760</v>
      </c>
      <c r="C804" s="2" t="s">
        <v>541</v>
      </c>
      <c r="D804" s="2" t="s">
        <v>885</v>
      </c>
      <c r="E804" s="2" t="s">
        <v>884</v>
      </c>
      <c r="F804" s="2" t="s">
        <v>69</v>
      </c>
      <c r="G804" s="2" t="s">
        <v>494</v>
      </c>
      <c r="H804" s="2" t="s">
        <v>886</v>
      </c>
      <c r="I804" s="2" t="s">
        <v>35</v>
      </c>
      <c r="J804" s="2" t="s">
        <v>1425</v>
      </c>
      <c r="K804" s="2" t="s">
        <v>1425</v>
      </c>
      <c r="L804" s="2" t="s">
        <v>1497</v>
      </c>
      <c r="M804" s="2" t="s">
        <v>1498</v>
      </c>
      <c r="N804" s="2" t="s">
        <v>885</v>
      </c>
      <c r="O804" s="2" t="s">
        <v>144</v>
      </c>
      <c r="P804" s="2">
        <v>0.0549</v>
      </c>
      <c r="Q804" s="2">
        <v>70.0</v>
      </c>
      <c r="R804" s="2">
        <v>3.843</v>
      </c>
      <c r="S804" s="2">
        <v>0.0</v>
      </c>
      <c r="T804" s="2">
        <v>0.0</v>
      </c>
      <c r="U804" s="2">
        <v>0.4335</v>
      </c>
      <c r="V804" s="2">
        <v>0.0</v>
      </c>
      <c r="W804" s="2">
        <v>0.108375</v>
      </c>
      <c r="X804" s="2">
        <v>0.0</v>
      </c>
      <c r="Y804" s="2">
        <v>0.0</v>
      </c>
      <c r="Z804" s="2">
        <v>0.2758510976773783</v>
      </c>
      <c r="AA804" s="2">
        <v>0.2758510976773783</v>
      </c>
      <c r="AB804" s="2">
        <v>0.2758510976773783</v>
      </c>
    </row>
    <row r="805" ht="15.0" hidden="1" customHeight="1">
      <c r="A805" s="2" t="s">
        <v>28</v>
      </c>
      <c r="B805" s="2" t="s">
        <v>2014</v>
      </c>
      <c r="C805" s="2" t="s">
        <v>1639</v>
      </c>
      <c r="D805" s="2" t="s">
        <v>2761</v>
      </c>
      <c r="E805" s="2" t="s">
        <v>2762</v>
      </c>
      <c r="F805" s="2" t="s">
        <v>118</v>
      </c>
      <c r="G805" s="2" t="s">
        <v>164</v>
      </c>
      <c r="H805" s="2" t="s">
        <v>2763</v>
      </c>
      <c r="I805" s="2" t="s">
        <v>35</v>
      </c>
      <c r="J805" s="2" t="s">
        <v>1354</v>
      </c>
      <c r="K805" s="2" t="s">
        <v>1354</v>
      </c>
      <c r="L805" s="2" t="s">
        <v>1355</v>
      </c>
      <c r="M805" s="2" t="s">
        <v>2017</v>
      </c>
      <c r="N805" s="2" t="s">
        <v>2764</v>
      </c>
      <c r="O805" s="2" t="s">
        <v>615</v>
      </c>
      <c r="P805" s="2">
        <v>0.1722</v>
      </c>
      <c r="Q805" s="2">
        <v>47.0</v>
      </c>
      <c r="R805" s="2">
        <v>8.093399999999999</v>
      </c>
      <c r="S805" s="2">
        <v>0.0</v>
      </c>
      <c r="T805" s="2">
        <v>0.4896</v>
      </c>
      <c r="U805" s="2">
        <v>0.4335</v>
      </c>
      <c r="V805" s="2">
        <v>0.3077</v>
      </c>
      <c r="W805" s="2">
        <v>0.3077</v>
      </c>
      <c r="X805" s="2">
        <v>0.3148993288590604</v>
      </c>
      <c r="Y805" s="2">
        <v>0.06642806907869031</v>
      </c>
      <c r="Z805" s="2">
        <v>0.7832007636016545</v>
      </c>
      <c r="AA805" s="2">
        <v>1.098100092460715</v>
      </c>
      <c r="AB805" s="2">
        <v>0.8496288326803447</v>
      </c>
    </row>
    <row r="806" ht="15.0" hidden="1" customHeight="1">
      <c r="A806" s="2" t="s">
        <v>28</v>
      </c>
      <c r="B806" s="2" t="s">
        <v>2765</v>
      </c>
      <c r="C806" s="2" t="s">
        <v>311</v>
      </c>
      <c r="D806" s="2" t="s">
        <v>2766</v>
      </c>
      <c r="E806" s="2" t="s">
        <v>2767</v>
      </c>
      <c r="F806" s="2" t="s">
        <v>172</v>
      </c>
      <c r="G806" s="2" t="s">
        <v>1362</v>
      </c>
      <c r="H806" s="2" t="s">
        <v>2768</v>
      </c>
      <c r="I806" s="2" t="s">
        <v>424</v>
      </c>
      <c r="J806" s="2" t="s">
        <v>1354</v>
      </c>
      <c r="K806" s="2" t="s">
        <v>1354</v>
      </c>
      <c r="L806" s="2" t="s">
        <v>1355</v>
      </c>
      <c r="M806" s="2" t="s">
        <v>2769</v>
      </c>
      <c r="N806" s="2" t="s">
        <v>2770</v>
      </c>
      <c r="O806" s="2" t="s">
        <v>40</v>
      </c>
      <c r="P806" s="2">
        <v>0.1722</v>
      </c>
      <c r="Q806" s="2">
        <v>47.0</v>
      </c>
      <c r="R806" s="2">
        <v>8.093399999999999</v>
      </c>
      <c r="S806" s="2">
        <v>0.0</v>
      </c>
      <c r="T806" s="2">
        <v>0.0</v>
      </c>
      <c r="U806" s="2">
        <v>0.0</v>
      </c>
      <c r="V806" s="2">
        <v>0.0</v>
      </c>
      <c r="W806" s="2">
        <v>0.0</v>
      </c>
      <c r="X806" s="2">
        <v>0.3148993288590604</v>
      </c>
      <c r="Y806" s="2">
        <v>0.06642806907869031</v>
      </c>
      <c r="Z806" s="2">
        <v>0.0</v>
      </c>
      <c r="AA806" s="2">
        <v>0.3148993288590604</v>
      </c>
      <c r="AB806" s="2">
        <v>0.06642806907869031</v>
      </c>
    </row>
    <row r="807" ht="15.0" hidden="1" customHeight="1">
      <c r="A807" s="2" t="s">
        <v>28</v>
      </c>
      <c r="B807" s="2" t="s">
        <v>2771</v>
      </c>
      <c r="C807" s="2" t="s">
        <v>475</v>
      </c>
      <c r="D807" s="2" t="s">
        <v>2772</v>
      </c>
      <c r="E807" s="2" t="s">
        <v>2773</v>
      </c>
      <c r="F807" s="2" t="s">
        <v>792</v>
      </c>
      <c r="G807" s="2" t="s">
        <v>1374</v>
      </c>
      <c r="H807" s="2" t="s">
        <v>2774</v>
      </c>
      <c r="I807" s="2" t="s">
        <v>35</v>
      </c>
      <c r="J807" s="2" t="s">
        <v>1965</v>
      </c>
      <c r="K807" s="2" t="s">
        <v>1965</v>
      </c>
      <c r="L807" s="2" t="s">
        <v>2369</v>
      </c>
      <c r="M807" s="2" t="s">
        <v>2369</v>
      </c>
      <c r="N807" s="2" t="s">
        <v>2775</v>
      </c>
      <c r="O807" s="2" t="s">
        <v>40</v>
      </c>
      <c r="P807" s="2">
        <v>0.1343</v>
      </c>
      <c r="Q807" s="2">
        <v>30.0</v>
      </c>
      <c r="R807" s="2">
        <v>4.029</v>
      </c>
      <c r="S807" s="2">
        <v>0.3407</v>
      </c>
      <c r="T807" s="2">
        <v>0.0</v>
      </c>
      <c r="U807" s="2">
        <v>0.0</v>
      </c>
      <c r="V807" s="2">
        <v>0.0</v>
      </c>
      <c r="W807" s="2">
        <v>0.085175</v>
      </c>
      <c r="X807" s="2">
        <v>0.2131543624161074</v>
      </c>
      <c r="Y807" s="2">
        <v>0.002906931312026247</v>
      </c>
      <c r="Z807" s="2">
        <v>0.2167992363983456</v>
      </c>
      <c r="AA807" s="2">
        <v>0.4299535988144529</v>
      </c>
      <c r="AB807" s="2">
        <v>0.2197061677103718</v>
      </c>
    </row>
    <row r="808" ht="15.0" hidden="1" customHeight="1">
      <c r="A808" s="2" t="s">
        <v>28</v>
      </c>
      <c r="B808" s="2" t="s">
        <v>2771</v>
      </c>
      <c r="C808" s="2" t="s">
        <v>236</v>
      </c>
      <c r="D808" s="2" t="s">
        <v>2776</v>
      </c>
      <c r="E808" s="2" t="s">
        <v>2773</v>
      </c>
      <c r="F808" s="2" t="s">
        <v>53</v>
      </c>
      <c r="G808" s="2" t="s">
        <v>1374</v>
      </c>
      <c r="H808" s="2" t="s">
        <v>2777</v>
      </c>
      <c r="I808" s="2" t="s">
        <v>35</v>
      </c>
      <c r="J808" s="2" t="s">
        <v>1965</v>
      </c>
      <c r="K808" s="2" t="s">
        <v>1965</v>
      </c>
      <c r="L808" s="2" t="s">
        <v>2369</v>
      </c>
      <c r="M808" s="2" t="s">
        <v>2369</v>
      </c>
      <c r="N808" s="2" t="s">
        <v>969</v>
      </c>
      <c r="O808" s="2" t="s">
        <v>40</v>
      </c>
      <c r="P808" s="2">
        <v>0.1343</v>
      </c>
      <c r="Q808" s="2">
        <v>30.0</v>
      </c>
      <c r="R808" s="2">
        <v>4.029</v>
      </c>
      <c r="S808" s="2">
        <v>0.3407</v>
      </c>
      <c r="T808" s="2">
        <v>0.0</v>
      </c>
      <c r="U808" s="2">
        <v>0.0</v>
      </c>
      <c r="V808" s="2">
        <v>0.0</v>
      </c>
      <c r="W808" s="2">
        <v>0.085175</v>
      </c>
      <c r="X808" s="2">
        <v>0.2131543624161074</v>
      </c>
      <c r="Y808" s="2">
        <v>0.002906931312026247</v>
      </c>
      <c r="Z808" s="2">
        <v>0.2167992363983456</v>
      </c>
      <c r="AA808" s="2">
        <v>0.4299535988144529</v>
      </c>
      <c r="AB808" s="2">
        <v>0.2197061677103718</v>
      </c>
    </row>
    <row r="809" ht="15.0" hidden="1" customHeight="1">
      <c r="A809" s="2" t="s">
        <v>28</v>
      </c>
      <c r="B809" s="2" t="s">
        <v>2778</v>
      </c>
      <c r="C809" s="2" t="s">
        <v>2365</v>
      </c>
      <c r="D809" s="2" t="s">
        <v>2779</v>
      </c>
      <c r="E809" s="2" t="s">
        <v>2780</v>
      </c>
      <c r="F809" s="2" t="s">
        <v>252</v>
      </c>
      <c r="G809" s="2" t="s">
        <v>2781</v>
      </c>
      <c r="H809" s="2" t="s">
        <v>2782</v>
      </c>
      <c r="I809" s="2" t="s">
        <v>848</v>
      </c>
      <c r="J809" s="2" t="s">
        <v>1965</v>
      </c>
      <c r="K809" s="2" t="s">
        <v>1965</v>
      </c>
      <c r="L809" s="2" t="s">
        <v>2369</v>
      </c>
      <c r="M809" s="2" t="s">
        <v>2369</v>
      </c>
      <c r="N809" s="2" t="s">
        <v>2779</v>
      </c>
      <c r="O809" s="2" t="s">
        <v>265</v>
      </c>
      <c r="P809" s="2">
        <v>0.1343</v>
      </c>
      <c r="Q809" s="2">
        <v>30.0</v>
      </c>
      <c r="R809" s="2">
        <v>4.029</v>
      </c>
      <c r="S809" s="2">
        <v>0.3407</v>
      </c>
      <c r="T809" s="2">
        <v>0.0</v>
      </c>
      <c r="U809" s="2">
        <v>0.0</v>
      </c>
      <c r="V809" s="2">
        <v>0.0</v>
      </c>
      <c r="W809" s="2">
        <v>0.085175</v>
      </c>
      <c r="X809" s="2">
        <v>0.2131543624161074</v>
      </c>
      <c r="Y809" s="2">
        <v>0.002906931312026247</v>
      </c>
      <c r="Z809" s="2">
        <v>0.2167992363983456</v>
      </c>
      <c r="AA809" s="2">
        <v>0.4299535988144529</v>
      </c>
      <c r="AB809" s="2">
        <v>0.2197061677103718</v>
      </c>
    </row>
    <row r="810" ht="15.0" hidden="1" customHeight="1">
      <c r="A810" s="2" t="s">
        <v>28</v>
      </c>
      <c r="B810" s="2" t="s">
        <v>2457</v>
      </c>
      <c r="C810" s="2" t="s">
        <v>248</v>
      </c>
      <c r="D810" s="2" t="s">
        <v>2783</v>
      </c>
      <c r="E810" s="2" t="s">
        <v>2457</v>
      </c>
      <c r="F810" s="2" t="s">
        <v>69</v>
      </c>
      <c r="G810" s="2" t="s">
        <v>124</v>
      </c>
      <c r="H810" s="2" t="s">
        <v>2784</v>
      </c>
      <c r="I810" s="2" t="s">
        <v>132</v>
      </c>
      <c r="J810" s="2" t="s">
        <v>1965</v>
      </c>
      <c r="K810" s="2" t="s">
        <v>1965</v>
      </c>
      <c r="L810" s="2" t="s">
        <v>2459</v>
      </c>
      <c r="M810" s="2" t="s">
        <v>2459</v>
      </c>
      <c r="N810" s="2" t="s">
        <v>2785</v>
      </c>
      <c r="O810" s="2" t="s">
        <v>101</v>
      </c>
      <c r="P810" s="2">
        <v>0.1343</v>
      </c>
      <c r="Q810" s="2">
        <v>30.0</v>
      </c>
      <c r="R810" s="2">
        <v>4.029</v>
      </c>
      <c r="S810" s="2">
        <v>0.3407</v>
      </c>
      <c r="T810" s="2">
        <v>0.0</v>
      </c>
      <c r="U810" s="2">
        <v>0.0</v>
      </c>
      <c r="V810" s="2">
        <v>0.0</v>
      </c>
      <c r="W810" s="2">
        <v>0.085175</v>
      </c>
      <c r="X810" s="2">
        <v>0.2131543624161074</v>
      </c>
      <c r="Y810" s="2">
        <v>0.002906931312026247</v>
      </c>
      <c r="Z810" s="2">
        <v>0.2167992363983456</v>
      </c>
      <c r="AA810" s="2">
        <v>0.4299535988144529</v>
      </c>
      <c r="AB810" s="2">
        <v>0.2197061677103718</v>
      </c>
    </row>
    <row r="811" ht="15.0" customHeight="1">
      <c r="A811" s="2" t="s">
        <v>28</v>
      </c>
      <c r="B811" s="2" t="s">
        <v>1984</v>
      </c>
      <c r="C811" s="2" t="s">
        <v>50</v>
      </c>
      <c r="D811" s="2" t="s">
        <v>2786</v>
      </c>
      <c r="E811" s="2" t="s">
        <v>1984</v>
      </c>
      <c r="F811" s="2" t="s">
        <v>53</v>
      </c>
      <c r="G811" s="2" t="s">
        <v>164</v>
      </c>
      <c r="H811" s="2" t="s">
        <v>2787</v>
      </c>
      <c r="I811" s="2" t="s">
        <v>35</v>
      </c>
      <c r="J811" s="2" t="s">
        <v>989</v>
      </c>
      <c r="K811" s="2" t="s">
        <v>990</v>
      </c>
      <c r="L811" s="2" t="s">
        <v>991</v>
      </c>
      <c r="M811" s="2" t="s">
        <v>1988</v>
      </c>
      <c r="N811" s="2" t="s">
        <v>2788</v>
      </c>
      <c r="O811" s="2" t="s">
        <v>101</v>
      </c>
      <c r="P811" s="2">
        <v>0.2088</v>
      </c>
      <c r="Q811" s="2">
        <v>79.0</v>
      </c>
      <c r="R811" s="2">
        <v>16.4952</v>
      </c>
      <c r="S811" s="2">
        <v>0.0</v>
      </c>
      <c r="T811" s="2">
        <v>0.0</v>
      </c>
      <c r="U811" s="2">
        <v>0.0</v>
      </c>
      <c r="V811" s="2">
        <v>0.0</v>
      </c>
      <c r="W811" s="2">
        <v>0.0</v>
      </c>
      <c r="X811" s="2">
        <v>0.4131543624161074</v>
      </c>
      <c r="Y811" s="2">
        <v>0.1977369696022506</v>
      </c>
      <c r="Z811" s="2">
        <v>0.0</v>
      </c>
      <c r="AA811" s="2">
        <v>0.4131543624161074</v>
      </c>
      <c r="AB811" s="2">
        <v>0.1977369696022506</v>
      </c>
    </row>
    <row r="812" ht="15.0" customHeight="1">
      <c r="A812" s="2" t="s">
        <v>28</v>
      </c>
      <c r="B812" s="2" t="s">
        <v>1624</v>
      </c>
      <c r="C812" s="2" t="s">
        <v>58</v>
      </c>
      <c r="D812" s="2" t="s">
        <v>2789</v>
      </c>
      <c r="E812" s="2" t="s">
        <v>1626</v>
      </c>
      <c r="F812" s="2" t="s">
        <v>172</v>
      </c>
      <c r="G812" s="2" t="s">
        <v>70</v>
      </c>
      <c r="H812" s="2" t="s">
        <v>2790</v>
      </c>
      <c r="I812" s="2" t="s">
        <v>270</v>
      </c>
      <c r="J812" s="2" t="s">
        <v>989</v>
      </c>
      <c r="K812" s="2" t="s">
        <v>990</v>
      </c>
      <c r="L812" s="2" t="s">
        <v>991</v>
      </c>
      <c r="M812" s="2" t="s">
        <v>1628</v>
      </c>
      <c r="N812" s="2" t="s">
        <v>367</v>
      </c>
      <c r="O812" s="2" t="s">
        <v>57</v>
      </c>
      <c r="P812" s="2">
        <v>0.2088</v>
      </c>
      <c r="Q812" s="2">
        <v>79.0</v>
      </c>
      <c r="R812" s="2">
        <v>16.4952</v>
      </c>
      <c r="S812" s="2">
        <v>0.0</v>
      </c>
      <c r="T812" s="2">
        <v>0.0</v>
      </c>
      <c r="U812" s="2">
        <v>0.0</v>
      </c>
      <c r="V812" s="2">
        <v>0.0</v>
      </c>
      <c r="W812" s="2">
        <v>0.0</v>
      </c>
      <c r="X812" s="2">
        <v>0.4131543624161074</v>
      </c>
      <c r="Y812" s="2">
        <v>0.1977369696022506</v>
      </c>
      <c r="Z812" s="2">
        <v>0.0</v>
      </c>
      <c r="AA812" s="2">
        <v>0.4131543624161074</v>
      </c>
      <c r="AB812" s="2">
        <v>0.1977369696022506</v>
      </c>
    </row>
    <row r="813" ht="15.0" customHeight="1">
      <c r="A813" s="2" t="s">
        <v>28</v>
      </c>
      <c r="B813" s="2" t="s">
        <v>1624</v>
      </c>
      <c r="C813" s="2" t="s">
        <v>303</v>
      </c>
      <c r="D813" s="2" t="s">
        <v>2791</v>
      </c>
      <c r="E813" s="2" t="s">
        <v>1632</v>
      </c>
      <c r="F813" s="2" t="s">
        <v>172</v>
      </c>
      <c r="G813" s="2" t="s">
        <v>1633</v>
      </c>
      <c r="H813" s="2" t="s">
        <v>2792</v>
      </c>
      <c r="I813" s="2" t="s">
        <v>35</v>
      </c>
      <c r="J813" s="2" t="s">
        <v>989</v>
      </c>
      <c r="K813" s="2" t="s">
        <v>990</v>
      </c>
      <c r="L813" s="2" t="s">
        <v>991</v>
      </c>
      <c r="M813" s="2" t="s">
        <v>1628</v>
      </c>
      <c r="N813" s="2" t="s">
        <v>334</v>
      </c>
      <c r="O813" s="2" t="s">
        <v>101</v>
      </c>
      <c r="P813" s="2">
        <v>0.2088</v>
      </c>
      <c r="Q813" s="2">
        <v>79.0</v>
      </c>
      <c r="R813" s="2">
        <v>16.4952</v>
      </c>
      <c r="S813" s="2">
        <v>0.0</v>
      </c>
      <c r="T813" s="2">
        <v>0.0</v>
      </c>
      <c r="U813" s="2">
        <v>0.0</v>
      </c>
      <c r="V813" s="2">
        <v>0.0</v>
      </c>
      <c r="W813" s="2">
        <v>0.0</v>
      </c>
      <c r="X813" s="2">
        <v>0.4131543624161074</v>
      </c>
      <c r="Y813" s="2">
        <v>0.1977369696022506</v>
      </c>
      <c r="Z813" s="2">
        <v>0.0</v>
      </c>
      <c r="AA813" s="2">
        <v>0.4131543624161074</v>
      </c>
      <c r="AB813" s="2">
        <v>0.1977369696022506</v>
      </c>
    </row>
    <row r="814" ht="15.0" hidden="1" customHeight="1">
      <c r="A814" s="2" t="s">
        <v>28</v>
      </c>
      <c r="B814" s="2" t="s">
        <v>2751</v>
      </c>
      <c r="C814" s="2" t="s">
        <v>323</v>
      </c>
      <c r="D814" s="2" t="s">
        <v>2793</v>
      </c>
      <c r="E814" s="2" t="s">
        <v>2794</v>
      </c>
      <c r="F814" s="2" t="s">
        <v>426</v>
      </c>
      <c r="G814" s="2" t="s">
        <v>70</v>
      </c>
      <c r="H814" s="2" t="s">
        <v>2795</v>
      </c>
      <c r="I814" s="2" t="s">
        <v>35</v>
      </c>
      <c r="J814" s="2" t="s">
        <v>1425</v>
      </c>
      <c r="K814" s="2" t="s">
        <v>1425</v>
      </c>
      <c r="L814" s="2" t="s">
        <v>1426</v>
      </c>
      <c r="M814" s="2" t="s">
        <v>2461</v>
      </c>
      <c r="N814" s="2" t="s">
        <v>337</v>
      </c>
      <c r="O814" s="2" t="s">
        <v>57</v>
      </c>
      <c r="P814" s="2">
        <v>0.0549</v>
      </c>
      <c r="Q814" s="2">
        <v>70.0</v>
      </c>
      <c r="R814" s="2">
        <v>3.843</v>
      </c>
      <c r="S814" s="2">
        <v>0.0</v>
      </c>
      <c r="T814" s="2">
        <v>0.0</v>
      </c>
      <c r="U814" s="2">
        <v>0.0</v>
      </c>
      <c r="V814" s="2">
        <v>0.3077</v>
      </c>
      <c r="W814" s="2">
        <v>0.076925</v>
      </c>
      <c r="X814" s="2">
        <v>0.0</v>
      </c>
      <c r="Y814" s="2">
        <v>0.0</v>
      </c>
      <c r="Z814" s="2">
        <v>0.1958001909004136</v>
      </c>
      <c r="AA814" s="2">
        <v>0.1958001909004136</v>
      </c>
      <c r="AB814" s="2">
        <v>0.1958001909004136</v>
      </c>
    </row>
    <row r="815" ht="15.0" hidden="1" customHeight="1">
      <c r="A815" s="2" t="s">
        <v>28</v>
      </c>
      <c r="B815" s="2" t="s">
        <v>2662</v>
      </c>
      <c r="C815" s="2" t="s">
        <v>705</v>
      </c>
      <c r="D815" s="2" t="s">
        <v>2796</v>
      </c>
      <c r="E815" s="2" t="s">
        <v>2797</v>
      </c>
      <c r="F815" s="2" t="s">
        <v>453</v>
      </c>
      <c r="G815" s="2" t="s">
        <v>2798</v>
      </c>
      <c r="H815" s="2" t="s">
        <v>2799</v>
      </c>
      <c r="I815" s="2" t="s">
        <v>35</v>
      </c>
      <c r="J815" s="2" t="s">
        <v>1322</v>
      </c>
      <c r="K815" s="2" t="s">
        <v>1323</v>
      </c>
      <c r="L815" s="2" t="s">
        <v>1324</v>
      </c>
      <c r="M815" s="2" t="s">
        <v>1325</v>
      </c>
      <c r="N815" s="2" t="s">
        <v>2796</v>
      </c>
      <c r="O815" s="2" t="s">
        <v>40</v>
      </c>
      <c r="P815" s="2">
        <v>0.1294</v>
      </c>
      <c r="Q815" s="2">
        <v>73.0</v>
      </c>
      <c r="R815" s="2">
        <v>9.4462</v>
      </c>
      <c r="S815" s="2">
        <v>0.0</v>
      </c>
      <c r="T815" s="2">
        <v>0.0</v>
      </c>
      <c r="U815" s="2">
        <v>0.0</v>
      </c>
      <c r="V815" s="2">
        <v>0.0</v>
      </c>
      <c r="W815" s="2">
        <v>0.0</v>
      </c>
      <c r="X815" s="2">
        <v>0.2</v>
      </c>
      <c r="Y815" s="2">
        <v>0.08757052434164256</v>
      </c>
      <c r="Z815" s="2">
        <v>0.0</v>
      </c>
      <c r="AA815" s="2">
        <v>0.2</v>
      </c>
      <c r="AB815" s="2">
        <v>0.08757052434164256</v>
      </c>
    </row>
    <row r="816" ht="15.0" hidden="1" customHeight="1">
      <c r="A816" s="2" t="s">
        <v>28</v>
      </c>
      <c r="B816" s="2" t="s">
        <v>2800</v>
      </c>
      <c r="C816" s="2" t="s">
        <v>2801</v>
      </c>
      <c r="D816" s="2" t="s">
        <v>2802</v>
      </c>
      <c r="E816" s="2" t="s">
        <v>2803</v>
      </c>
      <c r="F816" s="2" t="s">
        <v>2804</v>
      </c>
      <c r="G816" s="2" t="s">
        <v>2805</v>
      </c>
      <c r="H816" s="2" t="s">
        <v>2806</v>
      </c>
      <c r="I816" s="2" t="s">
        <v>35</v>
      </c>
      <c r="J816" s="2" t="s">
        <v>1322</v>
      </c>
      <c r="K816" s="2" t="s">
        <v>1331</v>
      </c>
      <c r="L816" s="2" t="s">
        <v>1336</v>
      </c>
      <c r="M816" s="2" t="s">
        <v>1336</v>
      </c>
      <c r="N816" s="2" t="s">
        <v>2807</v>
      </c>
      <c r="O816" s="2" t="s">
        <v>40</v>
      </c>
      <c r="P816" s="2">
        <v>0.1294</v>
      </c>
      <c r="Q816" s="2">
        <v>73.0</v>
      </c>
      <c r="R816" s="2">
        <v>9.4462</v>
      </c>
      <c r="S816" s="2">
        <v>0.0</v>
      </c>
      <c r="T816" s="2">
        <v>0.0</v>
      </c>
      <c r="U816" s="2">
        <v>0.0</v>
      </c>
      <c r="V816" s="2">
        <v>0.0</v>
      </c>
      <c r="W816" s="2">
        <v>0.0</v>
      </c>
      <c r="X816" s="2">
        <v>0.2</v>
      </c>
      <c r="Y816" s="2">
        <v>0.08757052434164256</v>
      </c>
      <c r="Z816" s="2">
        <v>0.0</v>
      </c>
      <c r="AA816" s="2">
        <v>0.2</v>
      </c>
      <c r="AB816" s="2">
        <v>0.08757052434164256</v>
      </c>
    </row>
    <row r="817" ht="15.0" hidden="1" customHeight="1">
      <c r="A817" s="2" t="s">
        <v>28</v>
      </c>
      <c r="B817" s="2" t="s">
        <v>2256</v>
      </c>
      <c r="C817" s="2" t="s">
        <v>230</v>
      </c>
      <c r="D817" s="2" t="s">
        <v>2808</v>
      </c>
      <c r="E817" s="2" t="s">
        <v>2256</v>
      </c>
      <c r="F817" s="2" t="s">
        <v>118</v>
      </c>
      <c r="G817" s="2" t="s">
        <v>164</v>
      </c>
      <c r="H817" s="2" t="s">
        <v>2809</v>
      </c>
      <c r="I817" s="2" t="s">
        <v>35</v>
      </c>
      <c r="J817" s="2" t="s">
        <v>1322</v>
      </c>
      <c r="K817" s="2" t="s">
        <v>1331</v>
      </c>
      <c r="L817" s="2" t="s">
        <v>1336</v>
      </c>
      <c r="M817" s="2" t="s">
        <v>1336</v>
      </c>
      <c r="N817" s="2" t="s">
        <v>2810</v>
      </c>
      <c r="O817" s="2" t="s">
        <v>265</v>
      </c>
      <c r="P817" s="2">
        <v>0.1294</v>
      </c>
      <c r="Q817" s="2">
        <v>73.0</v>
      </c>
      <c r="R817" s="2">
        <v>9.4462</v>
      </c>
      <c r="S817" s="2">
        <v>0.0</v>
      </c>
      <c r="T817" s="2">
        <v>0.0</v>
      </c>
      <c r="U817" s="2">
        <v>0.0</v>
      </c>
      <c r="V817" s="2">
        <v>0.0</v>
      </c>
      <c r="W817" s="2">
        <v>0.0</v>
      </c>
      <c r="X817" s="2">
        <v>0.2</v>
      </c>
      <c r="Y817" s="2">
        <v>0.08757052434164256</v>
      </c>
      <c r="Z817" s="2">
        <v>0.0</v>
      </c>
      <c r="AA817" s="2">
        <v>0.2</v>
      </c>
      <c r="AB817" s="2">
        <v>0.08757052434164256</v>
      </c>
    </row>
    <row r="818" ht="15.0" hidden="1" customHeight="1">
      <c r="A818" s="2" t="s">
        <v>28</v>
      </c>
      <c r="B818" s="2" t="s">
        <v>2256</v>
      </c>
      <c r="C818" s="2" t="s">
        <v>341</v>
      </c>
      <c r="D818" s="2" t="s">
        <v>2811</v>
      </c>
      <c r="E818" s="2" t="s">
        <v>2258</v>
      </c>
      <c r="F818" s="2" t="s">
        <v>2812</v>
      </c>
      <c r="G818" s="2" t="s">
        <v>2259</v>
      </c>
      <c r="H818" s="2" t="s">
        <v>2813</v>
      </c>
      <c r="I818" s="2" t="s">
        <v>35</v>
      </c>
      <c r="J818" s="2" t="s">
        <v>1322</v>
      </c>
      <c r="K818" s="2" t="s">
        <v>1331</v>
      </c>
      <c r="L818" s="2" t="s">
        <v>1336</v>
      </c>
      <c r="M818" s="2" t="s">
        <v>1336</v>
      </c>
      <c r="N818" s="2" t="s">
        <v>2814</v>
      </c>
      <c r="O818" s="2" t="s">
        <v>57</v>
      </c>
      <c r="P818" s="2">
        <v>0.1294</v>
      </c>
      <c r="Q818" s="2">
        <v>73.0</v>
      </c>
      <c r="R818" s="2">
        <v>9.4462</v>
      </c>
      <c r="S818" s="2">
        <v>0.0</v>
      </c>
      <c r="T818" s="2">
        <v>0.0</v>
      </c>
      <c r="U818" s="2">
        <v>0.0</v>
      </c>
      <c r="V818" s="2">
        <v>0.0</v>
      </c>
      <c r="W818" s="2">
        <v>0.0</v>
      </c>
      <c r="X818" s="2">
        <v>0.2</v>
      </c>
      <c r="Y818" s="2">
        <v>0.08757052434164256</v>
      </c>
      <c r="Z818" s="2">
        <v>0.0</v>
      </c>
      <c r="AA818" s="2">
        <v>0.2</v>
      </c>
      <c r="AB818" s="2">
        <v>0.08757052434164256</v>
      </c>
    </row>
    <row r="819" ht="15.0" hidden="1" customHeight="1">
      <c r="A819" s="2" t="s">
        <v>28</v>
      </c>
      <c r="B819" s="2" t="s">
        <v>2256</v>
      </c>
      <c r="C819" s="2" t="s">
        <v>2815</v>
      </c>
      <c r="D819" s="2" t="s">
        <v>2816</v>
      </c>
      <c r="E819" s="2" t="s">
        <v>2258</v>
      </c>
      <c r="F819" s="2" t="s">
        <v>2817</v>
      </c>
      <c r="G819" s="2" t="s">
        <v>2259</v>
      </c>
      <c r="H819" s="2" t="s">
        <v>2818</v>
      </c>
      <c r="I819" s="2" t="s">
        <v>35</v>
      </c>
      <c r="J819" s="2" t="s">
        <v>1322</v>
      </c>
      <c r="K819" s="2" t="s">
        <v>1331</v>
      </c>
      <c r="L819" s="2" t="s">
        <v>1336</v>
      </c>
      <c r="M819" s="2" t="s">
        <v>1336</v>
      </c>
      <c r="N819" s="2" t="s">
        <v>2814</v>
      </c>
      <c r="O819" s="2" t="s">
        <v>57</v>
      </c>
      <c r="P819" s="2">
        <v>0.1294</v>
      </c>
      <c r="Q819" s="2">
        <v>73.0</v>
      </c>
      <c r="R819" s="2">
        <v>9.4462</v>
      </c>
      <c r="S819" s="2">
        <v>0.0</v>
      </c>
      <c r="T819" s="2">
        <v>0.0</v>
      </c>
      <c r="U819" s="2">
        <v>0.0</v>
      </c>
      <c r="V819" s="2">
        <v>0.0</v>
      </c>
      <c r="W819" s="2">
        <v>0.0</v>
      </c>
      <c r="X819" s="2">
        <v>0.2</v>
      </c>
      <c r="Y819" s="2">
        <v>0.08757052434164256</v>
      </c>
      <c r="Z819" s="2">
        <v>0.0</v>
      </c>
      <c r="AA819" s="2">
        <v>0.2</v>
      </c>
      <c r="AB819" s="2">
        <v>0.08757052434164256</v>
      </c>
    </row>
    <row r="820" ht="15.0" hidden="1" customHeight="1">
      <c r="A820" s="2" t="s">
        <v>28</v>
      </c>
      <c r="B820" s="2" t="s">
        <v>2256</v>
      </c>
      <c r="C820" s="2" t="s">
        <v>436</v>
      </c>
      <c r="D820" s="2" t="s">
        <v>2819</v>
      </c>
      <c r="E820" s="2" t="s">
        <v>2258</v>
      </c>
      <c r="F820" s="2" t="s">
        <v>69</v>
      </c>
      <c r="G820" s="2" t="s">
        <v>2259</v>
      </c>
      <c r="H820" s="2" t="s">
        <v>2820</v>
      </c>
      <c r="I820" s="2" t="s">
        <v>35</v>
      </c>
      <c r="J820" s="2" t="s">
        <v>1322</v>
      </c>
      <c r="K820" s="2" t="s">
        <v>1331</v>
      </c>
      <c r="L820" s="2" t="s">
        <v>1336</v>
      </c>
      <c r="M820" s="2" t="s">
        <v>1336</v>
      </c>
      <c r="N820" s="2" t="s">
        <v>2814</v>
      </c>
      <c r="O820" s="2" t="s">
        <v>57</v>
      </c>
      <c r="P820" s="2">
        <v>0.1294</v>
      </c>
      <c r="Q820" s="2">
        <v>73.0</v>
      </c>
      <c r="R820" s="2">
        <v>9.4462</v>
      </c>
      <c r="S820" s="2">
        <v>0.0</v>
      </c>
      <c r="T820" s="2">
        <v>0.0</v>
      </c>
      <c r="U820" s="2">
        <v>0.0</v>
      </c>
      <c r="V820" s="2">
        <v>0.0</v>
      </c>
      <c r="W820" s="2">
        <v>0.0</v>
      </c>
      <c r="X820" s="2">
        <v>0.2</v>
      </c>
      <c r="Y820" s="2">
        <v>0.08757052434164256</v>
      </c>
      <c r="Z820" s="2">
        <v>0.0</v>
      </c>
      <c r="AA820" s="2">
        <v>0.2</v>
      </c>
      <c r="AB820" s="2">
        <v>0.08757052434164256</v>
      </c>
    </row>
    <row r="821" ht="15.0" hidden="1" customHeight="1">
      <c r="A821" s="2" t="s">
        <v>28</v>
      </c>
      <c r="B821" s="2" t="s">
        <v>2256</v>
      </c>
      <c r="C821" s="2" t="s">
        <v>602</v>
      </c>
      <c r="D821" s="2" t="s">
        <v>2821</v>
      </c>
      <c r="E821" s="2" t="s">
        <v>2258</v>
      </c>
      <c r="F821" s="2" t="s">
        <v>2822</v>
      </c>
      <c r="G821" s="2" t="s">
        <v>2259</v>
      </c>
      <c r="H821" s="2" t="s">
        <v>2823</v>
      </c>
      <c r="I821" s="2" t="s">
        <v>35</v>
      </c>
      <c r="J821" s="2" t="s">
        <v>1322</v>
      </c>
      <c r="K821" s="2" t="s">
        <v>1331</v>
      </c>
      <c r="L821" s="2" t="s">
        <v>1336</v>
      </c>
      <c r="M821" s="2" t="s">
        <v>1336</v>
      </c>
      <c r="N821" s="2" t="s">
        <v>2814</v>
      </c>
      <c r="O821" s="2" t="s">
        <v>57</v>
      </c>
      <c r="P821" s="2">
        <v>0.1294</v>
      </c>
      <c r="Q821" s="2">
        <v>73.0</v>
      </c>
      <c r="R821" s="2">
        <v>9.4462</v>
      </c>
      <c r="S821" s="2">
        <v>0.0</v>
      </c>
      <c r="T821" s="2">
        <v>0.0</v>
      </c>
      <c r="U821" s="2">
        <v>0.0</v>
      </c>
      <c r="V821" s="2">
        <v>0.0</v>
      </c>
      <c r="W821" s="2">
        <v>0.0</v>
      </c>
      <c r="X821" s="2">
        <v>0.2</v>
      </c>
      <c r="Y821" s="2">
        <v>0.08757052434164256</v>
      </c>
      <c r="Z821" s="2">
        <v>0.0</v>
      </c>
      <c r="AA821" s="2">
        <v>0.2</v>
      </c>
      <c r="AB821" s="2">
        <v>0.08757052434164256</v>
      </c>
    </row>
    <row r="822" ht="15.0" hidden="1" customHeight="1">
      <c r="A822" s="2" t="s">
        <v>28</v>
      </c>
      <c r="B822" s="2" t="s">
        <v>2256</v>
      </c>
      <c r="C822" s="2" t="s">
        <v>2157</v>
      </c>
      <c r="D822" s="2" t="s">
        <v>2824</v>
      </c>
      <c r="E822" s="2" t="s">
        <v>2258</v>
      </c>
      <c r="F822" s="2" t="s">
        <v>2825</v>
      </c>
      <c r="G822" s="2" t="s">
        <v>2259</v>
      </c>
      <c r="H822" s="2" t="s">
        <v>2826</v>
      </c>
      <c r="I822" s="2" t="s">
        <v>35</v>
      </c>
      <c r="J822" s="2" t="s">
        <v>1322</v>
      </c>
      <c r="K822" s="2" t="s">
        <v>1331</v>
      </c>
      <c r="L822" s="2" t="s">
        <v>1336</v>
      </c>
      <c r="M822" s="2" t="s">
        <v>1336</v>
      </c>
      <c r="N822" s="2" t="s">
        <v>2814</v>
      </c>
      <c r="O822" s="2" t="s">
        <v>57</v>
      </c>
      <c r="P822" s="2">
        <v>0.1294</v>
      </c>
      <c r="Q822" s="2">
        <v>73.0</v>
      </c>
      <c r="R822" s="2">
        <v>9.4462</v>
      </c>
      <c r="S822" s="2">
        <v>0.0</v>
      </c>
      <c r="T822" s="2">
        <v>0.0</v>
      </c>
      <c r="U822" s="2">
        <v>0.0</v>
      </c>
      <c r="V822" s="2">
        <v>0.0</v>
      </c>
      <c r="W822" s="2">
        <v>0.0</v>
      </c>
      <c r="X822" s="2">
        <v>0.2</v>
      </c>
      <c r="Y822" s="2">
        <v>0.08757052434164256</v>
      </c>
      <c r="Z822" s="2">
        <v>0.0</v>
      </c>
      <c r="AA822" s="2">
        <v>0.2</v>
      </c>
      <c r="AB822" s="2">
        <v>0.08757052434164256</v>
      </c>
    </row>
    <row r="823" ht="15.0" hidden="1" customHeight="1">
      <c r="A823" s="2" t="s">
        <v>28</v>
      </c>
      <c r="B823" s="2" t="s">
        <v>2256</v>
      </c>
      <c r="C823" s="2" t="s">
        <v>1693</v>
      </c>
      <c r="D823" s="2" t="s">
        <v>2827</v>
      </c>
      <c r="E823" s="2" t="s">
        <v>2258</v>
      </c>
      <c r="F823" s="2" t="s">
        <v>674</v>
      </c>
      <c r="G823" s="2" t="s">
        <v>2259</v>
      </c>
      <c r="H823" s="2" t="s">
        <v>2828</v>
      </c>
      <c r="I823" s="2" t="s">
        <v>35</v>
      </c>
      <c r="J823" s="2" t="s">
        <v>1322</v>
      </c>
      <c r="K823" s="2" t="s">
        <v>1331</v>
      </c>
      <c r="L823" s="2" t="s">
        <v>1336</v>
      </c>
      <c r="M823" s="2" t="s">
        <v>1336</v>
      </c>
      <c r="N823" s="2" t="s">
        <v>1681</v>
      </c>
      <c r="O823" s="2" t="s">
        <v>57</v>
      </c>
      <c r="P823" s="2">
        <v>0.1294</v>
      </c>
      <c r="Q823" s="2">
        <v>73.0</v>
      </c>
      <c r="R823" s="2">
        <v>9.4462</v>
      </c>
      <c r="S823" s="2">
        <v>0.0</v>
      </c>
      <c r="T823" s="2">
        <v>0.0</v>
      </c>
      <c r="U823" s="2">
        <v>0.0</v>
      </c>
      <c r="V823" s="2">
        <v>0.0</v>
      </c>
      <c r="W823" s="2">
        <v>0.0</v>
      </c>
      <c r="X823" s="2">
        <v>0.2</v>
      </c>
      <c r="Y823" s="2">
        <v>0.08757052434164256</v>
      </c>
      <c r="Z823" s="2">
        <v>0.0</v>
      </c>
      <c r="AA823" s="2">
        <v>0.2</v>
      </c>
      <c r="AB823" s="2">
        <v>0.08757052434164256</v>
      </c>
    </row>
    <row r="824" ht="15.0" hidden="1" customHeight="1">
      <c r="A824" s="2" t="s">
        <v>28</v>
      </c>
      <c r="B824" s="2" t="s">
        <v>2256</v>
      </c>
      <c r="C824" s="2" t="s">
        <v>2829</v>
      </c>
      <c r="D824" s="2" t="s">
        <v>2830</v>
      </c>
      <c r="E824" s="2" t="s">
        <v>2258</v>
      </c>
      <c r="F824" s="2" t="s">
        <v>2831</v>
      </c>
      <c r="G824" s="2" t="s">
        <v>2259</v>
      </c>
      <c r="H824" s="2" t="s">
        <v>2832</v>
      </c>
      <c r="I824" s="2" t="s">
        <v>35</v>
      </c>
      <c r="J824" s="2" t="s">
        <v>1322</v>
      </c>
      <c r="K824" s="2" t="s">
        <v>1331</v>
      </c>
      <c r="L824" s="2" t="s">
        <v>1336</v>
      </c>
      <c r="M824" s="2" t="s">
        <v>1336</v>
      </c>
      <c r="N824" s="2" t="s">
        <v>2814</v>
      </c>
      <c r="O824" s="2" t="s">
        <v>57</v>
      </c>
      <c r="P824" s="2">
        <v>0.1294</v>
      </c>
      <c r="Q824" s="2">
        <v>73.0</v>
      </c>
      <c r="R824" s="2">
        <v>9.4462</v>
      </c>
      <c r="S824" s="2">
        <v>0.0</v>
      </c>
      <c r="T824" s="2">
        <v>0.0</v>
      </c>
      <c r="U824" s="2">
        <v>0.0</v>
      </c>
      <c r="V824" s="2">
        <v>0.0</v>
      </c>
      <c r="W824" s="2">
        <v>0.0</v>
      </c>
      <c r="X824" s="2">
        <v>0.2</v>
      </c>
      <c r="Y824" s="2">
        <v>0.08757052434164256</v>
      </c>
      <c r="Z824" s="2">
        <v>0.0</v>
      </c>
      <c r="AA824" s="2">
        <v>0.2</v>
      </c>
      <c r="AB824" s="2">
        <v>0.08757052434164256</v>
      </c>
    </row>
    <row r="825" ht="15.0" hidden="1" customHeight="1">
      <c r="A825" s="2" t="s">
        <v>28</v>
      </c>
      <c r="B825" s="2" t="s">
        <v>2256</v>
      </c>
      <c r="C825" s="2" t="s">
        <v>162</v>
      </c>
      <c r="D825" s="2" t="s">
        <v>2833</v>
      </c>
      <c r="E825" s="2" t="s">
        <v>2258</v>
      </c>
      <c r="F825" s="2" t="s">
        <v>2834</v>
      </c>
      <c r="G825" s="2" t="s">
        <v>2259</v>
      </c>
      <c r="H825" s="2" t="s">
        <v>2835</v>
      </c>
      <c r="I825" s="2" t="s">
        <v>35</v>
      </c>
      <c r="J825" s="2" t="s">
        <v>1322</v>
      </c>
      <c r="K825" s="2" t="s">
        <v>1331</v>
      </c>
      <c r="L825" s="2" t="s">
        <v>1336</v>
      </c>
      <c r="M825" s="2" t="s">
        <v>1336</v>
      </c>
      <c r="N825" s="2" t="s">
        <v>1681</v>
      </c>
      <c r="O825" s="2" t="s">
        <v>57</v>
      </c>
      <c r="P825" s="2">
        <v>0.1294</v>
      </c>
      <c r="Q825" s="2">
        <v>73.0</v>
      </c>
      <c r="R825" s="2">
        <v>9.4462</v>
      </c>
      <c r="S825" s="2">
        <v>0.0</v>
      </c>
      <c r="T825" s="2">
        <v>0.0</v>
      </c>
      <c r="U825" s="2">
        <v>0.0</v>
      </c>
      <c r="V825" s="2">
        <v>0.0</v>
      </c>
      <c r="W825" s="2">
        <v>0.0</v>
      </c>
      <c r="X825" s="2">
        <v>0.2</v>
      </c>
      <c r="Y825" s="2">
        <v>0.08757052434164256</v>
      </c>
      <c r="Z825" s="2">
        <v>0.0</v>
      </c>
      <c r="AA825" s="2">
        <v>0.2</v>
      </c>
      <c r="AB825" s="2">
        <v>0.08757052434164256</v>
      </c>
    </row>
    <row r="826" ht="15.0" hidden="1" customHeight="1">
      <c r="A826" s="2" t="s">
        <v>28</v>
      </c>
      <c r="B826" s="2" t="s">
        <v>2256</v>
      </c>
      <c r="C826" s="2" t="s">
        <v>1134</v>
      </c>
      <c r="D826" s="2" t="s">
        <v>2824</v>
      </c>
      <c r="E826" s="2" t="s">
        <v>2258</v>
      </c>
      <c r="F826" s="2" t="s">
        <v>2825</v>
      </c>
      <c r="G826" s="2" t="s">
        <v>2259</v>
      </c>
      <c r="H826" s="2" t="s">
        <v>2826</v>
      </c>
      <c r="I826" s="2" t="s">
        <v>35</v>
      </c>
      <c r="J826" s="2" t="s">
        <v>1322</v>
      </c>
      <c r="K826" s="2" t="s">
        <v>1331</v>
      </c>
      <c r="L826" s="2" t="s">
        <v>1336</v>
      </c>
      <c r="M826" s="2" t="s">
        <v>1336</v>
      </c>
      <c r="N826" s="2" t="s">
        <v>2814</v>
      </c>
      <c r="O826" s="2" t="s">
        <v>57</v>
      </c>
      <c r="P826" s="2">
        <v>0.1294</v>
      </c>
      <c r="Q826" s="2">
        <v>73.0</v>
      </c>
      <c r="R826" s="2">
        <v>9.4462</v>
      </c>
      <c r="S826" s="2">
        <v>0.0</v>
      </c>
      <c r="T826" s="2">
        <v>0.0</v>
      </c>
      <c r="U826" s="2">
        <v>0.0</v>
      </c>
      <c r="V826" s="2">
        <v>0.0</v>
      </c>
      <c r="W826" s="2">
        <v>0.0</v>
      </c>
      <c r="X826" s="2">
        <v>0.2</v>
      </c>
      <c r="Y826" s="2">
        <v>0.08757052434164256</v>
      </c>
      <c r="Z826" s="2">
        <v>0.0</v>
      </c>
      <c r="AA826" s="2">
        <v>0.2</v>
      </c>
      <c r="AB826" s="2">
        <v>0.08757052434164256</v>
      </c>
    </row>
    <row r="827" ht="15.0" hidden="1" customHeight="1">
      <c r="A827" s="2" t="s">
        <v>28</v>
      </c>
      <c r="B827" s="2" t="s">
        <v>2256</v>
      </c>
      <c r="C827" s="2" t="s">
        <v>2836</v>
      </c>
      <c r="D827" s="2" t="s">
        <v>2837</v>
      </c>
      <c r="E827" s="2" t="s">
        <v>2258</v>
      </c>
      <c r="F827" s="2" t="s">
        <v>2838</v>
      </c>
      <c r="G827" s="2" t="s">
        <v>2259</v>
      </c>
      <c r="H827" s="2" t="s">
        <v>2839</v>
      </c>
      <c r="I827" s="2" t="s">
        <v>35</v>
      </c>
      <c r="J827" s="2" t="s">
        <v>1322</v>
      </c>
      <c r="K827" s="2" t="s">
        <v>1331</v>
      </c>
      <c r="L827" s="2" t="s">
        <v>1336</v>
      </c>
      <c r="M827" s="2" t="s">
        <v>1336</v>
      </c>
      <c r="N827" s="2" t="s">
        <v>2814</v>
      </c>
      <c r="O827" s="2" t="s">
        <v>57</v>
      </c>
      <c r="P827" s="2">
        <v>0.1294</v>
      </c>
      <c r="Q827" s="2">
        <v>73.0</v>
      </c>
      <c r="R827" s="2">
        <v>9.4462</v>
      </c>
      <c r="S827" s="2">
        <v>0.0</v>
      </c>
      <c r="T827" s="2">
        <v>0.0</v>
      </c>
      <c r="U827" s="2">
        <v>0.0</v>
      </c>
      <c r="V827" s="2">
        <v>0.0</v>
      </c>
      <c r="W827" s="2">
        <v>0.0</v>
      </c>
      <c r="X827" s="2">
        <v>0.2</v>
      </c>
      <c r="Y827" s="2">
        <v>0.08757052434164256</v>
      </c>
      <c r="Z827" s="2">
        <v>0.0</v>
      </c>
      <c r="AA827" s="2">
        <v>0.2</v>
      </c>
      <c r="AB827" s="2">
        <v>0.08757052434164256</v>
      </c>
    </row>
    <row r="828" ht="15.0" hidden="1" customHeight="1">
      <c r="A828" s="2" t="s">
        <v>28</v>
      </c>
      <c r="B828" s="2" t="s">
        <v>2256</v>
      </c>
      <c r="C828" s="2" t="s">
        <v>2840</v>
      </c>
      <c r="D828" s="2" t="s">
        <v>2841</v>
      </c>
      <c r="E828" s="2" t="s">
        <v>2258</v>
      </c>
      <c r="F828" s="2" t="s">
        <v>2842</v>
      </c>
      <c r="G828" s="2" t="s">
        <v>2259</v>
      </c>
      <c r="H828" s="2" t="s">
        <v>2843</v>
      </c>
      <c r="I828" s="2" t="s">
        <v>35</v>
      </c>
      <c r="J828" s="2" t="s">
        <v>1322</v>
      </c>
      <c r="K828" s="2" t="s">
        <v>1331</v>
      </c>
      <c r="L828" s="2" t="s">
        <v>1336</v>
      </c>
      <c r="M828" s="2" t="s">
        <v>1336</v>
      </c>
      <c r="N828" s="2" t="s">
        <v>2814</v>
      </c>
      <c r="O828" s="2" t="s">
        <v>57</v>
      </c>
      <c r="P828" s="2">
        <v>0.1294</v>
      </c>
      <c r="Q828" s="2">
        <v>73.0</v>
      </c>
      <c r="R828" s="2">
        <v>9.4462</v>
      </c>
      <c r="S828" s="2">
        <v>0.0</v>
      </c>
      <c r="T828" s="2">
        <v>0.0</v>
      </c>
      <c r="U828" s="2">
        <v>0.0</v>
      </c>
      <c r="V828" s="2">
        <v>0.0</v>
      </c>
      <c r="W828" s="2">
        <v>0.0</v>
      </c>
      <c r="X828" s="2">
        <v>0.2</v>
      </c>
      <c r="Y828" s="2">
        <v>0.08757052434164256</v>
      </c>
      <c r="Z828" s="2">
        <v>0.0</v>
      </c>
      <c r="AA828" s="2">
        <v>0.2</v>
      </c>
      <c r="AB828" s="2">
        <v>0.08757052434164256</v>
      </c>
    </row>
    <row r="829" ht="15.0" hidden="1" customHeight="1">
      <c r="A829" s="2" t="s">
        <v>28</v>
      </c>
      <c r="B829" s="2" t="s">
        <v>1333</v>
      </c>
      <c r="C829" s="2" t="s">
        <v>781</v>
      </c>
      <c r="D829" s="2" t="s">
        <v>2844</v>
      </c>
      <c r="E829" s="2" t="s">
        <v>1843</v>
      </c>
      <c r="F829" s="2" t="s">
        <v>32</v>
      </c>
      <c r="G829" s="2" t="s">
        <v>33</v>
      </c>
      <c r="H829" s="2" t="s">
        <v>2845</v>
      </c>
      <c r="I829" s="2" t="s">
        <v>140</v>
      </c>
      <c r="J829" s="2" t="s">
        <v>1322</v>
      </c>
      <c r="K829" s="2" t="s">
        <v>1331</v>
      </c>
      <c r="L829" s="2" t="s">
        <v>1336</v>
      </c>
      <c r="M829" s="2" t="s">
        <v>1336</v>
      </c>
      <c r="N829" s="2" t="s">
        <v>418</v>
      </c>
      <c r="O829" s="2" t="s">
        <v>57</v>
      </c>
      <c r="P829" s="2">
        <v>0.1294</v>
      </c>
      <c r="Q829" s="2">
        <v>73.0</v>
      </c>
      <c r="R829" s="2">
        <v>9.4462</v>
      </c>
      <c r="S829" s="2">
        <v>0.0</v>
      </c>
      <c r="T829" s="2">
        <v>0.0</v>
      </c>
      <c r="U829" s="2">
        <v>0.0</v>
      </c>
      <c r="V829" s="2">
        <v>0.0</v>
      </c>
      <c r="W829" s="2">
        <v>0.0</v>
      </c>
      <c r="X829" s="2">
        <v>0.2</v>
      </c>
      <c r="Y829" s="2">
        <v>0.08757052434164256</v>
      </c>
      <c r="Z829" s="2">
        <v>0.0</v>
      </c>
      <c r="AA829" s="2">
        <v>0.2</v>
      </c>
      <c r="AB829" s="2">
        <v>0.08757052434164256</v>
      </c>
    </row>
    <row r="830" ht="15.0" hidden="1" customHeight="1">
      <c r="A830" s="2" t="s">
        <v>28</v>
      </c>
      <c r="B830" s="2" t="s">
        <v>1333</v>
      </c>
      <c r="C830" s="2" t="s">
        <v>1394</v>
      </c>
      <c r="D830" s="2" t="s">
        <v>2846</v>
      </c>
      <c r="E830" s="2" t="s">
        <v>1843</v>
      </c>
      <c r="F830" s="2" t="s">
        <v>32</v>
      </c>
      <c r="G830" s="2" t="s">
        <v>33</v>
      </c>
      <c r="H830" s="2" t="s">
        <v>2847</v>
      </c>
      <c r="I830" s="2" t="s">
        <v>35</v>
      </c>
      <c r="J830" s="2" t="s">
        <v>1322</v>
      </c>
      <c r="K830" s="2" t="s">
        <v>1331</v>
      </c>
      <c r="L830" s="2" t="s">
        <v>1336</v>
      </c>
      <c r="M830" s="2" t="s">
        <v>1336</v>
      </c>
      <c r="N830" s="2" t="s">
        <v>2848</v>
      </c>
      <c r="O830" s="2" t="s">
        <v>326</v>
      </c>
      <c r="P830" s="2">
        <v>0.1294</v>
      </c>
      <c r="Q830" s="2">
        <v>73.0</v>
      </c>
      <c r="R830" s="2">
        <v>9.4462</v>
      </c>
      <c r="S830" s="2">
        <v>0.0</v>
      </c>
      <c r="T830" s="2">
        <v>0.0</v>
      </c>
      <c r="U830" s="2">
        <v>0.0</v>
      </c>
      <c r="V830" s="2">
        <v>0.0</v>
      </c>
      <c r="W830" s="2">
        <v>0.0</v>
      </c>
      <c r="X830" s="2">
        <v>0.2</v>
      </c>
      <c r="Y830" s="2">
        <v>0.08757052434164256</v>
      </c>
      <c r="Z830" s="2">
        <v>0.0</v>
      </c>
      <c r="AA830" s="2">
        <v>0.2</v>
      </c>
      <c r="AB830" s="2">
        <v>0.08757052434164256</v>
      </c>
    </row>
    <row r="831" ht="15.0" hidden="1" customHeight="1">
      <c r="A831" s="2" t="s">
        <v>28</v>
      </c>
      <c r="B831" s="2" t="s">
        <v>1338</v>
      </c>
      <c r="C831" s="2" t="s">
        <v>597</v>
      </c>
      <c r="D831" s="2" t="s">
        <v>2849</v>
      </c>
      <c r="E831" s="2" t="s">
        <v>2850</v>
      </c>
      <c r="F831" s="2" t="s">
        <v>105</v>
      </c>
      <c r="G831" s="2" t="s">
        <v>2851</v>
      </c>
      <c r="H831" s="2" t="s">
        <v>2852</v>
      </c>
      <c r="I831" s="2" t="s">
        <v>35</v>
      </c>
      <c r="J831" s="2" t="s">
        <v>1322</v>
      </c>
      <c r="K831" s="2" t="s">
        <v>1331</v>
      </c>
      <c r="L831" s="2" t="s">
        <v>1336</v>
      </c>
      <c r="M831" s="2" t="s">
        <v>1336</v>
      </c>
      <c r="N831" s="2" t="s">
        <v>2853</v>
      </c>
      <c r="O831" s="2" t="s">
        <v>144</v>
      </c>
      <c r="P831" s="2">
        <v>0.1294</v>
      </c>
      <c r="Q831" s="2">
        <v>73.0</v>
      </c>
      <c r="R831" s="2">
        <v>9.4462</v>
      </c>
      <c r="S831" s="2">
        <v>0.0</v>
      </c>
      <c r="T831" s="2">
        <v>0.0</v>
      </c>
      <c r="U831" s="2">
        <v>0.0</v>
      </c>
      <c r="V831" s="2">
        <v>0.0</v>
      </c>
      <c r="W831" s="2">
        <v>0.0</v>
      </c>
      <c r="X831" s="2">
        <v>0.2</v>
      </c>
      <c r="Y831" s="2">
        <v>0.08757052434164256</v>
      </c>
      <c r="Z831" s="2">
        <v>0.0</v>
      </c>
      <c r="AA831" s="2">
        <v>0.2</v>
      </c>
      <c r="AB831" s="2">
        <v>0.08757052434164256</v>
      </c>
    </row>
    <row r="832" ht="15.0" hidden="1" customHeight="1">
      <c r="A832" s="2" t="s">
        <v>28</v>
      </c>
      <c r="B832" s="2" t="s">
        <v>2440</v>
      </c>
      <c r="C832" s="2" t="s">
        <v>236</v>
      </c>
      <c r="D832" s="2" t="s">
        <v>2854</v>
      </c>
      <c r="E832" s="2" t="s">
        <v>2442</v>
      </c>
      <c r="F832" s="2" t="s">
        <v>32</v>
      </c>
      <c r="G832" s="2" t="s">
        <v>33</v>
      </c>
      <c r="H832" s="2" t="s">
        <v>2855</v>
      </c>
      <c r="I832" s="2" t="s">
        <v>166</v>
      </c>
      <c r="J832" s="2" t="s">
        <v>1322</v>
      </c>
      <c r="K832" s="2" t="s">
        <v>1331</v>
      </c>
      <c r="L832" s="2" t="s">
        <v>1332</v>
      </c>
      <c r="M832" s="2" t="s">
        <v>1332</v>
      </c>
      <c r="N832" s="2" t="s">
        <v>2856</v>
      </c>
      <c r="O832" s="2" t="s">
        <v>1692</v>
      </c>
      <c r="P832" s="2">
        <v>0.1294</v>
      </c>
      <c r="Q832" s="2">
        <v>73.0</v>
      </c>
      <c r="R832" s="2">
        <v>9.4462</v>
      </c>
      <c r="S832" s="2">
        <v>0.0</v>
      </c>
      <c r="T832" s="2">
        <v>0.0</v>
      </c>
      <c r="U832" s="2">
        <v>0.0</v>
      </c>
      <c r="V832" s="2">
        <v>0.0</v>
      </c>
      <c r="W832" s="2">
        <v>0.0</v>
      </c>
      <c r="X832" s="2">
        <v>0.2</v>
      </c>
      <c r="Y832" s="2">
        <v>0.08757052434164256</v>
      </c>
      <c r="Z832" s="2">
        <v>0.0</v>
      </c>
      <c r="AA832" s="2">
        <v>0.2</v>
      </c>
      <c r="AB832" s="2">
        <v>0.08757052434164256</v>
      </c>
    </row>
    <row r="833" ht="15.0" hidden="1" customHeight="1">
      <c r="A833" s="2" t="s">
        <v>28</v>
      </c>
      <c r="B833" s="2" t="s">
        <v>2698</v>
      </c>
      <c r="C833" s="2" t="s">
        <v>705</v>
      </c>
      <c r="D833" s="2" t="s">
        <v>2857</v>
      </c>
      <c r="E833" s="2" t="s">
        <v>2698</v>
      </c>
      <c r="F833" s="2" t="s">
        <v>53</v>
      </c>
      <c r="G833" s="2" t="s">
        <v>124</v>
      </c>
      <c r="H833" s="2" t="s">
        <v>2858</v>
      </c>
      <c r="I833" s="2" t="s">
        <v>64</v>
      </c>
      <c r="J833" s="2" t="s">
        <v>1322</v>
      </c>
      <c r="K833" s="2" t="s">
        <v>1323</v>
      </c>
      <c r="L833" s="2" t="s">
        <v>1324</v>
      </c>
      <c r="M833" s="2" t="s">
        <v>2701</v>
      </c>
      <c r="N833" s="2" t="s">
        <v>632</v>
      </c>
      <c r="O833" s="2" t="s">
        <v>40</v>
      </c>
      <c r="P833" s="2">
        <v>0.1294</v>
      </c>
      <c r="Q833" s="2">
        <v>73.0</v>
      </c>
      <c r="R833" s="2">
        <v>9.4462</v>
      </c>
      <c r="S833" s="2">
        <v>0.0</v>
      </c>
      <c r="T833" s="2">
        <v>0.0</v>
      </c>
      <c r="U833" s="2">
        <v>0.0</v>
      </c>
      <c r="V833" s="2">
        <v>0.0</v>
      </c>
      <c r="W833" s="2">
        <v>0.0</v>
      </c>
      <c r="X833" s="2">
        <v>0.2</v>
      </c>
      <c r="Y833" s="2">
        <v>0.08757052434164256</v>
      </c>
      <c r="Z833" s="2">
        <v>0.0</v>
      </c>
      <c r="AA833" s="2">
        <v>0.2</v>
      </c>
      <c r="AB833" s="2">
        <v>0.08757052434164256</v>
      </c>
    </row>
    <row r="834" ht="15.0" hidden="1" customHeight="1">
      <c r="A834" s="2" t="s">
        <v>28</v>
      </c>
      <c r="B834" s="2" t="s">
        <v>2698</v>
      </c>
      <c r="C834" s="2" t="s">
        <v>86</v>
      </c>
      <c r="D834" s="2" t="s">
        <v>2859</v>
      </c>
      <c r="E834" s="2" t="s">
        <v>2860</v>
      </c>
      <c r="F834" s="2" t="s">
        <v>225</v>
      </c>
      <c r="G834" s="2" t="s">
        <v>164</v>
      </c>
      <c r="H834" s="2" t="s">
        <v>2861</v>
      </c>
      <c r="I834" s="2" t="s">
        <v>35</v>
      </c>
      <c r="J834" s="2" t="s">
        <v>1322</v>
      </c>
      <c r="K834" s="2" t="s">
        <v>1323</v>
      </c>
      <c r="L834" s="2" t="s">
        <v>1324</v>
      </c>
      <c r="M834" s="2" t="s">
        <v>2701</v>
      </c>
      <c r="N834" s="2" t="s">
        <v>643</v>
      </c>
      <c r="O834" s="2" t="s">
        <v>101</v>
      </c>
      <c r="P834" s="2">
        <v>0.1294</v>
      </c>
      <c r="Q834" s="2">
        <v>73.0</v>
      </c>
      <c r="R834" s="2">
        <v>9.4462</v>
      </c>
      <c r="S834" s="2">
        <v>0.0</v>
      </c>
      <c r="T834" s="2">
        <v>0.0</v>
      </c>
      <c r="U834" s="2">
        <v>0.0</v>
      </c>
      <c r="V834" s="2">
        <v>0.0</v>
      </c>
      <c r="W834" s="2">
        <v>0.0</v>
      </c>
      <c r="X834" s="2">
        <v>0.2</v>
      </c>
      <c r="Y834" s="2">
        <v>0.08757052434164256</v>
      </c>
      <c r="Z834" s="2">
        <v>0.0</v>
      </c>
      <c r="AA834" s="2">
        <v>0.2</v>
      </c>
      <c r="AB834" s="2">
        <v>0.08757052434164256</v>
      </c>
    </row>
    <row r="835" ht="15.0" hidden="1" customHeight="1">
      <c r="A835" s="2" t="s">
        <v>28</v>
      </c>
      <c r="B835" s="2" t="s">
        <v>2698</v>
      </c>
      <c r="C835" s="2" t="s">
        <v>1703</v>
      </c>
      <c r="D835" s="2" t="s">
        <v>1273</v>
      </c>
      <c r="E835" s="2" t="s">
        <v>2698</v>
      </c>
      <c r="F835" s="2" t="s">
        <v>870</v>
      </c>
      <c r="G835" s="2" t="s">
        <v>33</v>
      </c>
      <c r="H835" s="2" t="s">
        <v>2862</v>
      </c>
      <c r="I835" s="2" t="s">
        <v>140</v>
      </c>
      <c r="J835" s="2" t="s">
        <v>1322</v>
      </c>
      <c r="K835" s="2" t="s">
        <v>1323</v>
      </c>
      <c r="L835" s="2" t="s">
        <v>1324</v>
      </c>
      <c r="M835" s="2" t="s">
        <v>2701</v>
      </c>
      <c r="N835" s="2" t="s">
        <v>1273</v>
      </c>
      <c r="O835" s="2" t="s">
        <v>101</v>
      </c>
      <c r="P835" s="2">
        <v>0.1294</v>
      </c>
      <c r="Q835" s="2">
        <v>73.0</v>
      </c>
      <c r="R835" s="2">
        <v>9.4462</v>
      </c>
      <c r="S835" s="2">
        <v>0.0</v>
      </c>
      <c r="T835" s="2">
        <v>0.0</v>
      </c>
      <c r="U835" s="2">
        <v>0.0</v>
      </c>
      <c r="V835" s="2">
        <v>0.0</v>
      </c>
      <c r="W835" s="2">
        <v>0.0</v>
      </c>
      <c r="X835" s="2">
        <v>0.2</v>
      </c>
      <c r="Y835" s="2">
        <v>0.08757052434164256</v>
      </c>
      <c r="Z835" s="2">
        <v>0.0</v>
      </c>
      <c r="AA835" s="2">
        <v>0.2</v>
      </c>
      <c r="AB835" s="2">
        <v>0.08757052434164256</v>
      </c>
    </row>
    <row r="836" ht="15.0" hidden="1" customHeight="1">
      <c r="A836" s="2" t="s">
        <v>28</v>
      </c>
      <c r="B836" s="2" t="s">
        <v>2698</v>
      </c>
      <c r="C836" s="2" t="s">
        <v>487</v>
      </c>
      <c r="D836" s="2" t="s">
        <v>2863</v>
      </c>
      <c r="E836" s="2" t="s">
        <v>2864</v>
      </c>
      <c r="F836" s="2" t="s">
        <v>225</v>
      </c>
      <c r="G836" s="2" t="s">
        <v>2865</v>
      </c>
      <c r="H836" s="2" t="s">
        <v>2866</v>
      </c>
      <c r="I836" s="2" t="s">
        <v>35</v>
      </c>
      <c r="J836" s="2" t="s">
        <v>1322</v>
      </c>
      <c r="K836" s="2" t="s">
        <v>1323</v>
      </c>
      <c r="L836" s="2" t="s">
        <v>1324</v>
      </c>
      <c r="M836" s="2" t="s">
        <v>2701</v>
      </c>
      <c r="N836" s="2" t="s">
        <v>2646</v>
      </c>
      <c r="O836" s="2" t="s">
        <v>57</v>
      </c>
      <c r="P836" s="2">
        <v>0.1294</v>
      </c>
      <c r="Q836" s="2">
        <v>73.0</v>
      </c>
      <c r="R836" s="2">
        <v>9.4462</v>
      </c>
      <c r="S836" s="2">
        <v>0.0</v>
      </c>
      <c r="T836" s="2">
        <v>0.0</v>
      </c>
      <c r="U836" s="2">
        <v>0.0</v>
      </c>
      <c r="V836" s="2">
        <v>0.0</v>
      </c>
      <c r="W836" s="2">
        <v>0.0</v>
      </c>
      <c r="X836" s="2">
        <v>0.2</v>
      </c>
      <c r="Y836" s="2">
        <v>0.08757052434164256</v>
      </c>
      <c r="Z836" s="2">
        <v>0.0</v>
      </c>
      <c r="AA836" s="2">
        <v>0.2</v>
      </c>
      <c r="AB836" s="2">
        <v>0.08757052434164256</v>
      </c>
    </row>
    <row r="837" ht="15.0" hidden="1" customHeight="1">
      <c r="A837" s="2" t="s">
        <v>28</v>
      </c>
      <c r="B837" s="2" t="s">
        <v>1341</v>
      </c>
      <c r="C837" s="2" t="s">
        <v>2740</v>
      </c>
      <c r="D837" s="2" t="s">
        <v>2867</v>
      </c>
      <c r="E837" s="2" t="s">
        <v>1343</v>
      </c>
      <c r="F837" s="2" t="s">
        <v>382</v>
      </c>
      <c r="G837" s="2" t="s">
        <v>383</v>
      </c>
      <c r="H837" s="2" t="s">
        <v>2868</v>
      </c>
      <c r="I837" s="2" t="s">
        <v>35</v>
      </c>
      <c r="J837" s="2" t="s">
        <v>1322</v>
      </c>
      <c r="K837" s="2" t="s">
        <v>1331</v>
      </c>
      <c r="L837" s="2" t="s">
        <v>1332</v>
      </c>
      <c r="M837" s="2" t="s">
        <v>1332</v>
      </c>
      <c r="N837" s="2" t="s">
        <v>400</v>
      </c>
      <c r="O837" s="2" t="s">
        <v>326</v>
      </c>
      <c r="P837" s="2">
        <v>0.1294</v>
      </c>
      <c r="Q837" s="2">
        <v>73.0</v>
      </c>
      <c r="R837" s="2">
        <v>9.4462</v>
      </c>
      <c r="S837" s="2">
        <v>0.0</v>
      </c>
      <c r="T837" s="2">
        <v>0.0</v>
      </c>
      <c r="U837" s="2">
        <v>0.0</v>
      </c>
      <c r="V837" s="2">
        <v>0.0</v>
      </c>
      <c r="W837" s="2">
        <v>0.0</v>
      </c>
      <c r="X837" s="2">
        <v>0.2</v>
      </c>
      <c r="Y837" s="2">
        <v>0.08757052434164256</v>
      </c>
      <c r="Z837" s="2">
        <v>0.0</v>
      </c>
      <c r="AA837" s="2">
        <v>0.2</v>
      </c>
      <c r="AB837" s="2">
        <v>0.08757052434164256</v>
      </c>
    </row>
    <row r="838" ht="15.0" hidden="1" customHeight="1">
      <c r="A838" s="2" t="s">
        <v>28</v>
      </c>
      <c r="B838" s="2" t="s">
        <v>2869</v>
      </c>
      <c r="C838" s="2" t="s">
        <v>86</v>
      </c>
      <c r="D838" s="2" t="s">
        <v>2870</v>
      </c>
      <c r="E838" s="2" t="s">
        <v>2871</v>
      </c>
      <c r="F838" s="2" t="s">
        <v>172</v>
      </c>
      <c r="G838" s="2" t="s">
        <v>62</v>
      </c>
      <c r="H838" s="2" t="s">
        <v>2872</v>
      </c>
      <c r="I838" s="2" t="s">
        <v>187</v>
      </c>
      <c r="J838" s="2" t="s">
        <v>1354</v>
      </c>
      <c r="K838" s="2" t="s">
        <v>1354</v>
      </c>
      <c r="L838" s="2" t="s">
        <v>1355</v>
      </c>
      <c r="M838" s="2" t="s">
        <v>2769</v>
      </c>
      <c r="N838" s="2" t="s">
        <v>2870</v>
      </c>
      <c r="O838" s="2" t="s">
        <v>48</v>
      </c>
      <c r="P838" s="2">
        <v>0.1722</v>
      </c>
      <c r="Q838" s="2">
        <v>47.0</v>
      </c>
      <c r="R838" s="2">
        <v>8.093399999999999</v>
      </c>
      <c r="S838" s="2">
        <v>0.3407</v>
      </c>
      <c r="T838" s="2">
        <v>0.0</v>
      </c>
      <c r="U838" s="2">
        <v>0.4335</v>
      </c>
      <c r="V838" s="2">
        <v>0.0</v>
      </c>
      <c r="W838" s="2">
        <v>0.19355</v>
      </c>
      <c r="X838" s="2">
        <v>0.3148993288590604</v>
      </c>
      <c r="Y838" s="2">
        <v>0.06642806907869031</v>
      </c>
      <c r="Z838" s="2">
        <v>0.4926503340757239</v>
      </c>
      <c r="AA838" s="2">
        <v>0.8075496629347843</v>
      </c>
      <c r="AB838" s="2">
        <v>0.5590784031544143</v>
      </c>
    </row>
    <row r="839" ht="15.0" hidden="1" customHeight="1">
      <c r="A839" s="2" t="s">
        <v>28</v>
      </c>
      <c r="B839" s="2" t="s">
        <v>2869</v>
      </c>
      <c r="C839" s="2" t="s">
        <v>428</v>
      </c>
      <c r="D839" s="2" t="s">
        <v>2873</v>
      </c>
      <c r="E839" s="2" t="s">
        <v>2871</v>
      </c>
      <c r="F839" s="2" t="s">
        <v>172</v>
      </c>
      <c r="G839" s="2" t="s">
        <v>62</v>
      </c>
      <c r="H839" s="2" t="s">
        <v>2874</v>
      </c>
      <c r="I839" s="2" t="s">
        <v>187</v>
      </c>
      <c r="J839" s="2" t="s">
        <v>1354</v>
      </c>
      <c r="K839" s="2" t="s">
        <v>1354</v>
      </c>
      <c r="L839" s="2" t="s">
        <v>1355</v>
      </c>
      <c r="M839" s="2" t="s">
        <v>2769</v>
      </c>
      <c r="N839" s="2" t="s">
        <v>2873</v>
      </c>
      <c r="O839" s="2" t="s">
        <v>48</v>
      </c>
      <c r="P839" s="2">
        <v>0.1722</v>
      </c>
      <c r="Q839" s="2">
        <v>47.0</v>
      </c>
      <c r="R839" s="2">
        <v>8.093399999999999</v>
      </c>
      <c r="S839" s="2">
        <v>0.3407</v>
      </c>
      <c r="T839" s="2">
        <v>0.0</v>
      </c>
      <c r="U839" s="2">
        <v>0.4335</v>
      </c>
      <c r="V839" s="2">
        <v>0.0</v>
      </c>
      <c r="W839" s="2">
        <v>0.19355</v>
      </c>
      <c r="X839" s="2">
        <v>0.3148993288590604</v>
      </c>
      <c r="Y839" s="2">
        <v>0.06642806907869031</v>
      </c>
      <c r="Z839" s="2">
        <v>0.4926503340757239</v>
      </c>
      <c r="AA839" s="2">
        <v>0.8075496629347843</v>
      </c>
      <c r="AB839" s="2">
        <v>0.5590784031544143</v>
      </c>
    </row>
    <row r="840" ht="15.0" hidden="1" customHeight="1">
      <c r="A840" s="2" t="s">
        <v>28</v>
      </c>
      <c r="B840" s="2" t="s">
        <v>2875</v>
      </c>
      <c r="C840" s="2" t="s">
        <v>541</v>
      </c>
      <c r="D840" s="2" t="s">
        <v>2876</v>
      </c>
      <c r="E840" s="2" t="s">
        <v>2877</v>
      </c>
      <c r="F840" s="2" t="s">
        <v>172</v>
      </c>
      <c r="G840" s="2" t="s">
        <v>951</v>
      </c>
      <c r="H840" s="2" t="s">
        <v>2878</v>
      </c>
      <c r="I840" s="2" t="s">
        <v>35</v>
      </c>
      <c r="J840" s="2" t="s">
        <v>1354</v>
      </c>
      <c r="K840" s="2" t="s">
        <v>1354</v>
      </c>
      <c r="L840" s="2" t="s">
        <v>1355</v>
      </c>
      <c r="M840" s="2" t="s">
        <v>2769</v>
      </c>
      <c r="N840" s="2" t="s">
        <v>2876</v>
      </c>
      <c r="O840" s="2" t="s">
        <v>48</v>
      </c>
      <c r="P840" s="2">
        <v>0.1722</v>
      </c>
      <c r="Q840" s="2">
        <v>47.0</v>
      </c>
      <c r="R840" s="2">
        <v>8.093399999999999</v>
      </c>
      <c r="S840" s="2">
        <v>0.3407</v>
      </c>
      <c r="T840" s="2">
        <v>0.0</v>
      </c>
      <c r="U840" s="2">
        <v>0.4335</v>
      </c>
      <c r="V840" s="2">
        <v>0.0</v>
      </c>
      <c r="W840" s="2">
        <v>0.19355</v>
      </c>
      <c r="X840" s="2">
        <v>0.3148993288590604</v>
      </c>
      <c r="Y840" s="2">
        <v>0.06642806907869031</v>
      </c>
      <c r="Z840" s="2">
        <v>0.4926503340757239</v>
      </c>
      <c r="AA840" s="2">
        <v>0.8075496629347843</v>
      </c>
      <c r="AB840" s="2">
        <v>0.5590784031544143</v>
      </c>
    </row>
    <row r="841" ht="15.0" hidden="1" customHeight="1">
      <c r="A841" s="2" t="s">
        <v>28</v>
      </c>
      <c r="B841" s="2" t="s">
        <v>2879</v>
      </c>
      <c r="C841" s="2" t="s">
        <v>359</v>
      </c>
      <c r="D841" s="2" t="s">
        <v>2880</v>
      </c>
      <c r="E841" s="2" t="s">
        <v>2881</v>
      </c>
      <c r="F841" s="2" t="s">
        <v>2882</v>
      </c>
      <c r="G841" s="2" t="s">
        <v>2042</v>
      </c>
      <c r="H841" s="2" t="s">
        <v>2883</v>
      </c>
      <c r="I841" s="2" t="s">
        <v>35</v>
      </c>
      <c r="J841" s="2" t="s">
        <v>1354</v>
      </c>
      <c r="K841" s="2" t="s">
        <v>1354</v>
      </c>
      <c r="L841" s="2" t="s">
        <v>1355</v>
      </c>
      <c r="M841" s="2" t="s">
        <v>2884</v>
      </c>
      <c r="N841" s="2" t="s">
        <v>2880</v>
      </c>
      <c r="O841" s="2" t="s">
        <v>265</v>
      </c>
      <c r="P841" s="2">
        <v>0.1722</v>
      </c>
      <c r="Q841" s="2">
        <v>47.0</v>
      </c>
      <c r="R841" s="2">
        <v>8.093399999999999</v>
      </c>
      <c r="S841" s="2">
        <v>0.0</v>
      </c>
      <c r="T841" s="2">
        <v>0.0</v>
      </c>
      <c r="U841" s="2">
        <v>0.0</v>
      </c>
      <c r="V841" s="2">
        <v>0.3077</v>
      </c>
      <c r="W841" s="2">
        <v>0.076925</v>
      </c>
      <c r="X841" s="2">
        <v>0.3148993288590604</v>
      </c>
      <c r="Y841" s="2">
        <v>0.06642806907869031</v>
      </c>
      <c r="Z841" s="2">
        <v>0.1958001909004136</v>
      </c>
      <c r="AA841" s="2">
        <v>0.5106995197594739</v>
      </c>
      <c r="AB841" s="2">
        <v>0.2622282599791039</v>
      </c>
    </row>
    <row r="842" ht="15.0" hidden="1" customHeight="1">
      <c r="A842" s="2" t="s">
        <v>28</v>
      </c>
      <c r="B842" s="2" t="s">
        <v>2885</v>
      </c>
      <c r="C842" s="2" t="s">
        <v>331</v>
      </c>
      <c r="D842" s="2" t="s">
        <v>2886</v>
      </c>
      <c r="E842" s="2" t="s">
        <v>2885</v>
      </c>
      <c r="F842" s="2" t="s">
        <v>32</v>
      </c>
      <c r="G842" s="2" t="s">
        <v>124</v>
      </c>
      <c r="H842" s="2" t="s">
        <v>2887</v>
      </c>
      <c r="I842" s="2" t="s">
        <v>240</v>
      </c>
      <c r="J842" s="2" t="s">
        <v>1354</v>
      </c>
      <c r="K842" s="2" t="s">
        <v>1354</v>
      </c>
      <c r="L842" s="2" t="s">
        <v>1355</v>
      </c>
      <c r="M842" s="2" t="s">
        <v>2017</v>
      </c>
      <c r="N842" s="2" t="s">
        <v>2886</v>
      </c>
      <c r="O842" s="2" t="s">
        <v>57</v>
      </c>
      <c r="P842" s="2">
        <v>0.1722</v>
      </c>
      <c r="Q842" s="2">
        <v>47.0</v>
      </c>
      <c r="R842" s="2">
        <v>8.093399999999999</v>
      </c>
      <c r="S842" s="2">
        <v>0.0</v>
      </c>
      <c r="T842" s="2">
        <v>0.0</v>
      </c>
      <c r="U842" s="2">
        <v>0.0</v>
      </c>
      <c r="V842" s="2">
        <v>0.0</v>
      </c>
      <c r="W842" s="2">
        <v>0.0</v>
      </c>
      <c r="X842" s="2">
        <v>0.3148993288590604</v>
      </c>
      <c r="Y842" s="2">
        <v>0.06642806907869031</v>
      </c>
      <c r="Z842" s="2">
        <v>0.0</v>
      </c>
      <c r="AA842" s="2">
        <v>0.3148993288590604</v>
      </c>
      <c r="AB842" s="2">
        <v>0.06642806907869031</v>
      </c>
    </row>
    <row r="843" ht="15.0" hidden="1" customHeight="1">
      <c r="A843" s="2" t="s">
        <v>28</v>
      </c>
      <c r="B843" s="2" t="s">
        <v>2885</v>
      </c>
      <c r="C843" s="2" t="s">
        <v>195</v>
      </c>
      <c r="D843" s="2" t="s">
        <v>2888</v>
      </c>
      <c r="E843" s="2" t="s">
        <v>2889</v>
      </c>
      <c r="F843" s="2" t="s">
        <v>32</v>
      </c>
      <c r="G843" s="2" t="s">
        <v>33</v>
      </c>
      <c r="H843" s="2" t="s">
        <v>2890</v>
      </c>
      <c r="I843" s="2" t="s">
        <v>115</v>
      </c>
      <c r="J843" s="2" t="s">
        <v>1354</v>
      </c>
      <c r="K843" s="2" t="s">
        <v>1354</v>
      </c>
      <c r="L843" s="2" t="s">
        <v>1355</v>
      </c>
      <c r="M843" s="2" t="s">
        <v>2017</v>
      </c>
      <c r="N843" s="2" t="s">
        <v>2891</v>
      </c>
      <c r="O843" s="2" t="s">
        <v>40</v>
      </c>
      <c r="P843" s="2">
        <v>0.1722</v>
      </c>
      <c r="Q843" s="2">
        <v>47.0</v>
      </c>
      <c r="R843" s="2">
        <v>8.093399999999999</v>
      </c>
      <c r="S843" s="2">
        <v>0.0</v>
      </c>
      <c r="T843" s="2">
        <v>0.0</v>
      </c>
      <c r="U843" s="2">
        <v>0.4335</v>
      </c>
      <c r="V843" s="2">
        <v>0.0</v>
      </c>
      <c r="W843" s="2">
        <v>0.108375</v>
      </c>
      <c r="X843" s="2">
        <v>0.3148993288590604</v>
      </c>
      <c r="Y843" s="2">
        <v>0.06642806907869031</v>
      </c>
      <c r="Z843" s="2">
        <v>0.2758510976773783</v>
      </c>
      <c r="AA843" s="2">
        <v>0.5907504265364387</v>
      </c>
      <c r="AB843" s="2">
        <v>0.3422791667560686</v>
      </c>
    </row>
    <row r="844" ht="15.0" hidden="1" customHeight="1">
      <c r="A844" s="2" t="s">
        <v>28</v>
      </c>
      <c r="B844" s="2" t="s">
        <v>2892</v>
      </c>
      <c r="C844" s="2" t="s">
        <v>135</v>
      </c>
      <c r="D844" s="2" t="s">
        <v>2893</v>
      </c>
      <c r="E844" s="2" t="s">
        <v>2894</v>
      </c>
      <c r="F844" s="2" t="s">
        <v>118</v>
      </c>
      <c r="G844" s="2" t="s">
        <v>113</v>
      </c>
      <c r="H844" s="2" t="s">
        <v>2895</v>
      </c>
      <c r="I844" s="2" t="s">
        <v>262</v>
      </c>
      <c r="J844" s="2" t="s">
        <v>1354</v>
      </c>
      <c r="K844" s="2" t="s">
        <v>1354</v>
      </c>
      <c r="L844" s="2" t="s">
        <v>1355</v>
      </c>
      <c r="M844" s="2" t="s">
        <v>2884</v>
      </c>
      <c r="N844" s="2" t="s">
        <v>2893</v>
      </c>
      <c r="O844" s="2" t="s">
        <v>623</v>
      </c>
      <c r="P844" s="2">
        <v>0.1722</v>
      </c>
      <c r="Q844" s="2">
        <v>47.0</v>
      </c>
      <c r="R844" s="2">
        <v>8.093399999999999</v>
      </c>
      <c r="S844" s="2">
        <v>0.0</v>
      </c>
      <c r="T844" s="2">
        <v>0.0</v>
      </c>
      <c r="U844" s="2">
        <v>0.0</v>
      </c>
      <c r="V844" s="2">
        <v>0.3077</v>
      </c>
      <c r="W844" s="2">
        <v>0.076925</v>
      </c>
      <c r="X844" s="2">
        <v>0.3148993288590604</v>
      </c>
      <c r="Y844" s="2">
        <v>0.06642806907869031</v>
      </c>
      <c r="Z844" s="2">
        <v>0.1958001909004136</v>
      </c>
      <c r="AA844" s="2">
        <v>0.5106995197594739</v>
      </c>
      <c r="AB844" s="2">
        <v>0.2622282599791039</v>
      </c>
    </row>
    <row r="845" ht="15.0" hidden="1" customHeight="1">
      <c r="A845" s="2" t="s">
        <v>28</v>
      </c>
      <c r="B845" s="2" t="s">
        <v>2896</v>
      </c>
      <c r="C845" s="2" t="s">
        <v>248</v>
      </c>
      <c r="D845" s="2" t="s">
        <v>2897</v>
      </c>
      <c r="E845" s="2" t="s">
        <v>2898</v>
      </c>
      <c r="F845" s="2" t="s">
        <v>412</v>
      </c>
      <c r="G845" s="2" t="s">
        <v>951</v>
      </c>
      <c r="H845" s="2" t="s">
        <v>2899</v>
      </c>
      <c r="I845" s="2" t="s">
        <v>35</v>
      </c>
      <c r="J845" s="2" t="s">
        <v>1965</v>
      </c>
      <c r="K845" s="2" t="s">
        <v>1965</v>
      </c>
      <c r="L845" s="2" t="s">
        <v>1972</v>
      </c>
      <c r="M845" s="2" t="s">
        <v>2729</v>
      </c>
      <c r="N845" s="2" t="s">
        <v>235</v>
      </c>
      <c r="O845" s="2" t="s">
        <v>101</v>
      </c>
      <c r="P845" s="2">
        <v>0.1343</v>
      </c>
      <c r="Q845" s="2">
        <v>30.0</v>
      </c>
      <c r="R845" s="2">
        <v>4.029</v>
      </c>
      <c r="S845" s="2">
        <v>0.0</v>
      </c>
      <c r="T845" s="2">
        <v>0.0</v>
      </c>
      <c r="U845" s="2">
        <v>0.0</v>
      </c>
      <c r="V845" s="2">
        <v>0.0</v>
      </c>
      <c r="W845" s="2">
        <v>0.0</v>
      </c>
      <c r="X845" s="2">
        <v>0.2131543624161074</v>
      </c>
      <c r="Y845" s="2">
        <v>0.002906931312026247</v>
      </c>
      <c r="Z845" s="2">
        <v>0.0</v>
      </c>
      <c r="AA845" s="2">
        <v>0.2131543624161074</v>
      </c>
      <c r="AB845" s="2">
        <v>0.002906931312026247</v>
      </c>
    </row>
    <row r="846" ht="15.0" hidden="1" customHeight="1">
      <c r="A846" s="2" t="s">
        <v>28</v>
      </c>
      <c r="B846" s="2" t="s">
        <v>2367</v>
      </c>
      <c r="C846" s="2" t="s">
        <v>359</v>
      </c>
      <c r="D846" s="2" t="s">
        <v>2900</v>
      </c>
      <c r="E846" s="2" t="s">
        <v>2901</v>
      </c>
      <c r="F846" s="2" t="s">
        <v>53</v>
      </c>
      <c r="G846" s="2" t="s">
        <v>1429</v>
      </c>
      <c r="H846" s="2" t="s">
        <v>2902</v>
      </c>
      <c r="I846" s="2" t="s">
        <v>35</v>
      </c>
      <c r="J846" s="2" t="s">
        <v>1425</v>
      </c>
      <c r="K846" s="2" t="s">
        <v>1425</v>
      </c>
      <c r="L846" s="2" t="s">
        <v>1426</v>
      </c>
      <c r="M846" s="2" t="s">
        <v>2461</v>
      </c>
      <c r="N846" s="2" t="s">
        <v>2785</v>
      </c>
      <c r="O846" s="2" t="s">
        <v>101</v>
      </c>
      <c r="P846" s="2">
        <v>0.0549</v>
      </c>
      <c r="Q846" s="2">
        <v>70.0</v>
      </c>
      <c r="R846" s="2">
        <v>3.843</v>
      </c>
      <c r="S846" s="2">
        <v>0.0</v>
      </c>
      <c r="T846" s="2">
        <v>0.0</v>
      </c>
      <c r="U846" s="2">
        <v>0.0</v>
      </c>
      <c r="V846" s="2">
        <v>0.0</v>
      </c>
      <c r="W846" s="2">
        <v>0.0</v>
      </c>
      <c r="X846" s="2">
        <v>0.0</v>
      </c>
      <c r="Y846" s="2">
        <v>0.0</v>
      </c>
      <c r="Z846" s="2">
        <v>0.0</v>
      </c>
      <c r="AA846" s="2">
        <v>0.0</v>
      </c>
      <c r="AB846" s="2">
        <v>0.0</v>
      </c>
    </row>
    <row r="847" ht="15.0" hidden="1" customHeight="1">
      <c r="A847" s="2" t="s">
        <v>28</v>
      </c>
      <c r="B847" s="2" t="s">
        <v>2511</v>
      </c>
      <c r="C847" s="2" t="s">
        <v>331</v>
      </c>
      <c r="D847" s="2" t="s">
        <v>2903</v>
      </c>
      <c r="E847" s="2" t="s">
        <v>2512</v>
      </c>
      <c r="F847" s="2" t="s">
        <v>53</v>
      </c>
      <c r="G847" s="2" t="s">
        <v>33</v>
      </c>
      <c r="H847" s="2" t="s">
        <v>2904</v>
      </c>
      <c r="I847" s="2" t="s">
        <v>35</v>
      </c>
      <c r="J847" s="2" t="s">
        <v>1425</v>
      </c>
      <c r="K847" s="2" t="s">
        <v>1425</v>
      </c>
      <c r="L847" s="2" t="s">
        <v>2515</v>
      </c>
      <c r="M847" s="2" t="s">
        <v>2516</v>
      </c>
      <c r="N847" s="2" t="s">
        <v>2903</v>
      </c>
      <c r="O847" s="2" t="s">
        <v>57</v>
      </c>
      <c r="P847" s="2">
        <v>0.0549</v>
      </c>
      <c r="Q847" s="2">
        <v>70.0</v>
      </c>
      <c r="R847" s="2">
        <v>3.843</v>
      </c>
      <c r="S847" s="2">
        <v>0.0</v>
      </c>
      <c r="T847" s="2">
        <v>0.0</v>
      </c>
      <c r="U847" s="2">
        <v>0.0</v>
      </c>
      <c r="V847" s="2">
        <v>0.0</v>
      </c>
      <c r="W847" s="2">
        <v>0.0</v>
      </c>
      <c r="X847" s="2">
        <v>0.0</v>
      </c>
      <c r="Y847" s="2">
        <v>0.0</v>
      </c>
      <c r="Z847" s="2">
        <v>0.0</v>
      </c>
      <c r="AA847" s="2">
        <v>0.0</v>
      </c>
      <c r="AB847" s="2">
        <v>0.0</v>
      </c>
    </row>
    <row r="848" ht="15.0" hidden="1" customHeight="1">
      <c r="A848" s="2" t="s">
        <v>28</v>
      </c>
      <c r="B848" s="2" t="s">
        <v>2743</v>
      </c>
      <c r="C848" s="2" t="s">
        <v>103</v>
      </c>
      <c r="D848" s="2" t="s">
        <v>2905</v>
      </c>
      <c r="E848" s="2" t="s">
        <v>2745</v>
      </c>
      <c r="F848" s="2" t="s">
        <v>53</v>
      </c>
      <c r="G848" s="2" t="s">
        <v>33</v>
      </c>
      <c r="H848" s="2" t="s">
        <v>2906</v>
      </c>
      <c r="I848" s="2" t="s">
        <v>35</v>
      </c>
      <c r="J848" s="2" t="s">
        <v>1425</v>
      </c>
      <c r="K848" s="2" t="s">
        <v>1425</v>
      </c>
      <c r="L848" s="2" t="s">
        <v>1426</v>
      </c>
      <c r="M848" s="2" t="s">
        <v>2461</v>
      </c>
      <c r="N848" s="2" t="s">
        <v>2907</v>
      </c>
      <c r="O848" s="2" t="s">
        <v>57</v>
      </c>
      <c r="P848" s="2">
        <v>0.0549</v>
      </c>
      <c r="Q848" s="2">
        <v>70.0</v>
      </c>
      <c r="R848" s="2">
        <v>3.843</v>
      </c>
      <c r="S848" s="2">
        <v>0.0</v>
      </c>
      <c r="T848" s="2">
        <v>0.0</v>
      </c>
      <c r="U848" s="2">
        <v>0.0</v>
      </c>
      <c r="V848" s="2">
        <v>0.0</v>
      </c>
      <c r="W848" s="2">
        <v>0.0</v>
      </c>
      <c r="X848" s="2">
        <v>0.0</v>
      </c>
      <c r="Y848" s="2">
        <v>0.0</v>
      </c>
      <c r="Z848" s="2">
        <v>0.0</v>
      </c>
      <c r="AA848" s="2">
        <v>0.0</v>
      </c>
      <c r="AB848" s="2">
        <v>0.0</v>
      </c>
    </row>
    <row r="849" ht="15.0" hidden="1" customHeight="1">
      <c r="A849" s="2" t="s">
        <v>28</v>
      </c>
      <c r="B849" s="2" t="s">
        <v>2908</v>
      </c>
      <c r="C849" s="2" t="s">
        <v>541</v>
      </c>
      <c r="D849" s="2" t="s">
        <v>2909</v>
      </c>
      <c r="E849" s="2" t="s">
        <v>2910</v>
      </c>
      <c r="F849" s="2" t="s">
        <v>2911</v>
      </c>
      <c r="G849" s="2" t="s">
        <v>1748</v>
      </c>
      <c r="H849" s="2" t="s">
        <v>2912</v>
      </c>
      <c r="I849" s="2" t="s">
        <v>1750</v>
      </c>
      <c r="J849" s="2" t="s">
        <v>1425</v>
      </c>
      <c r="K849" s="2" t="s">
        <v>1425</v>
      </c>
      <c r="L849" s="2" t="s">
        <v>2515</v>
      </c>
      <c r="M849" s="2" t="s">
        <v>2913</v>
      </c>
      <c r="N849" s="2" t="s">
        <v>418</v>
      </c>
      <c r="O849" s="2" t="s">
        <v>57</v>
      </c>
      <c r="P849" s="2">
        <v>0.0549</v>
      </c>
      <c r="Q849" s="2">
        <v>70.0</v>
      </c>
      <c r="R849" s="2">
        <v>3.843</v>
      </c>
      <c r="S849" s="2">
        <v>0.0</v>
      </c>
      <c r="T849" s="2">
        <v>0.0</v>
      </c>
      <c r="U849" s="2">
        <v>0.0</v>
      </c>
      <c r="V849" s="2">
        <v>0.0</v>
      </c>
      <c r="W849" s="2">
        <v>0.0</v>
      </c>
      <c r="X849" s="2">
        <v>0.0</v>
      </c>
      <c r="Y849" s="2">
        <v>0.0</v>
      </c>
      <c r="Z849" s="2">
        <v>0.0</v>
      </c>
      <c r="AA849" s="2">
        <v>0.0</v>
      </c>
      <c r="AB849" s="2">
        <v>0.0</v>
      </c>
    </row>
    <row r="850" ht="15.0" hidden="1" customHeight="1">
      <c r="A850" s="2" t="s">
        <v>28</v>
      </c>
      <c r="B850" s="2" t="s">
        <v>2751</v>
      </c>
      <c r="C850" s="2" t="s">
        <v>428</v>
      </c>
      <c r="D850" s="2" t="s">
        <v>2914</v>
      </c>
      <c r="E850" s="2" t="s">
        <v>2794</v>
      </c>
      <c r="F850" s="2" t="s">
        <v>69</v>
      </c>
      <c r="G850" s="2" t="s">
        <v>70</v>
      </c>
      <c r="H850" s="2" t="s">
        <v>2915</v>
      </c>
      <c r="I850" s="2" t="s">
        <v>35</v>
      </c>
      <c r="J850" s="2" t="s">
        <v>1425</v>
      </c>
      <c r="K850" s="2" t="s">
        <v>1425</v>
      </c>
      <c r="L850" s="2" t="s">
        <v>1426</v>
      </c>
      <c r="M850" s="2" t="s">
        <v>2461</v>
      </c>
      <c r="N850" s="2" t="s">
        <v>2916</v>
      </c>
      <c r="O850" s="2" t="s">
        <v>57</v>
      </c>
      <c r="P850" s="2">
        <v>0.0549</v>
      </c>
      <c r="Q850" s="2">
        <v>70.0</v>
      </c>
      <c r="R850" s="2">
        <v>3.843</v>
      </c>
      <c r="S850" s="2">
        <v>0.0</v>
      </c>
      <c r="T850" s="2">
        <v>0.0</v>
      </c>
      <c r="U850" s="2">
        <v>0.0</v>
      </c>
      <c r="V850" s="2">
        <v>0.0</v>
      </c>
      <c r="W850" s="2">
        <v>0.0</v>
      </c>
      <c r="X850" s="2">
        <v>0.0</v>
      </c>
      <c r="Y850" s="2">
        <v>0.0</v>
      </c>
      <c r="Z850" s="2">
        <v>0.0</v>
      </c>
      <c r="AA850" s="2">
        <v>0.0</v>
      </c>
      <c r="AB850" s="2">
        <v>0.0</v>
      </c>
    </row>
    <row r="851" ht="15.0" hidden="1" customHeight="1">
      <c r="A851" s="2" t="s">
        <v>28</v>
      </c>
      <c r="B851" s="2" t="s">
        <v>2751</v>
      </c>
      <c r="C851" s="2" t="s">
        <v>705</v>
      </c>
      <c r="D851" s="2" t="s">
        <v>2917</v>
      </c>
      <c r="E851" s="2" t="s">
        <v>2794</v>
      </c>
      <c r="F851" s="2" t="s">
        <v>2918</v>
      </c>
      <c r="G851" s="2" t="s">
        <v>70</v>
      </c>
      <c r="H851" s="2" t="s">
        <v>2919</v>
      </c>
      <c r="I851" s="2" t="s">
        <v>35</v>
      </c>
      <c r="J851" s="2" t="s">
        <v>1425</v>
      </c>
      <c r="K851" s="2" t="s">
        <v>1425</v>
      </c>
      <c r="L851" s="2" t="s">
        <v>1426</v>
      </c>
      <c r="M851" s="2" t="s">
        <v>2461</v>
      </c>
      <c r="N851" s="2" t="s">
        <v>2920</v>
      </c>
      <c r="O851" s="2" t="s">
        <v>40</v>
      </c>
      <c r="P851" s="2">
        <v>0.0549</v>
      </c>
      <c r="Q851" s="2">
        <v>70.0</v>
      </c>
      <c r="R851" s="2">
        <v>3.843</v>
      </c>
      <c r="S851" s="2">
        <v>0.0</v>
      </c>
      <c r="T851" s="2">
        <v>0.0</v>
      </c>
      <c r="U851" s="2">
        <v>0.0</v>
      </c>
      <c r="V851" s="2">
        <v>0.0</v>
      </c>
      <c r="W851" s="2">
        <v>0.0</v>
      </c>
      <c r="X851" s="2">
        <v>0.0</v>
      </c>
      <c r="Y851" s="2">
        <v>0.0</v>
      </c>
      <c r="Z851" s="2">
        <v>0.0</v>
      </c>
      <c r="AA851" s="2">
        <v>0.0</v>
      </c>
      <c r="AB851" s="2">
        <v>0.0</v>
      </c>
    </row>
    <row r="852" ht="15.0" hidden="1" customHeight="1">
      <c r="A852" s="2" t="s">
        <v>28</v>
      </c>
      <c r="B852" s="2" t="s">
        <v>1493</v>
      </c>
      <c r="C852" s="2" t="s">
        <v>2921</v>
      </c>
      <c r="D852" s="2" t="s">
        <v>2922</v>
      </c>
      <c r="E852" s="2" t="s">
        <v>1493</v>
      </c>
      <c r="F852" s="2" t="s">
        <v>32</v>
      </c>
      <c r="G852" s="2" t="s">
        <v>413</v>
      </c>
      <c r="H852" s="2" t="s">
        <v>2923</v>
      </c>
      <c r="I852" s="2" t="s">
        <v>209</v>
      </c>
      <c r="J852" s="2" t="s">
        <v>1425</v>
      </c>
      <c r="K852" s="2" t="s">
        <v>1425</v>
      </c>
      <c r="L852" s="2" t="s">
        <v>1497</v>
      </c>
      <c r="M852" s="2" t="s">
        <v>1498</v>
      </c>
      <c r="N852" s="2" t="s">
        <v>388</v>
      </c>
      <c r="O852" s="2" t="s">
        <v>101</v>
      </c>
      <c r="P852" s="2">
        <v>0.0549</v>
      </c>
      <c r="Q852" s="2">
        <v>70.0</v>
      </c>
      <c r="R852" s="2">
        <v>3.843</v>
      </c>
      <c r="S852" s="2">
        <v>0.0</v>
      </c>
      <c r="T852" s="2">
        <v>0.0</v>
      </c>
      <c r="U852" s="2">
        <v>0.0</v>
      </c>
      <c r="V852" s="2">
        <v>0.0</v>
      </c>
      <c r="W852" s="2">
        <v>0.0</v>
      </c>
      <c r="X852" s="2">
        <v>0.0</v>
      </c>
      <c r="Y852" s="2">
        <v>0.0</v>
      </c>
      <c r="Z852" s="2">
        <v>0.0</v>
      </c>
      <c r="AA852" s="2">
        <v>0.0</v>
      </c>
      <c r="AB852" s="2">
        <v>0.0</v>
      </c>
    </row>
    <row r="853" ht="15.0" hidden="1" customHeight="1">
      <c r="A853" s="2" t="s">
        <v>28</v>
      </c>
      <c r="B853" s="2" t="s">
        <v>2480</v>
      </c>
      <c r="C853" s="2" t="s">
        <v>323</v>
      </c>
      <c r="D853" s="2" t="s">
        <v>665</v>
      </c>
      <c r="E853" s="2" t="s">
        <v>2924</v>
      </c>
      <c r="F853" s="2" t="s">
        <v>2925</v>
      </c>
      <c r="G853" s="2" t="s">
        <v>33</v>
      </c>
      <c r="H853" s="2" t="s">
        <v>2926</v>
      </c>
      <c r="I853" s="2" t="s">
        <v>35</v>
      </c>
      <c r="J853" s="2" t="s">
        <v>1425</v>
      </c>
      <c r="K853" s="2" t="s">
        <v>1425</v>
      </c>
      <c r="L853" s="2" t="s">
        <v>2382</v>
      </c>
      <c r="M853" s="2" t="s">
        <v>2382</v>
      </c>
      <c r="N853" s="2" t="s">
        <v>665</v>
      </c>
      <c r="O853" s="2" t="s">
        <v>57</v>
      </c>
      <c r="P853" s="2">
        <v>0.0549</v>
      </c>
      <c r="Q853" s="2">
        <v>70.0</v>
      </c>
      <c r="R853" s="2">
        <v>3.843</v>
      </c>
      <c r="S853" s="2">
        <v>0.0</v>
      </c>
      <c r="T853" s="2">
        <v>0.0</v>
      </c>
      <c r="U853" s="2">
        <v>0.0</v>
      </c>
      <c r="V853" s="2">
        <v>0.0</v>
      </c>
      <c r="W853" s="2">
        <v>0.0</v>
      </c>
      <c r="X853" s="2">
        <v>0.0</v>
      </c>
      <c r="Y853" s="2">
        <v>0.0</v>
      </c>
      <c r="Z853" s="2">
        <v>0.0</v>
      </c>
      <c r="AA853" s="2">
        <v>0.0</v>
      </c>
      <c r="AB853" s="2">
        <v>0.0</v>
      </c>
    </row>
    <row r="854" ht="15.0" hidden="1" customHeight="1">
      <c r="A854" s="2" t="s">
        <v>28</v>
      </c>
      <c r="B854" s="2" t="s">
        <v>2480</v>
      </c>
      <c r="C854" s="2" t="s">
        <v>692</v>
      </c>
      <c r="D854" s="2" t="s">
        <v>2927</v>
      </c>
      <c r="E854" s="2" t="s">
        <v>2482</v>
      </c>
      <c r="F854" s="2" t="s">
        <v>53</v>
      </c>
      <c r="G854" s="2" t="s">
        <v>70</v>
      </c>
      <c r="H854" s="2" t="s">
        <v>2928</v>
      </c>
      <c r="I854" s="2" t="s">
        <v>35</v>
      </c>
      <c r="J854" s="2" t="s">
        <v>1425</v>
      </c>
      <c r="K854" s="2" t="s">
        <v>1425</v>
      </c>
      <c r="L854" s="2" t="s">
        <v>2382</v>
      </c>
      <c r="M854" s="2" t="s">
        <v>2382</v>
      </c>
      <c r="N854" s="2" t="s">
        <v>2927</v>
      </c>
      <c r="O854" s="2" t="s">
        <v>101</v>
      </c>
      <c r="P854" s="2">
        <v>0.0549</v>
      </c>
      <c r="Q854" s="2">
        <v>70.0</v>
      </c>
      <c r="R854" s="2">
        <v>3.843</v>
      </c>
      <c r="S854" s="2">
        <v>0.0</v>
      </c>
      <c r="T854" s="2">
        <v>0.0</v>
      </c>
      <c r="U854" s="2">
        <v>0.0</v>
      </c>
      <c r="V854" s="2">
        <v>0.0</v>
      </c>
      <c r="W854" s="2">
        <v>0.0</v>
      </c>
      <c r="X854" s="2">
        <v>0.0</v>
      </c>
      <c r="Y854" s="2">
        <v>0.0</v>
      </c>
      <c r="Z854" s="2">
        <v>0.0</v>
      </c>
      <c r="AA854" s="2">
        <v>0.0</v>
      </c>
      <c r="AB854" s="2">
        <v>0.0</v>
      </c>
    </row>
    <row r="855" ht="15.0" hidden="1" customHeight="1">
      <c r="A855" s="2" t="s">
        <v>28</v>
      </c>
      <c r="B855" s="2" t="s">
        <v>2480</v>
      </c>
      <c r="C855" s="2" t="s">
        <v>972</v>
      </c>
      <c r="D855" s="2" t="s">
        <v>2929</v>
      </c>
      <c r="E855" s="2" t="s">
        <v>2482</v>
      </c>
      <c r="F855" s="2" t="s">
        <v>105</v>
      </c>
      <c r="G855" s="2" t="s">
        <v>70</v>
      </c>
      <c r="H855" s="2" t="s">
        <v>2930</v>
      </c>
      <c r="I855" s="2" t="s">
        <v>415</v>
      </c>
      <c r="J855" s="2" t="s">
        <v>1425</v>
      </c>
      <c r="K855" s="2" t="s">
        <v>1425</v>
      </c>
      <c r="L855" s="2" t="s">
        <v>2382</v>
      </c>
      <c r="M855" s="2" t="s">
        <v>2382</v>
      </c>
      <c r="N855" s="2" t="s">
        <v>2931</v>
      </c>
      <c r="O855" s="2" t="s">
        <v>40</v>
      </c>
      <c r="P855" s="2">
        <v>0.0549</v>
      </c>
      <c r="Q855" s="2">
        <v>70.0</v>
      </c>
      <c r="R855" s="2">
        <v>3.843</v>
      </c>
      <c r="S855" s="2">
        <v>0.0</v>
      </c>
      <c r="T855" s="2">
        <v>0.0</v>
      </c>
      <c r="U855" s="2">
        <v>0.0</v>
      </c>
      <c r="V855" s="2">
        <v>0.0</v>
      </c>
      <c r="W855" s="2">
        <v>0.0</v>
      </c>
      <c r="X855" s="2">
        <v>0.0</v>
      </c>
      <c r="Y855" s="2">
        <v>0.0</v>
      </c>
      <c r="Z855" s="2">
        <v>0.0</v>
      </c>
      <c r="AA855" s="2">
        <v>0.0</v>
      </c>
      <c r="AB855" s="2">
        <v>0.0</v>
      </c>
    </row>
    <row r="856" ht="15.0" hidden="1" customHeight="1">
      <c r="A856" s="2" t="s">
        <v>28</v>
      </c>
      <c r="B856" s="2" t="s">
        <v>2480</v>
      </c>
      <c r="C856" s="2" t="s">
        <v>205</v>
      </c>
      <c r="D856" s="2" t="s">
        <v>2932</v>
      </c>
      <c r="E856" s="2" t="s">
        <v>2482</v>
      </c>
      <c r="F856" s="2" t="s">
        <v>53</v>
      </c>
      <c r="G856" s="2" t="s">
        <v>70</v>
      </c>
      <c r="H856" s="2" t="s">
        <v>2933</v>
      </c>
      <c r="I856" s="2" t="s">
        <v>35</v>
      </c>
      <c r="J856" s="2" t="s">
        <v>1425</v>
      </c>
      <c r="K856" s="2" t="s">
        <v>1425</v>
      </c>
      <c r="L856" s="2" t="s">
        <v>2382</v>
      </c>
      <c r="M856" s="2" t="s">
        <v>2382</v>
      </c>
      <c r="N856" s="2" t="s">
        <v>2932</v>
      </c>
      <c r="O856" s="2" t="s">
        <v>265</v>
      </c>
      <c r="P856" s="2">
        <v>0.0549</v>
      </c>
      <c r="Q856" s="2">
        <v>70.0</v>
      </c>
      <c r="R856" s="2">
        <v>3.843</v>
      </c>
      <c r="S856" s="2">
        <v>0.0</v>
      </c>
      <c r="T856" s="2">
        <v>0.0</v>
      </c>
      <c r="U856" s="2">
        <v>0.0</v>
      </c>
      <c r="V856" s="2">
        <v>0.0</v>
      </c>
      <c r="W856" s="2">
        <v>0.0</v>
      </c>
      <c r="X856" s="2">
        <v>0.0</v>
      </c>
      <c r="Y856" s="2">
        <v>0.0</v>
      </c>
      <c r="Z856" s="2">
        <v>0.0</v>
      </c>
      <c r="AA856" s="2">
        <v>0.0</v>
      </c>
      <c r="AB856" s="2">
        <v>0.0</v>
      </c>
    </row>
    <row r="857" ht="15.0" hidden="1" customHeight="1">
      <c r="A857" s="2" t="s">
        <v>28</v>
      </c>
      <c r="B857" s="2" t="s">
        <v>2480</v>
      </c>
      <c r="C857" s="2" t="s">
        <v>705</v>
      </c>
      <c r="D857" s="2" t="s">
        <v>2934</v>
      </c>
      <c r="E857" s="2" t="s">
        <v>2480</v>
      </c>
      <c r="F857" s="2" t="s">
        <v>32</v>
      </c>
      <c r="G857" s="2" t="s">
        <v>33</v>
      </c>
      <c r="H857" s="2" t="s">
        <v>2935</v>
      </c>
      <c r="I857" s="2" t="s">
        <v>140</v>
      </c>
      <c r="J857" s="2" t="s">
        <v>1425</v>
      </c>
      <c r="K857" s="2" t="s">
        <v>1425</v>
      </c>
      <c r="L857" s="2" t="s">
        <v>2382</v>
      </c>
      <c r="M857" s="2" t="s">
        <v>2382</v>
      </c>
      <c r="N857" s="2" t="s">
        <v>2936</v>
      </c>
      <c r="O857" s="2" t="s">
        <v>40</v>
      </c>
      <c r="P857" s="2">
        <v>0.0549</v>
      </c>
      <c r="Q857" s="2">
        <v>70.0</v>
      </c>
      <c r="R857" s="2">
        <v>3.843</v>
      </c>
      <c r="S857" s="2">
        <v>0.0</v>
      </c>
      <c r="T857" s="2">
        <v>0.0</v>
      </c>
      <c r="U857" s="2">
        <v>0.0</v>
      </c>
      <c r="V857" s="2">
        <v>0.0</v>
      </c>
      <c r="W857" s="2">
        <v>0.0</v>
      </c>
      <c r="X857" s="2">
        <v>0.0</v>
      </c>
      <c r="Y857" s="2">
        <v>0.0</v>
      </c>
      <c r="Z857" s="2">
        <v>0.0</v>
      </c>
      <c r="AA857" s="2">
        <v>0.0</v>
      </c>
      <c r="AB857" s="2">
        <v>0.0</v>
      </c>
    </row>
    <row r="858" ht="15.0" hidden="1" customHeight="1">
      <c r="A858" s="2" t="s">
        <v>28</v>
      </c>
      <c r="B858" s="2" t="s">
        <v>2937</v>
      </c>
      <c r="C858" s="2" t="s">
        <v>1996</v>
      </c>
      <c r="D858" s="2" t="s">
        <v>2938</v>
      </c>
      <c r="E858" s="2" t="s">
        <v>2939</v>
      </c>
      <c r="F858" s="2" t="s">
        <v>2940</v>
      </c>
      <c r="G858" s="2" t="s">
        <v>2465</v>
      </c>
      <c r="H858" s="2" t="s">
        <v>2941</v>
      </c>
      <c r="I858" s="2" t="s">
        <v>35</v>
      </c>
      <c r="J858" s="2" t="s">
        <v>1425</v>
      </c>
      <c r="K858" s="2" t="s">
        <v>1425</v>
      </c>
      <c r="L858" s="2" t="s">
        <v>1426</v>
      </c>
      <c r="M858" s="2" t="s">
        <v>1427</v>
      </c>
      <c r="N858" s="2" t="s">
        <v>2942</v>
      </c>
      <c r="O858" s="2" t="s">
        <v>57</v>
      </c>
      <c r="P858" s="2">
        <v>0.0549</v>
      </c>
      <c r="Q858" s="2">
        <v>70.0</v>
      </c>
      <c r="R858" s="2">
        <v>3.843</v>
      </c>
      <c r="S858" s="2">
        <v>0.0</v>
      </c>
      <c r="T858" s="2">
        <v>0.0</v>
      </c>
      <c r="U858" s="2">
        <v>0.0</v>
      </c>
      <c r="V858" s="2">
        <v>0.0</v>
      </c>
      <c r="W858" s="2">
        <v>0.0</v>
      </c>
      <c r="X858" s="2">
        <v>0.0</v>
      </c>
      <c r="Y858" s="2">
        <v>0.0</v>
      </c>
      <c r="Z858" s="2">
        <v>0.0</v>
      </c>
      <c r="AA858" s="2">
        <v>0.0</v>
      </c>
      <c r="AB858" s="2">
        <v>0.0</v>
      </c>
    </row>
  </sheetData>
  <autoFilter ref="$A$1:$AB$858">
    <filterColumn colId="9">
      <filters>
        <filter val="Communication Services"/>
      </filters>
    </filterColumn>
    <sortState ref="A1:AB858">
      <sortCondition ref="E1:E858"/>
      <sortCondition descending="1" ref="AB1:AB858"/>
    </sortState>
  </autoFilter>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22.71"/>
  </cols>
  <sheetData>
    <row r="1">
      <c r="A1" s="4" t="str">
        <f>IFERROR(__xludf.DUMMYFUNCTION("UNIQUE(Sheet1!B:B)"),"Company")</f>
        <v>Company</v>
      </c>
      <c r="B1" s="5" t="s">
        <v>2943</v>
      </c>
      <c r="D1" s="4" t="str">
        <f>IFERROR(__xludf.DUMMYFUNCTION("UNIQUE(Sheet1!J:J)"),"IQ_INDUSTRY_CLASSIFICATION")</f>
        <v>IQ_INDUSTRY_CLASSIFICATION</v>
      </c>
    </row>
    <row r="2">
      <c r="A2" s="4" t="str">
        <f>IFERROR(__xludf.DUMMYFUNCTION("""COMPUTED_VALUE"""),"Zeta")</f>
        <v>Zeta</v>
      </c>
      <c r="D2" s="4" t="str">
        <f>IFERROR(__xludf.DUMMYFUNCTION("""COMPUTED_VALUE"""),"Industrials")</f>
        <v>Industrials</v>
      </c>
      <c r="E2" s="4">
        <f>COUNTIF(Sheet1!J:J,D2)</f>
        <v>181</v>
      </c>
    </row>
    <row r="3">
      <c r="A3" s="4" t="str">
        <f>IFERROR(__xludf.DUMMYFUNCTION("""COMPUTED_VALUE"""),"Shriram Group")</f>
        <v>Shriram Group</v>
      </c>
      <c r="D3" s="4" t="str">
        <f>IFERROR(__xludf.DUMMYFUNCTION("""COMPUTED_VALUE"""),"Financials")</f>
        <v>Financials</v>
      </c>
      <c r="E3" s="4">
        <f>COUNTIF(Sheet1!J:J,D3)</f>
        <v>168</v>
      </c>
    </row>
    <row r="4">
      <c r="A4" s="4" t="str">
        <f>IFERROR(__xludf.DUMMYFUNCTION("""COMPUTED_VALUE"""),"Firstsource")</f>
        <v>Firstsource</v>
      </c>
      <c r="D4" s="4" t="str">
        <f>IFERROR(__xludf.DUMMYFUNCTION("""COMPUTED_VALUE"""),"Information Technology")</f>
        <v>Information Technology</v>
      </c>
      <c r="E4" s="4">
        <f>COUNTIF(Sheet1!J:J,D4)</f>
        <v>66</v>
      </c>
    </row>
    <row r="5">
      <c r="A5" s="4" t="str">
        <f>IFERROR(__xludf.DUMMYFUNCTION("""COMPUTED_VALUE"""),"RPSG Group")</f>
        <v>RPSG Group</v>
      </c>
      <c r="D5" s="4" t="str">
        <f>IFERROR(__xludf.DUMMYFUNCTION("""COMPUTED_VALUE"""),"Consumer Staples")</f>
        <v>Consumer Staples</v>
      </c>
      <c r="E5" s="4">
        <f>COUNTIF(Sheet1!J:J,D5)</f>
        <v>90</v>
      </c>
    </row>
    <row r="6">
      <c r="A6" s="4" t="str">
        <f>IFERROR(__xludf.DUMMYFUNCTION("""COMPUTED_VALUE"""),"Bank of India")</f>
        <v>Bank of India</v>
      </c>
      <c r="D6" s="4" t="str">
        <f>IFERROR(__xludf.DUMMYFUNCTION("""COMPUTED_VALUE"""),"Consumer Discretionary")</f>
        <v>Consumer Discretionary</v>
      </c>
      <c r="E6" s="4">
        <f>COUNTIF(Sheet1!J:J,D6)</f>
        <v>140</v>
      </c>
    </row>
    <row r="7">
      <c r="A7" s="4" t="str">
        <f>IFERROR(__xludf.DUMMYFUNCTION("""COMPUTED_VALUE"""),"Pine Labs")</f>
        <v>Pine Labs</v>
      </c>
      <c r="D7" s="4" t="str">
        <f>IFERROR(__xludf.DUMMYFUNCTION("""COMPUTED_VALUE"""),"Communication Services")</f>
        <v>Communication Services</v>
      </c>
      <c r="E7" s="4">
        <f>COUNTIF(Sheet1!J:J,D7)</f>
        <v>54</v>
      </c>
    </row>
    <row r="8">
      <c r="A8" s="4" t="str">
        <f>IFERROR(__xludf.DUMMYFUNCTION("""COMPUTED_VALUE"""),"Piramal Enterprises")</f>
        <v>Piramal Enterprises</v>
      </c>
      <c r="D8" s="4" t="str">
        <f>IFERROR(__xludf.DUMMYFUNCTION("""COMPUTED_VALUE"""),"Health Care")</f>
        <v>Health Care</v>
      </c>
      <c r="E8" s="4">
        <f>COUNTIF(Sheet1!J:J,D8)</f>
        <v>59</v>
      </c>
    </row>
    <row r="9">
      <c r="A9" s="4" t="str">
        <f>IFERROR(__xludf.DUMMYFUNCTION("""COMPUTED_VALUE"""),"Agriculture Insurance Company of India")</f>
        <v>Agriculture Insurance Company of India</v>
      </c>
      <c r="D9" s="4" t="str">
        <f>IFERROR(__xludf.DUMMYFUNCTION("""COMPUTED_VALUE"""),"Energy")</f>
        <v>Energy</v>
      </c>
      <c r="E9" s="4">
        <f>COUNTIF(Sheet1!J:J,D9)</f>
        <v>25</v>
      </c>
    </row>
    <row r="10">
      <c r="A10" s="4" t="str">
        <f>IFERROR(__xludf.DUMMYFUNCTION("""COMPUTED_VALUE"""),"Yantra")</f>
        <v>Yantra</v>
      </c>
      <c r="D10" s="4" t="str">
        <f>IFERROR(__xludf.DUMMYFUNCTION("""COMPUTED_VALUE"""),"Materials")</f>
        <v>Materials</v>
      </c>
      <c r="E10" s="4">
        <f>COUNTIF(Sheet1!J:J,D10)</f>
        <v>47</v>
      </c>
    </row>
    <row r="11">
      <c r="A11" s="4" t="str">
        <f>IFERROR(__xludf.DUMMYFUNCTION("""COMPUTED_VALUE"""),"The Muthoot Group")</f>
        <v>The Muthoot Group</v>
      </c>
      <c r="D11" s="4" t="str">
        <f>IFERROR(__xludf.DUMMYFUNCTION("""COMPUTED_VALUE"""),"Utilities")</f>
        <v>Utilities</v>
      </c>
      <c r="E11" s="4">
        <f>COUNTIF(Sheet1!J:J,D11)</f>
        <v>27</v>
      </c>
    </row>
    <row r="12">
      <c r="A12" s="4" t="str">
        <f>IFERROR(__xludf.DUMMYFUNCTION("""COMPUTED_VALUE"""),"Jakson Group")</f>
        <v>Jakson Group</v>
      </c>
      <c r="E12" s="4">
        <f>SUM(E2:E11)</f>
        <v>857</v>
      </c>
    </row>
    <row r="13">
      <c r="A13" s="4" t="str">
        <f>IFERROR(__xludf.DUMMYFUNCTION("""COMPUTED_VALUE"""),"V-Guard Industries")</f>
        <v>V-Guard Industries</v>
      </c>
    </row>
    <row r="14">
      <c r="A14" s="4" t="str">
        <f>IFERROR(__xludf.DUMMYFUNCTION("""COMPUTED_VALUE"""),"Skyroot Aerospace")</f>
        <v>Skyroot Aerospace</v>
      </c>
    </row>
    <row r="15">
      <c r="A15" s="4" t="str">
        <f>IFERROR(__xludf.DUMMYFUNCTION("""COMPUTED_VALUE"""),"Max Group")</f>
        <v>Max Group</v>
      </c>
    </row>
    <row r="16">
      <c r="A16" s="4" t="str">
        <f>IFERROR(__xludf.DUMMYFUNCTION("""COMPUTED_VALUE"""),"Welspun Group")</f>
        <v>Welspun Group</v>
      </c>
    </row>
    <row r="17">
      <c r="A17" s="4" t="str">
        <f>IFERROR(__xludf.DUMMYFUNCTION("""COMPUTED_VALUE"""),"Bharat Heavy Electricals")</f>
        <v>Bharat Heavy Electricals</v>
      </c>
    </row>
    <row r="18">
      <c r="A18" s="4" t="str">
        <f>IFERROR(__xludf.DUMMYFUNCTION("""COMPUTED_VALUE"""),"Pawan Hans")</f>
        <v>Pawan Hans</v>
      </c>
    </row>
    <row r="19">
      <c r="A19" s="4" t="str">
        <f>IFERROR(__xludf.DUMMYFUNCTION("""COMPUTED_VALUE"""),"VIP Industries")</f>
        <v>VIP Industries</v>
      </c>
    </row>
    <row r="20">
      <c r="A20" s="4" t="str">
        <f>IFERROR(__xludf.DUMMYFUNCTION("""COMPUTED_VALUE"""),"Action Group")</f>
        <v>Action Group</v>
      </c>
    </row>
    <row r="21">
      <c r="A21" s="4" t="str">
        <f>IFERROR(__xludf.DUMMYFUNCTION("""COMPUTED_VALUE"""),"HCL Technologies")</f>
        <v>HCL Technologies</v>
      </c>
    </row>
    <row r="22">
      <c r="A22" s="4" t="str">
        <f>IFERROR(__xludf.DUMMYFUNCTION("""COMPUTED_VALUE"""),"Ramco Group")</f>
        <v>Ramco Group</v>
      </c>
    </row>
    <row r="23">
      <c r="A23" s="4" t="str">
        <f>IFERROR(__xludf.DUMMYFUNCTION("""COMPUTED_VALUE"""),"Bank of Maharashtra")</f>
        <v>Bank of Maharashtra</v>
      </c>
    </row>
    <row r="24">
      <c r="A24" s="4" t="str">
        <f>IFERROR(__xludf.DUMMYFUNCTION("""COMPUTED_VALUE"""),"IDFC First Bank")</f>
        <v>IDFC First Bank</v>
      </c>
    </row>
    <row r="25">
      <c r="A25" s="4" t="str">
        <f>IFERROR(__xludf.DUMMYFUNCTION("""COMPUTED_VALUE"""),"Blue Star")</f>
        <v>Blue Star</v>
      </c>
    </row>
    <row r="26">
      <c r="A26" s="4" t="str">
        <f>IFERROR(__xludf.DUMMYFUNCTION("""COMPUTED_VALUE"""),"Indian Bank")</f>
        <v>Indian Bank</v>
      </c>
    </row>
    <row r="27">
      <c r="A27" s="4" t="str">
        <f>IFERROR(__xludf.DUMMYFUNCTION("""COMPUTED_VALUE"""),"Axis Bank")</f>
        <v>Axis Bank</v>
      </c>
    </row>
    <row r="28">
      <c r="A28" s="4" t="str">
        <f>IFERROR(__xludf.DUMMYFUNCTION("""COMPUTED_VALUE"""),"Yes Bank")</f>
        <v>Yes Bank</v>
      </c>
    </row>
    <row r="29">
      <c r="A29" s="4" t="str">
        <f>IFERROR(__xludf.DUMMYFUNCTION("""COMPUTED_VALUE"""),"Kotak Mahindra Bank")</f>
        <v>Kotak Mahindra Bank</v>
      </c>
    </row>
    <row r="30">
      <c r="A30" s="4" t="str">
        <f>IFERROR(__xludf.DUMMYFUNCTION("""COMPUTED_VALUE"""),"Jain Irrigation Systems")</f>
        <v>Jain Irrigation Systems</v>
      </c>
    </row>
    <row r="31">
      <c r="A31" s="4" t="str">
        <f>IFERROR(__xludf.DUMMYFUNCTION("""COMPUTED_VALUE"""),"Tractors and Farm Equipment Limited")</f>
        <v>Tractors and Farm Equipment Limited</v>
      </c>
    </row>
    <row r="32">
      <c r="A32" s="4" t="str">
        <f>IFERROR(__xludf.DUMMYFUNCTION("""COMPUTED_VALUE"""),"Raheja Group")</f>
        <v>Raheja Group</v>
      </c>
    </row>
    <row r="33">
      <c r="A33" s="4" t="str">
        <f>IFERROR(__xludf.DUMMYFUNCTION("""COMPUTED_VALUE"""),"Dedicated Freight Corridor Corporation of India")</f>
        <v>Dedicated Freight Corridor Corporation of India</v>
      </c>
    </row>
    <row r="34">
      <c r="A34" s="4" t="str">
        <f>IFERROR(__xludf.DUMMYFUNCTION("""COMPUTED_VALUE"""),"Sea6 Energy")</f>
        <v>Sea6 Energy</v>
      </c>
    </row>
    <row r="35">
      <c r="A35" s="4" t="str">
        <f>IFERROR(__xludf.DUMMYFUNCTION("""COMPUTED_VALUE"""),"Skipper Limited")</f>
        <v>Skipper Limited</v>
      </c>
    </row>
    <row r="36">
      <c r="A36" s="4" t="str">
        <f>IFERROR(__xludf.DUMMYFUNCTION("""COMPUTED_VALUE"""),"Tata Advanced Systems")</f>
        <v>Tata Advanced Systems</v>
      </c>
    </row>
    <row r="37">
      <c r="A37" s="4" t="str">
        <f>IFERROR(__xludf.DUMMYFUNCTION("""COMPUTED_VALUE"""),"ACG Group")</f>
        <v>ACG Group</v>
      </c>
    </row>
    <row r="38">
      <c r="A38" s="4" t="str">
        <f>IFERROR(__xludf.DUMMYFUNCTION("""COMPUTED_VALUE"""),"Bellatrix Aerospace")</f>
        <v>Bellatrix Aerospace</v>
      </c>
    </row>
    <row r="39">
      <c r="A39" s="4" t="str">
        <f>IFERROR(__xludf.DUMMYFUNCTION("""COMPUTED_VALUE"""),"Deccan Charters")</f>
        <v>Deccan Charters</v>
      </c>
    </row>
    <row r="40">
      <c r="A40" s="4" t="str">
        <f>IFERROR(__xludf.DUMMYFUNCTION("""COMPUTED_VALUE"""),"Route Mobile")</f>
        <v>Route Mobile</v>
      </c>
    </row>
    <row r="41">
      <c r="A41" s="4" t="str">
        <f>IFERROR(__xludf.DUMMYFUNCTION("""COMPUTED_VALUE"""),"Datamatics")</f>
        <v>Datamatics</v>
      </c>
    </row>
    <row r="42">
      <c r="A42" s="4" t="str">
        <f>IFERROR(__xludf.DUMMYFUNCTION("""COMPUTED_VALUE"""),"TANLA")</f>
        <v>TANLA</v>
      </c>
    </row>
    <row r="43">
      <c r="A43" s="4" t="str">
        <f>IFERROR(__xludf.DUMMYFUNCTION("""COMPUTED_VALUE"""),"Lava International")</f>
        <v>Lava International</v>
      </c>
    </row>
    <row r="44">
      <c r="A44" s="4" t="str">
        <f>IFERROR(__xludf.DUMMYFUNCTION("""COMPUTED_VALUE"""),"RPG Group")</f>
        <v>RPG Group</v>
      </c>
    </row>
    <row r="45">
      <c r="A45" s="4" t="str">
        <f>IFERROR(__xludf.DUMMYFUNCTION("""COMPUTED_VALUE"""),"Tata Technologies")</f>
        <v>Tata Technologies</v>
      </c>
    </row>
    <row r="46">
      <c r="A46" s="4" t="str">
        <f>IFERROR(__xludf.DUMMYFUNCTION("""COMPUTED_VALUE"""),"Housing Development Finance Corporation (HDFC)")</f>
        <v>Housing Development Finance Corporation (HDFC)</v>
      </c>
    </row>
    <row r="47">
      <c r="A47" s="4" t="str">
        <f>IFERROR(__xludf.DUMMYFUNCTION("""COMPUTED_VALUE"""),"Angel One")</f>
        <v>Angel One</v>
      </c>
    </row>
    <row r="48">
      <c r="A48" s="4" t="str">
        <f>IFERROR(__xludf.DUMMYFUNCTION("""COMPUTED_VALUE"""),"Reliance Retail")</f>
        <v>Reliance Retail</v>
      </c>
    </row>
    <row r="49">
      <c r="A49" s="4" t="str">
        <f>IFERROR(__xludf.DUMMYFUNCTION("""COMPUTED_VALUE"""),"Hindustan Unilever")</f>
        <v>Hindustan Unilever</v>
      </c>
    </row>
    <row r="50">
      <c r="A50" s="4" t="str">
        <f>IFERROR(__xludf.DUMMYFUNCTION("""COMPUTED_VALUE"""),"ITC")</f>
        <v>ITC</v>
      </c>
    </row>
    <row r="51">
      <c r="A51" s="4" t="str">
        <f>IFERROR(__xludf.DUMMYFUNCTION("""COMPUTED_VALUE"""),"TradeIndia")</f>
        <v>TradeIndia</v>
      </c>
    </row>
    <row r="52">
      <c r="A52" s="4" t="str">
        <f>IFERROR(__xludf.DUMMYFUNCTION("""COMPUTED_VALUE"""),"Jubilant FoodWorks")</f>
        <v>Jubilant FoodWorks</v>
      </c>
    </row>
    <row r="53">
      <c r="A53" s="4" t="str">
        <f>IFERROR(__xludf.DUMMYFUNCTION("""COMPUTED_VALUE"""),"Zensar Technologies")</f>
        <v>Zensar Technologies</v>
      </c>
    </row>
    <row r="54">
      <c r="A54" s="4" t="str">
        <f>IFERROR(__xludf.DUMMYFUNCTION("""COMPUTED_VALUE"""),"Bajaj Group")</f>
        <v>Bajaj Group</v>
      </c>
    </row>
    <row r="55">
      <c r="A55" s="4" t="str">
        <f>IFERROR(__xludf.DUMMYFUNCTION("""COMPUTED_VALUE"""),"Welspun India")</f>
        <v>Welspun India</v>
      </c>
    </row>
    <row r="56">
      <c r="A56" s="4" t="str">
        <f>IFERROR(__xludf.DUMMYFUNCTION("""COMPUTED_VALUE"""),"National Payments Corporation of India (NPCI)")</f>
        <v>National Payments Corporation of India (NPCI)</v>
      </c>
    </row>
    <row r="57">
      <c r="A57" s="4" t="str">
        <f>IFERROR(__xludf.DUMMYFUNCTION("""COMPUTED_VALUE"""),"Acko General Insurance")</f>
        <v>Acko General Insurance</v>
      </c>
    </row>
    <row r="58">
      <c r="A58" s="4" t="str">
        <f>IFERROR(__xludf.DUMMYFUNCTION("""COMPUTED_VALUE"""),"ICICI Bank")</f>
        <v>ICICI Bank</v>
      </c>
    </row>
    <row r="59">
      <c r="A59" s="4" t="str">
        <f>IFERROR(__xludf.DUMMYFUNCTION("""COMPUTED_VALUE"""),"BGR Energy Systems Ltd")</f>
        <v>BGR Energy Systems Ltd</v>
      </c>
    </row>
    <row r="60">
      <c r="A60" s="4" t="str">
        <f>IFERROR(__xludf.DUMMYFUNCTION("""COMPUTED_VALUE"""),"Escorts Group")</f>
        <v>Escorts Group</v>
      </c>
    </row>
    <row r="61">
      <c r="A61" s="4" t="str">
        <f>IFERROR(__xludf.DUMMYFUNCTION("""COMPUTED_VALUE"""),"Murugappa Group")</f>
        <v>Murugappa Group</v>
      </c>
    </row>
    <row r="62">
      <c r="A62" s="4" t="str">
        <f>IFERROR(__xludf.DUMMYFUNCTION("""COMPUTED_VALUE"""),"Kokuyo Camlin")</f>
        <v>Kokuyo Camlin</v>
      </c>
    </row>
    <row r="63">
      <c r="A63" s="4" t="str">
        <f>IFERROR(__xludf.DUMMYFUNCTION("""COMPUTED_VALUE"""),"Jaypee Group")</f>
        <v>Jaypee Group</v>
      </c>
    </row>
    <row r="64">
      <c r="A64" s="4" t="str">
        <f>IFERROR(__xludf.DUMMYFUNCTION("""COMPUTED_VALUE"""),"Jet Airways")</f>
        <v>Jet Airways</v>
      </c>
    </row>
    <row r="65">
      <c r="A65" s="4" t="str">
        <f>IFERROR(__xludf.DUMMYFUNCTION("""COMPUTED_VALUE"""),"Wadia Group")</f>
        <v>Wadia Group</v>
      </c>
    </row>
    <row r="66">
      <c r="A66" s="4" t="str">
        <f>IFERROR(__xludf.DUMMYFUNCTION("""COMPUTED_VALUE"""),"Sterlite Technologies")</f>
        <v>Sterlite Technologies</v>
      </c>
    </row>
    <row r="67">
      <c r="A67" s="4" t="str">
        <f>IFERROR(__xludf.DUMMYFUNCTION("""COMPUTED_VALUE"""),"MECON")</f>
        <v>MECON</v>
      </c>
    </row>
    <row r="68">
      <c r="A68" s="4" t="str">
        <f>IFERROR(__xludf.DUMMYFUNCTION("""COMPUTED_VALUE"""),"Royal Enfield")</f>
        <v>Royal Enfield</v>
      </c>
    </row>
    <row r="69">
      <c r="A69" s="4" t="str">
        <f>IFERROR(__xludf.DUMMYFUNCTION("""COMPUTED_VALUE"""),"Yatra")</f>
        <v>Yatra</v>
      </c>
    </row>
    <row r="70">
      <c r="A70" s="4" t="str">
        <f>IFERROR(__xludf.DUMMYFUNCTION("""COMPUTED_VALUE"""),"InMobi")</f>
        <v>InMobi</v>
      </c>
    </row>
    <row r="71">
      <c r="A71" s="4" t="str">
        <f>IFERROR(__xludf.DUMMYFUNCTION("""COMPUTED_VALUE"""),"Reliance Digital")</f>
        <v>Reliance Digital</v>
      </c>
    </row>
    <row r="72">
      <c r="A72" s="4" t="str">
        <f>IFERROR(__xludf.DUMMYFUNCTION("""COMPUTED_VALUE"""),"Shapoorji Pallonji Group")</f>
        <v>Shapoorji Pallonji Group</v>
      </c>
    </row>
    <row r="73">
      <c r="A73" s="4" t="str">
        <f>IFERROR(__xludf.DUMMYFUNCTION("""COMPUTED_VALUE"""),"Suminter India Organics")</f>
        <v>Suminter India Organics</v>
      </c>
    </row>
    <row r="74">
      <c r="A74" s="4" t="str">
        <f>IFERROR(__xludf.DUMMYFUNCTION("""COMPUTED_VALUE"""),"Godrej Group")</f>
        <v>Godrej Group</v>
      </c>
    </row>
    <row r="75">
      <c r="A75" s="4" t="str">
        <f>IFERROR(__xludf.DUMMYFUNCTION("""COMPUTED_VALUE"""),"Parle Agro")</f>
        <v>Parle Agro</v>
      </c>
    </row>
    <row r="76">
      <c r="A76" s="4" t="str">
        <f>IFERROR(__xludf.DUMMYFUNCTION("""COMPUTED_VALUE"""),"Parle Products")</f>
        <v>Parle Products</v>
      </c>
    </row>
    <row r="77">
      <c r="A77" s="4" t="str">
        <f>IFERROR(__xludf.DUMMYFUNCTION("""COMPUTED_VALUE"""),"MakeMyTrip")</f>
        <v>MakeMyTrip</v>
      </c>
    </row>
    <row r="78">
      <c r="A78" s="4" t="str">
        <f>IFERROR(__xludf.DUMMYFUNCTION("""COMPUTED_VALUE"""),"Raymond Group")</f>
        <v>Raymond Group</v>
      </c>
    </row>
    <row r="79">
      <c r="A79" s="4" t="str">
        <f>IFERROR(__xludf.DUMMYFUNCTION("""COMPUTED_VALUE"""),"Titan Company")</f>
        <v>Titan Company</v>
      </c>
    </row>
    <row r="80">
      <c r="A80" s="4" t="str">
        <f>IFERROR(__xludf.DUMMYFUNCTION("""COMPUTED_VALUE"""),"Mphasis")</f>
        <v>Mphasis</v>
      </c>
    </row>
    <row r="81">
      <c r="A81" s="4" t="str">
        <f>IFERROR(__xludf.DUMMYFUNCTION("""COMPUTED_VALUE"""),"Wipro")</f>
        <v>Wipro</v>
      </c>
    </row>
    <row r="82">
      <c r="A82" s="4" t="str">
        <f>IFERROR(__xludf.DUMMYFUNCTION("""COMPUTED_VALUE"""),"Infosys")</f>
        <v>Infosys</v>
      </c>
    </row>
    <row r="83">
      <c r="A83" s="4" t="str">
        <f>IFERROR(__xludf.DUMMYFUNCTION("""COMPUTED_VALUE"""),"Tata Consultancy Services")</f>
        <v>Tata Consultancy Services</v>
      </c>
    </row>
    <row r="84">
      <c r="A84" s="4" t="str">
        <f>IFERROR(__xludf.DUMMYFUNCTION("""COMPUTED_VALUE"""),"Electronics Corporation of India Limited")</f>
        <v>Electronics Corporation of India Limited</v>
      </c>
    </row>
    <row r="85">
      <c r="A85" s="4" t="str">
        <f>IFERROR(__xludf.DUMMYFUNCTION("""COMPUTED_VALUE"""),"Edelweiss Group")</f>
        <v>Edelweiss Group</v>
      </c>
    </row>
    <row r="86">
      <c r="A86" s="4" t="str">
        <f>IFERROR(__xludf.DUMMYFUNCTION("""COMPUTED_VALUE"""),"Max Life Insurance")</f>
        <v>Max Life Insurance</v>
      </c>
    </row>
    <row r="87">
      <c r="A87" s="4" t="str">
        <f>IFERROR(__xludf.DUMMYFUNCTION("""COMPUTED_VALUE"""),"State Bank of India")</f>
        <v>State Bank of India</v>
      </c>
    </row>
    <row r="88">
      <c r="A88" s="4" t="str">
        <f>IFERROR(__xludf.DUMMYFUNCTION("""COMPUTED_VALUE"""),"Geojit Financial Services")</f>
        <v>Geojit Financial Services</v>
      </c>
    </row>
    <row r="89">
      <c r="A89" s="4" t="str">
        <f>IFERROR(__xludf.DUMMYFUNCTION("""COMPUTED_VALUE"""),"Union Bank of India")</f>
        <v>Union Bank of India</v>
      </c>
    </row>
    <row r="90">
      <c r="A90" s="4" t="str">
        <f>IFERROR(__xludf.DUMMYFUNCTION("""COMPUTED_VALUE"""),"Federal Bank")</f>
        <v>Federal Bank</v>
      </c>
    </row>
    <row r="91">
      <c r="A91" s="4" t="str">
        <f>IFERROR(__xludf.DUMMYFUNCTION("""COMPUTED_VALUE"""),"IDBI Bank")</f>
        <v>IDBI Bank</v>
      </c>
    </row>
    <row r="92">
      <c r="A92" s="4" t="str">
        <f>IFERROR(__xludf.DUMMYFUNCTION("""COMPUTED_VALUE"""),"Infibeam")</f>
        <v>Infibeam</v>
      </c>
    </row>
    <row r="93">
      <c r="A93" s="4" t="str">
        <f>IFERROR(__xludf.DUMMYFUNCTION("""COMPUTED_VALUE"""),"One 97 Paytm")</f>
        <v>One 97 Paytm</v>
      </c>
    </row>
    <row r="94">
      <c r="A94" s="4" t="str">
        <f>IFERROR(__xludf.DUMMYFUNCTION("""COMPUTED_VALUE"""),"CaratLane")</f>
        <v>CaratLane</v>
      </c>
    </row>
    <row r="95">
      <c r="A95" s="4" t="str">
        <f>IFERROR(__xludf.DUMMYFUNCTION("""COMPUTED_VALUE"""),"Apollo Hospitals")</f>
        <v>Apollo Hospitals</v>
      </c>
    </row>
    <row r="96">
      <c r="A96" s="4" t="str">
        <f>IFERROR(__xludf.DUMMYFUNCTION("""COMPUTED_VALUE"""),"Biocon")</f>
        <v>Biocon</v>
      </c>
    </row>
    <row r="97">
      <c r="A97" s="4" t="str">
        <f>IFERROR(__xludf.DUMMYFUNCTION("""COMPUTED_VALUE"""),"Alkem Laboratories")</f>
        <v>Alkem Laboratories</v>
      </c>
    </row>
    <row r="98">
      <c r="A98" s="4" t="str">
        <f>IFERROR(__xludf.DUMMYFUNCTION("""COMPUTED_VALUE"""),"Dr. Reddy's Laboratories")</f>
        <v>Dr. Reddy's Laboratories</v>
      </c>
    </row>
    <row r="99">
      <c r="A99" s="4" t="str">
        <f>IFERROR(__xludf.DUMMYFUNCTION("""COMPUTED_VALUE"""),"USV Private Limited")</f>
        <v>USV Private Limited</v>
      </c>
    </row>
    <row r="100">
      <c r="A100" s="4" t="str">
        <f>IFERROR(__xludf.DUMMYFUNCTION("""COMPUTED_VALUE"""),"Coal India Limited")</f>
        <v>Coal India Limited</v>
      </c>
    </row>
    <row r="101">
      <c r="A101" s="4" t="str">
        <f>IFERROR(__xludf.DUMMYFUNCTION("""COMPUTED_VALUE"""),"Gujarat Mineral Development Corporation (GMDC)")</f>
        <v>Gujarat Mineral Development Corporation (GMDC)</v>
      </c>
    </row>
    <row r="102">
      <c r="A102" s="4" t="str">
        <f>IFERROR(__xludf.DUMMYFUNCTION("""COMPUTED_VALUE"""),"CSB Bank")</f>
        <v>CSB Bank</v>
      </c>
    </row>
    <row r="103">
      <c r="A103" s="4" t="str">
        <f>IFERROR(__xludf.DUMMYFUNCTION("""COMPUTED_VALUE"""),"Bank of Baroda")</f>
        <v>Bank of Baroda</v>
      </c>
    </row>
    <row r="104">
      <c r="A104" s="4" t="str">
        <f>IFERROR(__xludf.DUMMYFUNCTION("""COMPUTED_VALUE"""),"Hindustan Petroleum")</f>
        <v>Hindustan Petroleum</v>
      </c>
    </row>
    <row r="105">
      <c r="A105" s="4" t="str">
        <f>IFERROR(__xludf.DUMMYFUNCTION("""COMPUTED_VALUE"""),"IndusInd Bank")</f>
        <v>IndusInd Bank</v>
      </c>
    </row>
    <row r="106">
      <c r="A106" s="4" t="str">
        <f>IFERROR(__xludf.DUMMYFUNCTION("""COMPUTED_VALUE"""),"Reliance Entertainment")</f>
        <v>Reliance Entertainment</v>
      </c>
    </row>
    <row r="107">
      <c r="A107" s="4" t="str">
        <f>IFERROR(__xludf.DUMMYFUNCTION("""COMPUTED_VALUE"""),"Tata Communications")</f>
        <v>Tata Communications</v>
      </c>
    </row>
    <row r="108">
      <c r="A108" s="4" t="str">
        <f>IFERROR(__xludf.DUMMYFUNCTION("""COMPUTED_VALUE"""),"Vedanta Limited")</f>
        <v>Vedanta Limited</v>
      </c>
    </row>
    <row r="109">
      <c r="A109" s="4" t="str">
        <f>IFERROR(__xludf.DUMMYFUNCTION("""COMPUTED_VALUE"""),"Raheja Developers")</f>
        <v>Raheja Developers</v>
      </c>
    </row>
    <row r="110">
      <c r="A110" s="4" t="str">
        <f>IFERROR(__xludf.DUMMYFUNCTION("""COMPUTED_VALUE"""),"Konkan Railway Corporation")</f>
        <v>Konkan Railway Corporation</v>
      </c>
    </row>
    <row r="111">
      <c r="A111" s="4" t="str">
        <f>IFERROR(__xludf.DUMMYFUNCTION("""COMPUTED_VALUE"""),"Ador Group")</f>
        <v>Ador Group</v>
      </c>
    </row>
    <row r="112">
      <c r="A112" s="4" t="str">
        <f>IFERROR(__xludf.DUMMYFUNCTION("""COMPUTED_VALUE"""),"Praj")</f>
        <v>Praj</v>
      </c>
    </row>
    <row r="113">
      <c r="A113" s="4" t="str">
        <f>IFERROR(__xludf.DUMMYFUNCTION("""COMPUTED_VALUE"""),"UPL")</f>
        <v>UPL</v>
      </c>
    </row>
    <row r="114">
      <c r="A114" s="4" t="str">
        <f>IFERROR(__xludf.DUMMYFUNCTION("""COMPUTED_VALUE"""),"Tata Chemicals")</f>
        <v>Tata Chemicals</v>
      </c>
    </row>
    <row r="115">
      <c r="A115" s="4" t="str">
        <f>IFERROR(__xludf.DUMMYFUNCTION("""COMPUTED_VALUE"""),"India Optel")</f>
        <v>India Optel</v>
      </c>
    </row>
    <row r="116">
      <c r="A116" s="4" t="str">
        <f>IFERROR(__xludf.DUMMYFUNCTION("""COMPUTED_VALUE"""),"Kalyani Group")</f>
        <v>Kalyani Group</v>
      </c>
    </row>
    <row r="117">
      <c r="A117" s="4" t="str">
        <f>IFERROR(__xludf.DUMMYFUNCTION("""COMPUTED_VALUE"""),"Marico")</f>
        <v>Marico</v>
      </c>
    </row>
    <row r="118">
      <c r="A118" s="4" t="str">
        <f>IFERROR(__xludf.DUMMYFUNCTION("""COMPUTED_VALUE"""),"Maruti Suzuki")</f>
        <v>Maruti Suzuki</v>
      </c>
    </row>
    <row r="119">
      <c r="A119" s="4" t="str">
        <f>IFERROR(__xludf.DUMMYFUNCTION("""COMPUTED_VALUE"""),"Hero MotoCorp")</f>
        <v>Hero MotoCorp</v>
      </c>
    </row>
    <row r="120">
      <c r="A120" s="4" t="str">
        <f>IFERROR(__xludf.DUMMYFUNCTION("""COMPUTED_VALUE"""),"Aptech")</f>
        <v>Aptech</v>
      </c>
    </row>
    <row r="121">
      <c r="A121" s="4" t="str">
        <f>IFERROR(__xludf.DUMMYFUNCTION("""COMPUTED_VALUE"""),"Zee Entertainment Enterprises")</f>
        <v>Zee Entertainment Enterprises</v>
      </c>
    </row>
    <row r="122">
      <c r="A122" s="4" t="str">
        <f>IFERROR(__xludf.DUMMYFUNCTION("""COMPUTED_VALUE"""),"Videocon")</f>
        <v>Videocon</v>
      </c>
    </row>
    <row r="123">
      <c r="A123" s="4" t="str">
        <f>IFERROR(__xludf.DUMMYFUNCTION("""COMPUTED_VALUE"""),"Mastek")</f>
        <v>Mastek</v>
      </c>
    </row>
    <row r="124">
      <c r="A124" s="4" t="str">
        <f>IFERROR(__xludf.DUMMYFUNCTION("""COMPUTED_VALUE"""),"TVS Motor Company")</f>
        <v>TVS Motor Company</v>
      </c>
    </row>
    <row r="125">
      <c r="A125" s="4" t="str">
        <f>IFERROR(__xludf.DUMMYFUNCTION("""COMPUTED_VALUE"""),"Exide Industries")</f>
        <v>Exide Industries</v>
      </c>
    </row>
    <row r="126">
      <c r="A126" s="4" t="str">
        <f>IFERROR(__xludf.DUMMYFUNCTION("""COMPUTED_VALUE"""),"United Breweries Group")</f>
        <v>United Breweries Group</v>
      </c>
    </row>
    <row r="127">
      <c r="A127" s="4" t="str">
        <f>IFERROR(__xludf.DUMMYFUNCTION("""COMPUTED_VALUE"""),"Mahindra &amp; Mahindra")</f>
        <v>Mahindra &amp; Mahindra</v>
      </c>
    </row>
    <row r="128">
      <c r="A128" s="4" t="str">
        <f>IFERROR(__xludf.DUMMYFUNCTION("""COMPUTED_VALUE"""),"Amul")</f>
        <v>Amul</v>
      </c>
    </row>
    <row r="129">
      <c r="A129" s="4" t="str">
        <f>IFERROR(__xludf.DUMMYFUNCTION("""COMPUTED_VALUE"""),"Bajaj Auto")</f>
        <v>Bajaj Auto</v>
      </c>
    </row>
    <row r="130">
      <c r="A130" s="4" t="str">
        <f>IFERROR(__xludf.DUMMYFUNCTION("""COMPUTED_VALUE"""),"Crossword Bookstores")</f>
        <v>Crossword Bookstores</v>
      </c>
    </row>
    <row r="131">
      <c r="A131" s="4" t="str">
        <f>IFERROR(__xludf.DUMMYFUNCTION("""COMPUTED_VALUE"""),"Forbes &amp; Company Limited")</f>
        <v>Forbes &amp; Company Limited</v>
      </c>
    </row>
    <row r="132">
      <c r="A132" s="4" t="str">
        <f>IFERROR(__xludf.DUMMYFUNCTION("""COMPUTED_VALUE"""),"Eureka Forbes")</f>
        <v>Eureka Forbes</v>
      </c>
    </row>
    <row r="133">
      <c r="A133" s="4" t="str">
        <f>IFERROR(__xludf.DUMMYFUNCTION("""COMPUTED_VALUE"""),"KPIT Technologies")</f>
        <v>KPIT Technologies</v>
      </c>
    </row>
    <row r="134">
      <c r="A134" s="4" t="str">
        <f>IFERROR(__xludf.DUMMYFUNCTION("""COMPUTED_VALUE"""),"Indian Railway Finance Corporation")</f>
        <v>Indian Railway Finance Corporation</v>
      </c>
    </row>
    <row r="135">
      <c r="A135" s="4" t="str">
        <f>IFERROR(__xludf.DUMMYFUNCTION("""COMPUTED_VALUE"""),"GAIL")</f>
        <v>GAIL</v>
      </c>
    </row>
    <row r="136">
      <c r="A136" s="4" t="str">
        <f>IFERROR(__xludf.DUMMYFUNCTION("""COMPUTED_VALUE"""),"Power Trading Corporation of India")</f>
        <v>Power Trading Corporation of India</v>
      </c>
    </row>
    <row r="137">
      <c r="A137" s="4" t="str">
        <f>IFERROR(__xludf.DUMMYFUNCTION("""COMPUTED_VALUE"""),"National Fertilizers")</f>
        <v>National Fertilizers</v>
      </c>
    </row>
    <row r="138">
      <c r="A138" s="4" t="str">
        <f>IFERROR(__xludf.DUMMYFUNCTION("""COMPUTED_VALUE"""),"Hindustan Times")</f>
        <v>Hindustan Times</v>
      </c>
    </row>
    <row r="139">
      <c r="A139" s="4" t="str">
        <f>IFERROR(__xludf.DUMMYFUNCTION("""COMPUTED_VALUE"""),"NDTV")</f>
        <v>NDTV</v>
      </c>
    </row>
    <row r="140">
      <c r="A140" s="4" t="str">
        <f>IFERROR(__xludf.DUMMYFUNCTION("""COMPUTED_VALUE"""),"Tata Group")</f>
        <v>Tata Group</v>
      </c>
    </row>
    <row r="141">
      <c r="A141" s="4" t="str">
        <f>IFERROR(__xludf.DUMMYFUNCTION("""COMPUTED_VALUE"""),"Nayara Energy")</f>
        <v>Nayara Energy</v>
      </c>
    </row>
    <row r="142">
      <c r="A142" s="4" t="str">
        <f>IFERROR(__xludf.DUMMYFUNCTION("""COMPUTED_VALUE"""),"Bharti Airtel")</f>
        <v>Bharti Airtel</v>
      </c>
    </row>
    <row r="143">
      <c r="A143" s="4" t="str">
        <f>IFERROR(__xludf.DUMMYFUNCTION("""COMPUTED_VALUE"""),"Reliance Jio")</f>
        <v>Reliance Jio</v>
      </c>
    </row>
    <row r="144">
      <c r="A144" s="4" t="str">
        <f>IFERROR(__xludf.DUMMYFUNCTION("""COMPUTED_VALUE"""),"Haldiram's")</f>
        <v>Haldiram's</v>
      </c>
    </row>
    <row r="145">
      <c r="A145" s="4" t="str">
        <f>IFERROR(__xludf.DUMMYFUNCTION("""COMPUTED_VALUE"""),"Arvind")</f>
        <v>Arvind</v>
      </c>
    </row>
    <row r="146">
      <c r="A146" s="4" t="str">
        <f>IFERROR(__xludf.DUMMYFUNCTION("""COMPUTED_VALUE"""),"Dixon Technologies")</f>
        <v>Dixon Technologies</v>
      </c>
    </row>
    <row r="147">
      <c r="A147" s="4" t="str">
        <f>IFERROR(__xludf.DUMMYFUNCTION("""COMPUTED_VALUE"""),"CEAT")</f>
        <v>CEAT</v>
      </c>
    </row>
    <row r="148">
      <c r="A148" s="4" t="str">
        <f>IFERROR(__xludf.DUMMYFUNCTION("""COMPUTED_VALUE"""),"Tata Motors")</f>
        <v>Tata Motors</v>
      </c>
    </row>
    <row r="149">
      <c r="A149" s="4" t="str">
        <f>IFERROR(__xludf.DUMMYFUNCTION("""COMPUTED_VALUE"""),"Borosil")</f>
        <v>Borosil</v>
      </c>
    </row>
    <row r="150">
      <c r="A150" s="4" t="str">
        <f>IFERROR(__xludf.DUMMYFUNCTION("""COMPUTED_VALUE"""),"Shoppers Stop")</f>
        <v>Shoppers Stop</v>
      </c>
    </row>
    <row r="151">
      <c r="A151" s="4" t="str">
        <f>IFERROR(__xludf.DUMMYFUNCTION("""COMPUTED_VALUE"""),"Flipkart")</f>
        <v>Flipkart</v>
      </c>
    </row>
    <row r="152">
      <c r="A152" s="4" t="str">
        <f>IFERROR(__xludf.DUMMYFUNCTION("""COMPUTED_VALUE"""),"Glenmark Pharmaceuticals")</f>
        <v>Glenmark Pharmaceuticals</v>
      </c>
    </row>
    <row r="153">
      <c r="A153" s="4" t="str">
        <f>IFERROR(__xludf.DUMMYFUNCTION("""COMPUTED_VALUE"""),"PVR Cinemas")</f>
        <v>PVR Cinemas</v>
      </c>
    </row>
    <row r="154">
      <c r="A154" s="4" t="str">
        <f>IFERROR(__xludf.DUMMYFUNCTION("""COMPUTED_VALUE"""),"CMC")</f>
        <v>CMC</v>
      </c>
    </row>
    <row r="155">
      <c r="A155" s="4" t="str">
        <f>IFERROR(__xludf.DUMMYFUNCTION("""COMPUTED_VALUE"""),"Zoho Corporation")</f>
        <v>Zoho Corporation</v>
      </c>
    </row>
    <row r="156">
      <c r="A156" s="4" t="str">
        <f>IFERROR(__xludf.DUMMYFUNCTION("""COMPUTED_VALUE"""),"Persistent Systems")</f>
        <v>Persistent Systems</v>
      </c>
    </row>
    <row r="157">
      <c r="A157" s="4" t="str">
        <f>IFERROR(__xludf.DUMMYFUNCTION("""COMPUTED_VALUE"""),"NIIT")</f>
        <v>NIIT</v>
      </c>
    </row>
    <row r="158">
      <c r="A158" s="4" t="str">
        <f>IFERROR(__xludf.DUMMYFUNCTION("""COMPUTED_VALUE"""),"JSW Energy")</f>
        <v>JSW Energy</v>
      </c>
    </row>
    <row r="159">
      <c r="A159" s="4" t="str">
        <f>IFERROR(__xludf.DUMMYFUNCTION("""COMPUTED_VALUE"""),"Sterlite Industries")</f>
        <v>Sterlite Industries</v>
      </c>
    </row>
    <row r="160">
      <c r="A160" s="4" t="str">
        <f>IFERROR(__xludf.DUMMYFUNCTION("""COMPUTED_VALUE"""),"Pidilite Industries")</f>
        <v>Pidilite Industries</v>
      </c>
    </row>
    <row r="161">
      <c r="A161" s="4" t="str">
        <f>IFERROR(__xludf.DUMMYFUNCTION("""COMPUTED_VALUE"""),"India Cements")</f>
        <v>India Cements</v>
      </c>
    </row>
    <row r="162">
      <c r="A162" s="4" t="str">
        <f>IFERROR(__xludf.DUMMYFUNCTION("""COMPUTED_VALUE"""),"Sun Pharmaceutical")</f>
        <v>Sun Pharmaceutical</v>
      </c>
    </row>
    <row r="163">
      <c r="A163" s="4" t="str">
        <f>IFERROR(__xludf.DUMMYFUNCTION("""COMPUTED_VALUE"""),"Emcure Pharmaceuticals")</f>
        <v>Emcure Pharmaceuticals</v>
      </c>
    </row>
    <row r="164">
      <c r="A164" s="4" t="str">
        <f>IFERROR(__xludf.DUMMYFUNCTION("""COMPUTED_VALUE"""),"Bharat Biotech")</f>
        <v>Bharat Biotech</v>
      </c>
    </row>
    <row r="165">
      <c r="A165" s="4" t="str">
        <f>IFERROR(__xludf.DUMMYFUNCTION("""COMPUTED_VALUE"""),"NTPC Limited")</f>
        <v>NTPC Limited</v>
      </c>
    </row>
    <row r="166">
      <c r="A166" s="4" t="str">
        <f>IFERROR(__xludf.DUMMYFUNCTION("""COMPUTED_VALUE"""),"VA Tech Wabag")</f>
        <v>VA Tech Wabag</v>
      </c>
    </row>
    <row r="167">
      <c r="A167" s="4" t="str">
        <f>IFERROR(__xludf.DUMMYFUNCTION("""COMPUTED_VALUE"""),"JSW Steel Ltd")</f>
        <v>JSW Steel Ltd</v>
      </c>
    </row>
    <row r="168">
      <c r="A168" s="4" t="str">
        <f>IFERROR(__xludf.DUMMYFUNCTION("""COMPUTED_VALUE"""),"UltraTech Cement")</f>
        <v>UltraTech Cement</v>
      </c>
    </row>
    <row r="169">
      <c r="A169" s="4" t="str">
        <f>IFERROR(__xludf.DUMMYFUNCTION("""COMPUTED_VALUE"""),"Tata Power")</f>
        <v>Tata Power</v>
      </c>
    </row>
    <row r="170">
      <c r="A170" s="6" t="str">
        <f>IFERROR(__xludf.DUMMYFUNCTION("""COMPUTED_VALUE"""),"Rediff.com")</f>
        <v>Rediff.com</v>
      </c>
    </row>
    <row r="171">
      <c r="A171" s="4" t="str">
        <f>IFERROR(__xludf.DUMMYFUNCTION("""COMPUTED_VALUE"""),"Century Plyboards")</f>
        <v>Century Plyboards</v>
      </c>
    </row>
    <row r="172">
      <c r="A172" s="4" t="str">
        <f>IFERROR(__xludf.DUMMYFUNCTION("""COMPUTED_VALUE"""),"Dabur")</f>
        <v>Dabur</v>
      </c>
    </row>
    <row r="173">
      <c r="A173" s="4" t="str">
        <f>IFERROR(__xludf.DUMMYFUNCTION("""COMPUTED_VALUE"""),"HLL Lifecare")</f>
        <v>HLL Lifecare</v>
      </c>
    </row>
    <row r="174">
      <c r="A174" s="4" t="str">
        <f>IFERROR(__xludf.DUMMYFUNCTION("""COMPUTED_VALUE"""),"Bharat Forge")</f>
        <v>Bharat Forge</v>
      </c>
    </row>
    <row r="175">
      <c r="A175" s="4" t="str">
        <f>IFERROR(__xludf.DUMMYFUNCTION("""COMPUTED_VALUE"""),"Artemis Hospital")</f>
        <v>Artemis Hospital</v>
      </c>
    </row>
    <row r="176">
      <c r="A176" s="4" t="str">
        <f>IFERROR(__xludf.DUMMYFUNCTION("""COMPUTED_VALUE"""),"Cipla")</f>
        <v>Cipla</v>
      </c>
    </row>
    <row r="177">
      <c r="A177" s="4" t="str">
        <f>IFERROR(__xludf.DUMMYFUNCTION("""COMPUTED_VALUE"""),"Max Healthcare")</f>
        <v>Max Healthcare</v>
      </c>
    </row>
    <row r="178">
      <c r="A178" s="4" t="str">
        <f>IFERROR(__xludf.DUMMYFUNCTION("""COMPUTED_VALUE"""),"Welspun Energy")</f>
        <v>Welspun Energy</v>
      </c>
    </row>
    <row r="179">
      <c r="A179" s="4" t="str">
        <f>IFERROR(__xludf.DUMMYFUNCTION("""COMPUTED_VALUE"""),"Jindal Steel and Power")</f>
        <v>Jindal Steel and Power</v>
      </c>
    </row>
    <row r="180">
      <c r="A180" s="4" t="str">
        <f>IFERROR(__xludf.DUMMYFUNCTION("""COMPUTED_VALUE"""),"Jindal Stainless")</f>
        <v>Jindal Stainless</v>
      </c>
    </row>
    <row r="181">
      <c r="A181" s="4" t="str">
        <f>IFERROR(__xludf.DUMMYFUNCTION("""COMPUTED_VALUE"""),"EID Parry")</f>
        <v>EID Parry</v>
      </c>
    </row>
    <row r="182">
      <c r="A182" s="4" t="str">
        <f>IFERROR(__xludf.DUMMYFUNCTION("""COMPUTED_VALUE"""),"Oil and Natural Gas Corporation")</f>
        <v>Oil and Natural Gas Corporation</v>
      </c>
    </row>
    <row r="183">
      <c r="A183" s="4" t="str">
        <f>IFERROR(__xludf.DUMMYFUNCTION("""COMPUTED_VALUE"""),"Nuclear Power Corporation of India")</f>
        <v>Nuclear Power Corporation of India</v>
      </c>
    </row>
    <row r="184">
      <c r="A184" s="4" t="str">
        <f>IFERROR(__xludf.DUMMYFUNCTION("""COMPUTED_VALUE"""),"West Bengal Power Development Corporation (WBPDCL)")</f>
        <v>West Bengal Power Development Corporation (WBPDCL)</v>
      </c>
    </row>
    <row r="185">
      <c r="A185" s="4" t="str">
        <f>IFERROR(__xludf.DUMMYFUNCTION("""COMPUTED_VALUE"""),"Nectar Lifesciences")</f>
        <v>Nectar Lifesciences</v>
      </c>
    </row>
    <row r="186">
      <c r="A186" s="4" t="str">
        <f>IFERROR(__xludf.DUMMYFUNCTION("""COMPUTED_VALUE"""),"Oil India")</f>
        <v>Oil India</v>
      </c>
    </row>
    <row r="187">
      <c r="A187" s="4" t="str">
        <f>IFERROR(__xludf.DUMMYFUNCTION("""COMPUTED_VALUE"""),"ONGC Videsh")</f>
        <v>ONGC Videsh</v>
      </c>
    </row>
    <row r="188">
      <c r="A188" s="4" t="str">
        <f>IFERROR(__xludf.DUMMYFUNCTION("""COMPUTED_VALUE"""),"Petronet LNG")</f>
        <v>Petronet LNG</v>
      </c>
    </row>
    <row r="189">
      <c r="A189" s="4" t="str">
        <f>IFERROR(__xludf.DUMMYFUNCTION("""COMPUTED_VALUE"""),"Reliance Industries")</f>
        <v>Reliance Industries</v>
      </c>
    </row>
    <row r="190">
      <c r="A190" s="4" t="str">
        <f>IFERROR(__xludf.DUMMYFUNCTION("""COMPUTED_VALUE"""),"Great Eastern Shipping")</f>
        <v>Great Eastern Shipping</v>
      </c>
    </row>
    <row r="191">
      <c r="A191" s="4" t="str">
        <f>IFERROR(__xludf.DUMMYFUNCTION("""COMPUTED_VALUE"""),"Suzlon")</f>
        <v>Suzlon</v>
      </c>
    </row>
    <row r="192">
      <c r="A192" s="4" t="str">
        <f>IFERROR(__xludf.DUMMYFUNCTION("""COMPUTED_VALUE"""),"Ballarpur Industries Limited")</f>
        <v>Ballarpur Industries Limited</v>
      </c>
    </row>
    <row r="193">
      <c r="A193" s="4" t="str">
        <f>IFERROR(__xludf.DUMMYFUNCTION("""COMPUTED_VALUE"""),"Hindustan Zinc")</f>
        <v>Hindustan Zinc</v>
      </c>
    </row>
  </sheetData>
  <hyperlinks>
    <hyperlink r:id="rId1" ref="A17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43"/>
    <col customWidth="1" min="6" max="6" width="58.43"/>
  </cols>
  <sheetData>
    <row r="1">
      <c r="A1" s="4" t="str">
        <f>IFERROR(__xludf.DUMMYFUNCTION("UNIQUE(Sheet1!J:J)"),"IQ_INDUSTRY_CLASSIFICATION")</f>
        <v>IQ_INDUSTRY_CLASSIFICATION</v>
      </c>
    </row>
    <row r="2">
      <c r="A2" s="4" t="str">
        <f>IFERROR(__xludf.DUMMYFUNCTION("""COMPUTED_VALUE"""),"Industrials")</f>
        <v>Industrials</v>
      </c>
      <c r="B2" s="4">
        <f>COUNTIF(Sheet1!J:J,A2)</f>
        <v>181</v>
      </c>
      <c r="C2" s="5" t="s">
        <v>2944</v>
      </c>
      <c r="D2" s="5" t="s">
        <v>2945</v>
      </c>
      <c r="F2" s="7" t="s">
        <v>2946</v>
      </c>
      <c r="G2" s="7">
        <v>28.0</v>
      </c>
      <c r="H2" s="4">
        <f>COUNTIF(Sheet1!N:N,F2)</f>
        <v>0</v>
      </c>
    </row>
    <row r="3">
      <c r="A3" s="4" t="str">
        <f>IFERROR(__xludf.DUMMYFUNCTION("""COMPUTED_VALUE"""),"Financials")</f>
        <v>Financials</v>
      </c>
      <c r="B3" s="4">
        <f>COUNTIF(Sheet1!J:J,A3)</f>
        <v>168</v>
      </c>
      <c r="C3" s="5" t="s">
        <v>2947</v>
      </c>
      <c r="D3" s="5" t="s">
        <v>2945</v>
      </c>
      <c r="F3" s="7" t="s">
        <v>2948</v>
      </c>
      <c r="G3" s="7">
        <v>28.0</v>
      </c>
      <c r="H3" s="4">
        <f>COUNTIF(Sheet1!N:N,F3)</f>
        <v>0</v>
      </c>
    </row>
    <row r="4">
      <c r="A4" s="4" t="str">
        <f>IFERROR(__xludf.DUMMYFUNCTION("""COMPUTED_VALUE"""),"Information Technology")</f>
        <v>Information Technology</v>
      </c>
      <c r="B4" s="4">
        <f>COUNTIF(Sheet1!J:J,A4)</f>
        <v>66</v>
      </c>
      <c r="C4" s="5" t="s">
        <v>2947</v>
      </c>
      <c r="D4" s="5" t="s">
        <v>2945</v>
      </c>
      <c r="F4" s="7" t="s">
        <v>2949</v>
      </c>
      <c r="G4" s="7">
        <v>23.0</v>
      </c>
      <c r="H4" s="4">
        <f>COUNTIF(Sheet1!N:N,F4)</f>
        <v>0</v>
      </c>
    </row>
    <row r="5">
      <c r="A5" s="4" t="str">
        <f>IFERROR(__xludf.DUMMYFUNCTION("""COMPUTED_VALUE"""),"Consumer Staples")</f>
        <v>Consumer Staples</v>
      </c>
      <c r="B5" s="4">
        <f>COUNTIF(Sheet1!J:J,A5)</f>
        <v>90</v>
      </c>
      <c r="C5" s="5" t="s">
        <v>2944</v>
      </c>
      <c r="D5" s="5" t="s">
        <v>2945</v>
      </c>
      <c r="F5" s="7" t="s">
        <v>2950</v>
      </c>
      <c r="G5" s="7">
        <v>15.0</v>
      </c>
      <c r="H5" s="4">
        <f>COUNTIF(Sheet1!N:N,F5)</f>
        <v>0</v>
      </c>
    </row>
    <row r="6">
      <c r="A6" s="4" t="str">
        <f>IFERROR(__xludf.DUMMYFUNCTION("""COMPUTED_VALUE"""),"Consumer Discretionary")</f>
        <v>Consumer Discretionary</v>
      </c>
      <c r="B6" s="4">
        <f>COUNTIF(Sheet1!J:J,A6)</f>
        <v>140</v>
      </c>
      <c r="C6" s="5" t="s">
        <v>2944</v>
      </c>
      <c r="D6" s="5" t="s">
        <v>2945</v>
      </c>
      <c r="F6" s="7" t="s">
        <v>2951</v>
      </c>
      <c r="G6" s="7">
        <v>12.0</v>
      </c>
      <c r="H6" s="4">
        <f>COUNTIF(Sheet1!N:N,F6)</f>
        <v>0</v>
      </c>
    </row>
    <row r="7">
      <c r="A7" s="4" t="str">
        <f>IFERROR(__xludf.DUMMYFUNCTION("""COMPUTED_VALUE"""),"Communication Services")</f>
        <v>Communication Services</v>
      </c>
      <c r="B7" s="4">
        <f>COUNTIF(Sheet1!J:J,A7)</f>
        <v>54</v>
      </c>
      <c r="C7" s="5" t="s">
        <v>2947</v>
      </c>
      <c r="D7" s="5" t="s">
        <v>2945</v>
      </c>
      <c r="F7" s="7" t="s">
        <v>2952</v>
      </c>
      <c r="G7" s="7">
        <v>10.0</v>
      </c>
      <c r="H7" s="4">
        <f>COUNTIF(Sheet1!N:N,F7)</f>
        <v>0</v>
      </c>
    </row>
    <row r="8">
      <c r="A8" s="4" t="str">
        <f>IFERROR(__xludf.DUMMYFUNCTION("""COMPUTED_VALUE"""),"Health Care")</f>
        <v>Health Care</v>
      </c>
      <c r="B8" s="4">
        <f>COUNTIF(Sheet1!J:J,A8)</f>
        <v>59</v>
      </c>
      <c r="D8" s="5" t="s">
        <v>2945</v>
      </c>
      <c r="F8" s="4" t="s">
        <v>2953</v>
      </c>
      <c r="G8" s="4">
        <v>8.0</v>
      </c>
      <c r="H8" s="4">
        <f>COUNTIF(Sheet1!N:N,F8)</f>
        <v>0</v>
      </c>
    </row>
    <row r="9">
      <c r="A9" s="4" t="str">
        <f>IFERROR(__xludf.DUMMYFUNCTION("""COMPUTED_VALUE"""),"Energy")</f>
        <v>Energy</v>
      </c>
      <c r="B9" s="4">
        <f>COUNTIF(Sheet1!J:J,A9)</f>
        <v>25</v>
      </c>
      <c r="D9" s="5" t="s">
        <v>2945</v>
      </c>
      <c r="F9" s="4" t="s">
        <v>2954</v>
      </c>
      <c r="G9" s="4">
        <v>7.0</v>
      </c>
      <c r="H9" s="4">
        <f>COUNTIF(Sheet1!N:N,F9)</f>
        <v>0</v>
      </c>
    </row>
    <row r="10">
      <c r="A10" s="4" t="str">
        <f>IFERROR(__xludf.DUMMYFUNCTION("""COMPUTED_VALUE"""),"Materials")</f>
        <v>Materials</v>
      </c>
      <c r="B10" s="4">
        <f>COUNTIF(Sheet1!J:J,A10)</f>
        <v>47</v>
      </c>
      <c r="D10" s="5" t="s">
        <v>2945</v>
      </c>
      <c r="F10" s="7" t="s">
        <v>2955</v>
      </c>
      <c r="G10" s="4">
        <v>6.0</v>
      </c>
      <c r="H10" s="4">
        <f>COUNTIF(Sheet1!N:N,F10)</f>
        <v>0</v>
      </c>
    </row>
    <row r="11">
      <c r="A11" s="4" t="str">
        <f>IFERROR(__xludf.DUMMYFUNCTION("""COMPUTED_VALUE"""),"Utilities")</f>
        <v>Utilities</v>
      </c>
      <c r="B11" s="4">
        <f>COUNTIF(Sheet1!J:J,A11)</f>
        <v>27</v>
      </c>
      <c r="D11" s="5" t="s">
        <v>2945</v>
      </c>
      <c r="F11" s="4" t="s">
        <v>2956</v>
      </c>
      <c r="G11" s="4">
        <v>5.0</v>
      </c>
      <c r="H11" s="4">
        <f>COUNTIF(Sheet1!N:N,F11)</f>
        <v>0</v>
      </c>
    </row>
    <row r="12">
      <c r="F12" s="4" t="s">
        <v>2957</v>
      </c>
      <c r="G12" s="4">
        <v>5.0</v>
      </c>
      <c r="H12" s="4">
        <f>COUNTIF(Sheet1!N:N,F12)</f>
        <v>0</v>
      </c>
    </row>
    <row r="13">
      <c r="F13" s="7" t="s">
        <v>2958</v>
      </c>
      <c r="G13" s="7">
        <v>5.0</v>
      </c>
      <c r="H13" s="4">
        <f>COUNTIF(Sheet1!N:N,F13)</f>
        <v>0</v>
      </c>
    </row>
    <row r="14">
      <c r="F14" s="4" t="s">
        <v>2959</v>
      </c>
      <c r="G14" s="4">
        <v>4.0</v>
      </c>
      <c r="H14" s="4">
        <f>COUNTIF(Sheet1!N:N,F14)</f>
        <v>0</v>
      </c>
    </row>
    <row r="15">
      <c r="F15" s="4" t="s">
        <v>2960</v>
      </c>
      <c r="G15" s="4">
        <v>4.0</v>
      </c>
      <c r="H15" s="4">
        <f>COUNTIF(Sheet1!N:N,F15)</f>
        <v>0</v>
      </c>
    </row>
    <row r="16">
      <c r="F16" s="4" t="s">
        <v>2961</v>
      </c>
      <c r="G16" s="4">
        <v>4.0</v>
      </c>
      <c r="H16" s="4">
        <f>COUNTIF(Sheet1!N:N,F16)</f>
        <v>0</v>
      </c>
    </row>
    <row r="17">
      <c r="F17" s="7" t="s">
        <v>2962</v>
      </c>
      <c r="G17" s="4">
        <v>4.0</v>
      </c>
      <c r="H17" s="4">
        <f>COUNTIF(Sheet1!N:N,F17)</f>
        <v>0</v>
      </c>
    </row>
    <row r="18">
      <c r="F18" s="7" t="s">
        <v>2963</v>
      </c>
      <c r="G18" s="7">
        <v>4.0</v>
      </c>
      <c r="H18" s="4">
        <f>COUNTIF(Sheet1!N:N,F18)</f>
        <v>0</v>
      </c>
    </row>
    <row r="19">
      <c r="F19" s="4" t="s">
        <v>2964</v>
      </c>
      <c r="G19" s="4">
        <v>3.0</v>
      </c>
      <c r="H19" s="4">
        <f>COUNTIF(Sheet1!N:N,F19)</f>
        <v>0</v>
      </c>
    </row>
    <row r="20">
      <c r="F20" s="4" t="s">
        <v>2965</v>
      </c>
      <c r="G20" s="4">
        <v>3.0</v>
      </c>
      <c r="H20" s="4">
        <f>COUNTIF(Sheet1!N:N,F20)</f>
        <v>0</v>
      </c>
    </row>
    <row r="21">
      <c r="F21" s="4" t="s">
        <v>2966</v>
      </c>
      <c r="G21" s="4">
        <v>3.0</v>
      </c>
      <c r="H21" s="4">
        <f>COUNTIF(Sheet1!N:N,F21)</f>
        <v>0</v>
      </c>
    </row>
    <row r="22">
      <c r="F22" s="4" t="s">
        <v>2967</v>
      </c>
      <c r="G22" s="4">
        <v>3.0</v>
      </c>
      <c r="H22" s="4">
        <f>COUNTIF(Sheet1!N:N,F22)</f>
        <v>0</v>
      </c>
    </row>
    <row r="23">
      <c r="F23" s="4" t="s">
        <v>2968</v>
      </c>
      <c r="G23" s="4">
        <v>3.0</v>
      </c>
      <c r="H23" s="4">
        <f>COUNTIF(Sheet1!N:N,F23)</f>
        <v>0</v>
      </c>
    </row>
    <row r="24">
      <c r="F24" s="4" t="s">
        <v>2969</v>
      </c>
      <c r="G24" s="4">
        <v>2.0</v>
      </c>
      <c r="H24" s="4">
        <f>COUNTIF(Sheet1!N:N,F24)</f>
        <v>0</v>
      </c>
    </row>
    <row r="25">
      <c r="F25" s="4" t="s">
        <v>2970</v>
      </c>
      <c r="G25" s="4">
        <v>2.0</v>
      </c>
      <c r="H25" s="4">
        <f>COUNTIF(Sheet1!N:N,F25)</f>
        <v>0</v>
      </c>
    </row>
    <row r="26">
      <c r="F26" s="4" t="s">
        <v>2971</v>
      </c>
      <c r="G26" s="4">
        <v>2.0</v>
      </c>
      <c r="H26" s="4">
        <f>COUNTIF(Sheet1!N:N,F26)</f>
        <v>0</v>
      </c>
    </row>
    <row r="27">
      <c r="F27" s="4" t="s">
        <v>2972</v>
      </c>
      <c r="G27" s="4">
        <v>2.0</v>
      </c>
      <c r="H27" s="4">
        <f>COUNTIF(Sheet1!N:N,F27)</f>
        <v>0</v>
      </c>
    </row>
    <row r="28">
      <c r="F28" s="4" t="s">
        <v>2973</v>
      </c>
      <c r="G28" s="4">
        <v>2.0</v>
      </c>
      <c r="H28" s="4">
        <f>COUNTIF(Sheet1!N:N,F28)</f>
        <v>0</v>
      </c>
    </row>
    <row r="29">
      <c r="F29" s="4" t="s">
        <v>2974</v>
      </c>
      <c r="G29" s="4">
        <v>2.0</v>
      </c>
      <c r="H29" s="4">
        <f>COUNTIF(Sheet1!N:N,F29)</f>
        <v>0</v>
      </c>
    </row>
    <row r="30">
      <c r="F30" s="4" t="s">
        <v>2975</v>
      </c>
      <c r="G30" s="4">
        <v>2.0</v>
      </c>
      <c r="H30" s="4">
        <f>COUNTIF(Sheet1!N:N,F30)</f>
        <v>0</v>
      </c>
    </row>
    <row r="31">
      <c r="F31" s="4" t="s">
        <v>2976</v>
      </c>
      <c r="G31" s="4">
        <v>2.0</v>
      </c>
      <c r="H31" s="4">
        <f>COUNTIF(Sheet1!N:N,F31)</f>
        <v>0</v>
      </c>
    </row>
    <row r="32">
      <c r="F32" s="7" t="s">
        <v>2977</v>
      </c>
      <c r="G32" s="4">
        <v>2.0</v>
      </c>
      <c r="H32" s="4">
        <f>COUNTIF(Sheet1!N:N,F32)</f>
        <v>0</v>
      </c>
    </row>
    <row r="33">
      <c r="F33" s="7" t="s">
        <v>2978</v>
      </c>
      <c r="G33" s="4">
        <v>2.0</v>
      </c>
      <c r="H33" s="4">
        <f>COUNTIF(Sheet1!N:N,F33)</f>
        <v>0</v>
      </c>
    </row>
    <row r="34">
      <c r="F34" s="7" t="s">
        <v>2979</v>
      </c>
      <c r="G34" s="4">
        <v>2.0</v>
      </c>
      <c r="H34" s="4">
        <f>COUNTIF(Sheet1!N:N,F34)</f>
        <v>0</v>
      </c>
    </row>
    <row r="35">
      <c r="F35" s="7" t="s">
        <v>2980</v>
      </c>
      <c r="G35" s="4">
        <v>2.0</v>
      </c>
      <c r="H35" s="4">
        <f>COUNTIF(Sheet1!N:N,F35)</f>
        <v>0</v>
      </c>
    </row>
    <row r="36">
      <c r="F36" s="4" t="s">
        <v>2981</v>
      </c>
      <c r="G36" s="4">
        <v>2.0</v>
      </c>
      <c r="H36" s="4">
        <f>COUNTIF(Sheet1!N:N,F36)</f>
        <v>0</v>
      </c>
    </row>
    <row r="37">
      <c r="F37" s="7" t="s">
        <v>2982</v>
      </c>
      <c r="G37" s="4">
        <v>2.0</v>
      </c>
      <c r="H37" s="4">
        <f>COUNTIF(Sheet1!N:N,F37)</f>
        <v>0</v>
      </c>
    </row>
    <row r="38">
      <c r="F38" s="4" t="s">
        <v>2983</v>
      </c>
      <c r="G38" s="4">
        <v>2.0</v>
      </c>
      <c r="H38" s="4">
        <f>COUNTIF(Sheet1!N:N,F38)</f>
        <v>0</v>
      </c>
    </row>
    <row r="39">
      <c r="F39" s="4" t="s">
        <v>2984</v>
      </c>
      <c r="G39" s="4">
        <v>2.0</v>
      </c>
      <c r="H39" s="4">
        <f>COUNTIF(Sheet1!N:N,F39)</f>
        <v>0</v>
      </c>
    </row>
    <row r="40">
      <c r="F40" s="4" t="s">
        <v>2985</v>
      </c>
      <c r="G40" s="4">
        <v>2.0</v>
      </c>
      <c r="H40" s="4">
        <f>COUNTIF(Sheet1!N:N,F40)</f>
        <v>0</v>
      </c>
    </row>
    <row r="41">
      <c r="F41" s="4" t="s">
        <v>2986</v>
      </c>
      <c r="G41" s="4">
        <v>1.0</v>
      </c>
      <c r="H41" s="4">
        <f>COUNTIF(Sheet1!N:N,F41)</f>
        <v>0</v>
      </c>
    </row>
    <row r="42">
      <c r="F42" s="4" t="s">
        <v>2987</v>
      </c>
      <c r="G42" s="4">
        <v>1.0</v>
      </c>
      <c r="H42" s="4">
        <f>COUNTIF(Sheet1!N:N,F42)</f>
        <v>0</v>
      </c>
    </row>
    <row r="43">
      <c r="F43" s="4" t="s">
        <v>2988</v>
      </c>
      <c r="G43" s="4">
        <v>1.0</v>
      </c>
      <c r="H43" s="4">
        <f>COUNTIF(Sheet1!N:N,F43)</f>
        <v>0</v>
      </c>
    </row>
    <row r="44">
      <c r="F44" s="4" t="s">
        <v>2989</v>
      </c>
      <c r="G44" s="4">
        <v>1.0</v>
      </c>
      <c r="H44" s="4">
        <f>COUNTIF(Sheet1!N:N,F44)</f>
        <v>0</v>
      </c>
    </row>
    <row r="45">
      <c r="F45" s="4" t="s">
        <v>2990</v>
      </c>
      <c r="G45" s="4">
        <v>1.0</v>
      </c>
      <c r="H45" s="4">
        <f>COUNTIF(Sheet1!N:N,F45)</f>
        <v>0</v>
      </c>
    </row>
    <row r="46">
      <c r="F46" s="4" t="s">
        <v>2991</v>
      </c>
      <c r="G46" s="4">
        <v>1.0</v>
      </c>
      <c r="H46" s="4">
        <f>COUNTIF(Sheet1!N:N,F46)</f>
        <v>0</v>
      </c>
    </row>
    <row r="47">
      <c r="F47" s="7" t="s">
        <v>2992</v>
      </c>
      <c r="G47" s="7">
        <v>1.0</v>
      </c>
      <c r="H47" s="4">
        <f>COUNTIF(Sheet1!N:N,F47)</f>
        <v>0</v>
      </c>
    </row>
    <row r="48">
      <c r="F48" s="4" t="s">
        <v>2993</v>
      </c>
      <c r="G48" s="4">
        <v>1.0</v>
      </c>
      <c r="H48" s="4">
        <f>COUNTIF(Sheet1!N:N,F48)</f>
        <v>0</v>
      </c>
    </row>
    <row r="49">
      <c r="F49" s="4" t="s">
        <v>2994</v>
      </c>
      <c r="G49" s="4">
        <v>1.0</v>
      </c>
      <c r="H49" s="4">
        <f>COUNTIF(Sheet1!N:N,F49)</f>
        <v>0</v>
      </c>
    </row>
    <row r="50">
      <c r="F50" s="4" t="s">
        <v>2995</v>
      </c>
      <c r="G50" s="4">
        <v>1.0</v>
      </c>
      <c r="H50" s="4">
        <f>COUNTIF(Sheet1!N:N,F50)</f>
        <v>0</v>
      </c>
    </row>
    <row r="51">
      <c r="F51" s="4" t="s">
        <v>2996</v>
      </c>
      <c r="G51" s="4">
        <v>1.0</v>
      </c>
      <c r="H51" s="4">
        <f>COUNTIF(Sheet1!N:N,F51)</f>
        <v>0</v>
      </c>
    </row>
    <row r="52">
      <c r="F52" s="4" t="s">
        <v>2997</v>
      </c>
      <c r="G52" s="4">
        <v>1.0</v>
      </c>
      <c r="H52" s="4">
        <f>COUNTIF(Sheet1!N:N,F52)</f>
        <v>0</v>
      </c>
    </row>
    <row r="53">
      <c r="F53" s="4" t="s">
        <v>2998</v>
      </c>
      <c r="G53" s="4">
        <v>1.0</v>
      </c>
      <c r="H53" s="4">
        <f>COUNTIF(Sheet1!N:N,F53)</f>
        <v>0</v>
      </c>
    </row>
    <row r="54">
      <c r="F54" s="4" t="s">
        <v>2999</v>
      </c>
      <c r="G54" s="4">
        <v>1.0</v>
      </c>
      <c r="H54" s="4">
        <f>COUNTIF(Sheet1!N:N,F54)</f>
        <v>0</v>
      </c>
    </row>
    <row r="55">
      <c r="F55" s="4" t="s">
        <v>3000</v>
      </c>
      <c r="G55" s="4">
        <v>1.0</v>
      </c>
      <c r="H55" s="4">
        <f>COUNTIF(Sheet1!N:N,F55)</f>
        <v>0</v>
      </c>
    </row>
    <row r="56">
      <c r="F56" s="4" t="s">
        <v>3001</v>
      </c>
      <c r="G56" s="4">
        <v>1.0</v>
      </c>
      <c r="H56" s="4">
        <f>COUNTIF(Sheet1!N:N,F56)</f>
        <v>0</v>
      </c>
    </row>
    <row r="57">
      <c r="F57" s="4" t="s">
        <v>3002</v>
      </c>
      <c r="G57" s="4">
        <v>1.0</v>
      </c>
      <c r="H57" s="4">
        <f>COUNTIF(Sheet1!N:N,F57)</f>
        <v>0</v>
      </c>
    </row>
    <row r="58">
      <c r="F58" s="4" t="s">
        <v>3003</v>
      </c>
      <c r="G58" s="4">
        <v>1.0</v>
      </c>
      <c r="H58" s="4">
        <f>COUNTIF(Sheet1!N:N,F58)</f>
        <v>0</v>
      </c>
    </row>
    <row r="59">
      <c r="F59" s="4" t="s">
        <v>3004</v>
      </c>
      <c r="G59" s="4">
        <v>1.0</v>
      </c>
      <c r="H59" s="4">
        <f>COUNTIF(Sheet1!N:N,F59)</f>
        <v>0</v>
      </c>
    </row>
    <row r="60">
      <c r="F60" s="4" t="s">
        <v>3005</v>
      </c>
      <c r="G60" s="4">
        <v>1.0</v>
      </c>
      <c r="H60" s="4">
        <f>COUNTIF(Sheet1!N:N,F60)</f>
        <v>0</v>
      </c>
    </row>
    <row r="61">
      <c r="F61" s="4" t="s">
        <v>3006</v>
      </c>
      <c r="G61" s="4">
        <v>1.0</v>
      </c>
      <c r="H61" s="4">
        <f>COUNTIF(Sheet1!N:N,F61)</f>
        <v>0</v>
      </c>
    </row>
    <row r="62">
      <c r="F62" s="4" t="s">
        <v>3007</v>
      </c>
      <c r="G62" s="4">
        <v>1.0</v>
      </c>
      <c r="H62" s="4">
        <f>COUNTIF(Sheet1!N:N,F62)</f>
        <v>0</v>
      </c>
    </row>
    <row r="63">
      <c r="F63" s="4" t="s">
        <v>3008</v>
      </c>
      <c r="G63" s="4">
        <v>1.0</v>
      </c>
      <c r="H63" s="4">
        <f>COUNTIF(Sheet1!N:N,F63)</f>
        <v>0</v>
      </c>
    </row>
    <row r="64">
      <c r="F64" s="4" t="s">
        <v>3009</v>
      </c>
      <c r="G64" s="4">
        <v>1.0</v>
      </c>
      <c r="H64" s="4">
        <f>COUNTIF(Sheet1!N:N,F64)</f>
        <v>0</v>
      </c>
    </row>
    <row r="65">
      <c r="F65" s="4" t="s">
        <v>3010</v>
      </c>
      <c r="G65" s="4">
        <v>1.0</v>
      </c>
      <c r="H65" s="4">
        <f>COUNTIF(Sheet1!N:N,F65)</f>
        <v>0</v>
      </c>
    </row>
    <row r="66">
      <c r="F66" s="4" t="s">
        <v>3011</v>
      </c>
      <c r="G66" s="4">
        <v>1.0</v>
      </c>
      <c r="H66" s="4">
        <f>COUNTIF(Sheet1!N:N,F66)</f>
        <v>0</v>
      </c>
    </row>
    <row r="67">
      <c r="F67" s="4" t="s">
        <v>3012</v>
      </c>
      <c r="G67" s="4">
        <v>1.0</v>
      </c>
      <c r="H67" s="4">
        <f>COUNTIF(Sheet1!N:N,F67)</f>
        <v>0</v>
      </c>
    </row>
    <row r="68">
      <c r="F68" s="4" t="s">
        <v>3013</v>
      </c>
      <c r="G68" s="4">
        <v>1.0</v>
      </c>
      <c r="H68" s="4">
        <f>COUNTIF(Sheet1!N:N,F68)</f>
        <v>0</v>
      </c>
    </row>
    <row r="69">
      <c r="F69" s="4" t="s">
        <v>3014</v>
      </c>
      <c r="G69" s="4">
        <v>1.0</v>
      </c>
      <c r="H69" s="4">
        <f>COUNTIF(Sheet1!N:N,F69)</f>
        <v>0</v>
      </c>
    </row>
    <row r="70">
      <c r="F70" s="4" t="s">
        <v>3015</v>
      </c>
      <c r="G70" s="4">
        <v>1.0</v>
      </c>
      <c r="H70" s="4">
        <f>COUNTIF(Sheet1!N:N,F70)</f>
        <v>0</v>
      </c>
    </row>
    <row r="71">
      <c r="F71" s="4" t="s">
        <v>3016</v>
      </c>
      <c r="G71" s="4">
        <v>1.0</v>
      </c>
      <c r="H71" s="4">
        <f>COUNTIF(Sheet1!N:N,F71)</f>
        <v>0</v>
      </c>
    </row>
    <row r="72">
      <c r="F72" s="4" t="s">
        <v>3017</v>
      </c>
      <c r="G72" s="4">
        <v>1.0</v>
      </c>
      <c r="H72" s="4">
        <f>COUNTIF(Sheet1!N:N,F72)</f>
        <v>0</v>
      </c>
    </row>
    <row r="73">
      <c r="F73" s="4" t="s">
        <v>3018</v>
      </c>
      <c r="G73" s="4">
        <v>1.0</v>
      </c>
      <c r="H73" s="4">
        <f>COUNTIF(Sheet1!N:N,F73)</f>
        <v>0</v>
      </c>
    </row>
    <row r="74">
      <c r="F74" s="4" t="s">
        <v>3019</v>
      </c>
      <c r="G74" s="4">
        <v>1.0</v>
      </c>
      <c r="H74" s="4">
        <f>COUNTIF(Sheet1!N:N,F74)</f>
        <v>0</v>
      </c>
    </row>
    <row r="75">
      <c r="F75" s="4" t="s">
        <v>3020</v>
      </c>
      <c r="G75" s="4">
        <v>1.0</v>
      </c>
      <c r="H75" s="4">
        <f>COUNTIF(Sheet1!N:N,F75)</f>
        <v>0</v>
      </c>
    </row>
    <row r="76">
      <c r="F76" s="4" t="s">
        <v>3021</v>
      </c>
      <c r="G76" s="4">
        <v>1.0</v>
      </c>
      <c r="H76" s="4">
        <f>COUNTIF(Sheet1!N:N,F76)</f>
        <v>0</v>
      </c>
    </row>
    <row r="77">
      <c r="F77" s="4" t="s">
        <v>3022</v>
      </c>
      <c r="G77" s="4">
        <v>1.0</v>
      </c>
      <c r="H77" s="4">
        <f>COUNTIF(Sheet1!N:N,F77)</f>
        <v>0</v>
      </c>
    </row>
    <row r="78">
      <c r="F78" s="4" t="s">
        <v>3023</v>
      </c>
      <c r="G78" s="4">
        <v>1.0</v>
      </c>
      <c r="H78" s="4">
        <f>COUNTIF(Sheet1!N:N,F78)</f>
        <v>0</v>
      </c>
    </row>
    <row r="79">
      <c r="F79" s="4" t="s">
        <v>3024</v>
      </c>
      <c r="G79" s="4">
        <v>1.0</v>
      </c>
      <c r="H79" s="4">
        <f>COUNTIF(Sheet1!N:N,F79)</f>
        <v>0</v>
      </c>
    </row>
    <row r="80">
      <c r="F80" s="4" t="s">
        <v>3025</v>
      </c>
      <c r="G80" s="4">
        <v>1.0</v>
      </c>
      <c r="H80" s="4">
        <f>COUNTIF(Sheet1!N:N,F80)</f>
        <v>0</v>
      </c>
    </row>
    <row r="81">
      <c r="F81" s="7" t="s">
        <v>3026</v>
      </c>
      <c r="G81" s="7">
        <v>1.0</v>
      </c>
      <c r="H81" s="4">
        <f>COUNTIF(Sheet1!N:N,F81)</f>
        <v>0</v>
      </c>
    </row>
    <row r="82">
      <c r="F82" s="4" t="s">
        <v>3027</v>
      </c>
      <c r="G82" s="4">
        <v>1.0</v>
      </c>
      <c r="H82" s="4">
        <f>COUNTIF(Sheet1!N:N,F82)</f>
        <v>0</v>
      </c>
    </row>
    <row r="83">
      <c r="F83" s="4" t="s">
        <v>3028</v>
      </c>
      <c r="G83" s="4">
        <v>1.0</v>
      </c>
      <c r="H83" s="4">
        <f>COUNTIF(Sheet1!N:N,F83)</f>
        <v>0</v>
      </c>
    </row>
    <row r="84">
      <c r="F84" s="4" t="s">
        <v>3029</v>
      </c>
      <c r="G84" s="4">
        <v>1.0</v>
      </c>
      <c r="H84" s="4">
        <f>COUNTIF(Sheet1!N:N,F84)</f>
        <v>0</v>
      </c>
    </row>
    <row r="85">
      <c r="F85" s="4" t="s">
        <v>3030</v>
      </c>
      <c r="G85" s="4">
        <v>1.0</v>
      </c>
      <c r="H85" s="4">
        <f>COUNTIF(Sheet1!N:N,F85)</f>
        <v>0</v>
      </c>
    </row>
    <row r="86">
      <c r="F86" s="4" t="s">
        <v>3031</v>
      </c>
      <c r="G86" s="4">
        <v>1.0</v>
      </c>
      <c r="H86" s="4">
        <f>COUNTIF(Sheet1!N:N,F86)</f>
        <v>0</v>
      </c>
    </row>
    <row r="87">
      <c r="F87" s="4" t="s">
        <v>3032</v>
      </c>
      <c r="G87" s="4">
        <v>1.0</v>
      </c>
      <c r="H87" s="4">
        <f>COUNTIF(Sheet1!N:N,F87)</f>
        <v>0</v>
      </c>
    </row>
    <row r="88">
      <c r="F88" s="4" t="s">
        <v>3033</v>
      </c>
      <c r="G88" s="4">
        <v>1.0</v>
      </c>
      <c r="H88" s="4">
        <f>COUNTIF(Sheet1!N:N,F88)</f>
        <v>0</v>
      </c>
    </row>
    <row r="89">
      <c r="F89" s="4" t="s">
        <v>3034</v>
      </c>
      <c r="G89" s="4">
        <v>1.0</v>
      </c>
      <c r="H89" s="4">
        <f>COUNTIF(Sheet1!N:N,F89)</f>
        <v>0</v>
      </c>
    </row>
    <row r="90">
      <c r="F90" s="4" t="s">
        <v>3035</v>
      </c>
      <c r="G90" s="4">
        <v>1.0</v>
      </c>
      <c r="H90" s="4">
        <f>COUNTIF(Sheet1!N:N,F90)</f>
        <v>0</v>
      </c>
    </row>
    <row r="91">
      <c r="F91" s="4" t="s">
        <v>3036</v>
      </c>
      <c r="G91" s="4">
        <v>1.0</v>
      </c>
      <c r="H91" s="4">
        <f>COUNTIF(Sheet1!N:N,F91)</f>
        <v>0</v>
      </c>
    </row>
    <row r="92">
      <c r="F92" s="4" t="s">
        <v>3037</v>
      </c>
      <c r="G92" s="4">
        <v>1.0</v>
      </c>
      <c r="H92" s="4">
        <f>COUNTIF(Sheet1!N:N,F92)</f>
        <v>0</v>
      </c>
    </row>
    <row r="93">
      <c r="F93" s="4" t="s">
        <v>3038</v>
      </c>
      <c r="G93" s="4">
        <v>1.0</v>
      </c>
      <c r="H93" s="4">
        <f>COUNTIF(Sheet1!N:N,F93)</f>
        <v>0</v>
      </c>
    </row>
    <row r="94">
      <c r="F94" s="4" t="s">
        <v>3039</v>
      </c>
      <c r="G94" s="4">
        <v>1.0</v>
      </c>
      <c r="H94" s="4">
        <f>COUNTIF(Sheet1!N:N,F94)</f>
        <v>0</v>
      </c>
    </row>
    <row r="95">
      <c r="F95" s="4" t="s">
        <v>3040</v>
      </c>
      <c r="G95" s="4">
        <v>1.0</v>
      </c>
      <c r="H95" s="4">
        <f>COUNTIF(Sheet1!N:N,F95)</f>
        <v>0</v>
      </c>
    </row>
    <row r="96">
      <c r="F96" s="4" t="s">
        <v>3041</v>
      </c>
      <c r="G96" s="4">
        <v>1.0</v>
      </c>
      <c r="H96" s="4">
        <f>COUNTIF(Sheet1!N:N,F96)</f>
        <v>0</v>
      </c>
    </row>
    <row r="97">
      <c r="F97" s="4" t="s">
        <v>3042</v>
      </c>
      <c r="G97" s="4">
        <v>1.0</v>
      </c>
      <c r="H97" s="4">
        <f>COUNTIF(Sheet1!N:N,F97)</f>
        <v>0</v>
      </c>
    </row>
    <row r="98">
      <c r="F98" s="4" t="s">
        <v>3043</v>
      </c>
      <c r="G98" s="4">
        <v>1.0</v>
      </c>
      <c r="H98" s="4">
        <f>COUNTIF(Sheet1!N:N,F98)</f>
        <v>0</v>
      </c>
    </row>
    <row r="99">
      <c r="F99" s="4" t="s">
        <v>3044</v>
      </c>
      <c r="G99" s="4">
        <v>1.0</v>
      </c>
      <c r="H99" s="4">
        <f>COUNTIF(Sheet1!N:N,F99)</f>
        <v>0</v>
      </c>
    </row>
    <row r="100">
      <c r="F100" s="4" t="s">
        <v>3045</v>
      </c>
      <c r="G100" s="4">
        <v>1.0</v>
      </c>
      <c r="H100" s="4">
        <f>COUNTIF(Sheet1!N:N,F100)</f>
        <v>0</v>
      </c>
    </row>
    <row r="101">
      <c r="F101" s="4" t="s">
        <v>3046</v>
      </c>
      <c r="G101" s="4">
        <v>1.0</v>
      </c>
      <c r="H101" s="4">
        <f>COUNTIF(Sheet1!N:N,F101)</f>
        <v>0</v>
      </c>
    </row>
    <row r="102">
      <c r="F102" s="4" t="s">
        <v>3047</v>
      </c>
      <c r="G102" s="4">
        <v>1.0</v>
      </c>
      <c r="H102" s="4">
        <f>COUNTIF(Sheet1!N:N,F102)</f>
        <v>0</v>
      </c>
    </row>
    <row r="103">
      <c r="F103" s="4" t="s">
        <v>3048</v>
      </c>
      <c r="G103" s="4">
        <v>1.0</v>
      </c>
      <c r="H103" s="4">
        <f>COUNTIF(Sheet1!N:N,F103)</f>
        <v>0</v>
      </c>
    </row>
    <row r="104">
      <c r="F104" s="4" t="s">
        <v>3049</v>
      </c>
      <c r="G104" s="4">
        <v>1.0</v>
      </c>
      <c r="H104" s="4">
        <f>COUNTIF(Sheet1!N:N,F104)</f>
        <v>0</v>
      </c>
    </row>
    <row r="105">
      <c r="F105" s="4" t="s">
        <v>3050</v>
      </c>
      <c r="G105" s="4">
        <v>1.0</v>
      </c>
      <c r="H105" s="4">
        <f>COUNTIF(Sheet1!N:N,F105)</f>
        <v>0</v>
      </c>
    </row>
    <row r="106">
      <c r="F106" s="4" t="s">
        <v>3051</v>
      </c>
      <c r="G106" s="4">
        <v>1.0</v>
      </c>
      <c r="H106" s="4">
        <f>COUNTIF(Sheet1!N:N,F106)</f>
        <v>0</v>
      </c>
    </row>
    <row r="107">
      <c r="F107" s="4" t="s">
        <v>3052</v>
      </c>
      <c r="G107" s="4">
        <v>1.0</v>
      </c>
      <c r="H107" s="4">
        <f>COUNTIF(Sheet1!N:N,F107)</f>
        <v>0</v>
      </c>
    </row>
    <row r="108">
      <c r="F108" s="4" t="s">
        <v>3053</v>
      </c>
      <c r="G108" s="4">
        <v>1.0</v>
      </c>
      <c r="H108" s="4">
        <f>COUNTIF(Sheet1!N:N,F108)</f>
        <v>0</v>
      </c>
    </row>
    <row r="109">
      <c r="F109" s="4" t="s">
        <v>3054</v>
      </c>
      <c r="G109" s="4">
        <v>1.0</v>
      </c>
      <c r="H109" s="4">
        <f>COUNTIF(Sheet1!N:N,F109)</f>
        <v>0</v>
      </c>
    </row>
    <row r="110">
      <c r="F110" s="4" t="s">
        <v>3055</v>
      </c>
      <c r="G110" s="4">
        <v>1.0</v>
      </c>
      <c r="H110" s="4">
        <f>COUNTIF(Sheet1!N:N,F110)</f>
        <v>0</v>
      </c>
    </row>
    <row r="111">
      <c r="F111" s="4" t="s">
        <v>3056</v>
      </c>
      <c r="G111" s="4">
        <v>1.0</v>
      </c>
      <c r="H111" s="4">
        <f>COUNTIF(Sheet1!N:N,F111)</f>
        <v>0</v>
      </c>
    </row>
    <row r="112">
      <c r="F112" s="4" t="s">
        <v>3057</v>
      </c>
      <c r="G112" s="4">
        <v>1.0</v>
      </c>
      <c r="H112" s="4">
        <f>COUNTIF(Sheet1!N:N,F112)</f>
        <v>0</v>
      </c>
    </row>
    <row r="113">
      <c r="F113" s="7" t="s">
        <v>3058</v>
      </c>
      <c r="G113" s="7">
        <v>1.0</v>
      </c>
      <c r="H113" s="4">
        <f>COUNTIF(Sheet1!N:N,F113)</f>
        <v>0</v>
      </c>
    </row>
    <row r="114">
      <c r="F114" s="4" t="s">
        <v>3059</v>
      </c>
      <c r="G114" s="4">
        <v>1.0</v>
      </c>
      <c r="H114" s="4">
        <f>COUNTIF(Sheet1!N:N,F114)</f>
        <v>0</v>
      </c>
    </row>
    <row r="115">
      <c r="F115" s="4" t="s">
        <v>3060</v>
      </c>
      <c r="G115" s="4">
        <v>1.0</v>
      </c>
      <c r="H115" s="4">
        <f>COUNTIF(Sheet1!N:N,F115)</f>
        <v>0</v>
      </c>
    </row>
    <row r="116">
      <c r="F116" s="4" t="s">
        <v>3061</v>
      </c>
      <c r="G116" s="4">
        <v>1.0</v>
      </c>
      <c r="H116" s="4">
        <f>COUNTIF(Sheet1!N:N,F116)</f>
        <v>0</v>
      </c>
    </row>
    <row r="117">
      <c r="F117" s="4" t="s">
        <v>3062</v>
      </c>
      <c r="G117" s="4">
        <v>1.0</v>
      </c>
      <c r="H117" s="4">
        <f>COUNTIF(Sheet1!N:N,F117)</f>
        <v>0</v>
      </c>
    </row>
    <row r="118">
      <c r="F118" s="4" t="s">
        <v>3063</v>
      </c>
      <c r="G118" s="4">
        <v>1.0</v>
      </c>
      <c r="H118" s="4">
        <f>COUNTIF(Sheet1!N:N,F118)</f>
        <v>0</v>
      </c>
    </row>
    <row r="119">
      <c r="F119" s="4" t="s">
        <v>3064</v>
      </c>
      <c r="G119" s="4">
        <v>1.0</v>
      </c>
      <c r="H119" s="4">
        <f>COUNTIF(Sheet1!N:N,F119)</f>
        <v>0</v>
      </c>
    </row>
    <row r="120">
      <c r="F120" s="4" t="s">
        <v>3065</v>
      </c>
      <c r="G120" s="4">
        <v>1.0</v>
      </c>
      <c r="H120" s="4">
        <f>COUNTIF(Sheet1!N:N,F120)</f>
        <v>0</v>
      </c>
    </row>
    <row r="121">
      <c r="F121" s="4" t="s">
        <v>3066</v>
      </c>
      <c r="G121" s="4">
        <v>1.0</v>
      </c>
      <c r="H121" s="4">
        <f>COUNTIF(Sheet1!N:N,F121)</f>
        <v>0</v>
      </c>
    </row>
    <row r="122">
      <c r="F122" s="4" t="s">
        <v>3067</v>
      </c>
      <c r="G122" s="4">
        <v>1.0</v>
      </c>
      <c r="H122" s="4">
        <f>COUNTIF(Sheet1!N:N,F122)</f>
        <v>0</v>
      </c>
    </row>
    <row r="123">
      <c r="F123" s="4" t="s">
        <v>3068</v>
      </c>
      <c r="G123" s="4">
        <v>1.0</v>
      </c>
      <c r="H123" s="4">
        <f>COUNTIF(Sheet1!N:N,F123)</f>
        <v>0</v>
      </c>
    </row>
    <row r="124">
      <c r="F124" s="4" t="s">
        <v>3069</v>
      </c>
      <c r="G124" s="4">
        <v>1.0</v>
      </c>
      <c r="H124" s="4">
        <f>COUNTIF(Sheet1!N:N,F124)</f>
        <v>0</v>
      </c>
    </row>
    <row r="125">
      <c r="F125" s="4" t="s">
        <v>3070</v>
      </c>
      <c r="G125" s="4">
        <v>1.0</v>
      </c>
      <c r="H125" s="4">
        <f>COUNTIF(Sheet1!N:N,F125)</f>
        <v>0</v>
      </c>
    </row>
    <row r="126">
      <c r="F126" s="4" t="s">
        <v>3071</v>
      </c>
      <c r="G126" s="4">
        <v>1.0</v>
      </c>
      <c r="H126" s="4">
        <f>COUNTIF(Sheet1!N:N,F126)</f>
        <v>0</v>
      </c>
    </row>
    <row r="127">
      <c r="F127" s="4" t="s">
        <v>3072</v>
      </c>
      <c r="G127" s="4">
        <v>1.0</v>
      </c>
      <c r="H127" s="4">
        <f>COUNTIF(Sheet1!N:N,F127)</f>
        <v>0</v>
      </c>
    </row>
    <row r="128">
      <c r="F128" s="4" t="s">
        <v>3073</v>
      </c>
      <c r="G128" s="4">
        <v>1.0</v>
      </c>
      <c r="H128" s="4">
        <f>COUNTIF(Sheet1!N:N,F128)</f>
        <v>0</v>
      </c>
    </row>
    <row r="129">
      <c r="F129" s="4" t="s">
        <v>3074</v>
      </c>
      <c r="G129" s="4">
        <v>1.0</v>
      </c>
      <c r="H129" s="4">
        <f>COUNTIF(Sheet1!N:N,F129)</f>
        <v>0</v>
      </c>
    </row>
    <row r="130">
      <c r="F130" s="4" t="s">
        <v>3075</v>
      </c>
      <c r="G130" s="4">
        <v>1.0</v>
      </c>
      <c r="H130" s="4">
        <f>COUNTIF(Sheet1!N:N,F130)</f>
        <v>0</v>
      </c>
    </row>
    <row r="131">
      <c r="F131" s="4" t="s">
        <v>3076</v>
      </c>
      <c r="G131" s="4">
        <v>1.0</v>
      </c>
      <c r="H131" s="4">
        <f>COUNTIF(Sheet1!N:N,F131)</f>
        <v>0</v>
      </c>
    </row>
    <row r="132">
      <c r="F132" s="4" t="s">
        <v>3077</v>
      </c>
      <c r="G132" s="4">
        <v>1.0</v>
      </c>
      <c r="H132" s="4">
        <f>COUNTIF(Sheet1!N:N,F132)</f>
        <v>0</v>
      </c>
    </row>
    <row r="133">
      <c r="F133" s="4" t="s">
        <v>3078</v>
      </c>
      <c r="G133" s="4">
        <v>1.0</v>
      </c>
      <c r="H133" s="4">
        <f>COUNTIF(Sheet1!N:N,F133)</f>
        <v>0</v>
      </c>
    </row>
    <row r="134">
      <c r="F134" s="4" t="s">
        <v>3079</v>
      </c>
      <c r="G134" s="4">
        <v>1.0</v>
      </c>
      <c r="H134" s="4">
        <f>COUNTIF(Sheet1!N:N,F134)</f>
        <v>0</v>
      </c>
    </row>
    <row r="135">
      <c r="F135" s="4" t="s">
        <v>3080</v>
      </c>
      <c r="G135" s="4">
        <v>1.0</v>
      </c>
      <c r="H135" s="4">
        <f>COUNTIF(Sheet1!N:N,F135)</f>
        <v>0</v>
      </c>
    </row>
    <row r="136">
      <c r="F136" s="4" t="s">
        <v>3081</v>
      </c>
      <c r="G136" s="4">
        <v>1.0</v>
      </c>
      <c r="H136" s="4">
        <f>COUNTIF(Sheet1!N:N,F136)</f>
        <v>0</v>
      </c>
    </row>
    <row r="137">
      <c r="F137" s="4" t="s">
        <v>3082</v>
      </c>
      <c r="G137" s="4">
        <v>1.0</v>
      </c>
      <c r="H137" s="4">
        <f>COUNTIF(Sheet1!N:N,F137)</f>
        <v>0</v>
      </c>
    </row>
    <row r="138">
      <c r="F138" s="4" t="s">
        <v>3083</v>
      </c>
      <c r="G138" s="4">
        <v>1.0</v>
      </c>
      <c r="H138" s="4">
        <f>COUNTIF(Sheet1!N:N,F138)</f>
        <v>0</v>
      </c>
    </row>
    <row r="139">
      <c r="F139" s="4" t="s">
        <v>3084</v>
      </c>
      <c r="G139" s="4">
        <v>1.0</v>
      </c>
      <c r="H139" s="4">
        <f>COUNTIF(Sheet1!N:N,F139)</f>
        <v>0</v>
      </c>
    </row>
    <row r="140">
      <c r="F140" s="4" t="s">
        <v>1537</v>
      </c>
      <c r="G140" s="4">
        <v>2.0</v>
      </c>
      <c r="H140" s="4">
        <f>COUNTIF(Sheet1!N:N,F140)</f>
        <v>1</v>
      </c>
    </row>
    <row r="141">
      <c r="F141" s="4" t="s">
        <v>2307</v>
      </c>
      <c r="G141" s="4">
        <v>2.0</v>
      </c>
      <c r="H141" s="4">
        <f>COUNTIF(Sheet1!N:N,F141)</f>
        <v>1</v>
      </c>
    </row>
    <row r="142">
      <c r="F142" s="4" t="s">
        <v>2931</v>
      </c>
      <c r="G142" s="4">
        <v>2.0</v>
      </c>
      <c r="H142" s="4">
        <f>COUNTIF(Sheet1!N:N,F142)</f>
        <v>1</v>
      </c>
    </row>
    <row r="143">
      <c r="F143" s="4" t="s">
        <v>13</v>
      </c>
      <c r="G143" s="4">
        <v>1.0</v>
      </c>
      <c r="H143" s="4">
        <f>COUNTIF(Sheet1!N:N,F143)</f>
        <v>1</v>
      </c>
    </row>
    <row r="144">
      <c r="F144" s="4" t="s">
        <v>51</v>
      </c>
      <c r="G144" s="4">
        <v>1.0</v>
      </c>
      <c r="H144" s="4">
        <f>COUNTIF(Sheet1!N:N,F144)</f>
        <v>1</v>
      </c>
    </row>
    <row r="145">
      <c r="F145" s="4" t="s">
        <v>73</v>
      </c>
      <c r="G145" s="4">
        <v>1.0</v>
      </c>
      <c r="H145" s="4">
        <f>COUNTIF(Sheet1!N:N,F145)</f>
        <v>1</v>
      </c>
    </row>
    <row r="146">
      <c r="F146" s="4" t="s">
        <v>95</v>
      </c>
      <c r="G146" s="4">
        <v>1.0</v>
      </c>
      <c r="H146" s="4">
        <f>COUNTIF(Sheet1!N:N,F146)</f>
        <v>1</v>
      </c>
    </row>
    <row r="147">
      <c r="F147" s="4" t="s">
        <v>100</v>
      </c>
      <c r="G147" s="4">
        <v>1.0</v>
      </c>
      <c r="H147" s="4">
        <f>COUNTIF(Sheet1!N:N,F147)</f>
        <v>1</v>
      </c>
    </row>
    <row r="148">
      <c r="F148" s="4" t="s">
        <v>104</v>
      </c>
      <c r="G148" s="4">
        <v>1.0</v>
      </c>
      <c r="H148" s="4">
        <f>COUNTIF(Sheet1!N:N,F148)</f>
        <v>1</v>
      </c>
    </row>
    <row r="149">
      <c r="F149" s="4" t="s">
        <v>116</v>
      </c>
      <c r="G149" s="4">
        <v>1.0</v>
      </c>
      <c r="H149" s="4">
        <f>COUNTIF(Sheet1!N:N,F149)</f>
        <v>1</v>
      </c>
    </row>
    <row r="150">
      <c r="F150" s="4" t="s">
        <v>120</v>
      </c>
      <c r="G150" s="4">
        <v>1.0</v>
      </c>
      <c r="H150" s="4">
        <f>COUNTIF(Sheet1!N:N,F150)</f>
        <v>1</v>
      </c>
    </row>
    <row r="151">
      <c r="F151" s="4" t="s">
        <v>128</v>
      </c>
      <c r="G151" s="4">
        <v>1.0</v>
      </c>
      <c r="H151" s="4">
        <f>COUNTIF(Sheet1!N:N,F151)</f>
        <v>1</v>
      </c>
    </row>
    <row r="152">
      <c r="F152" s="4" t="s">
        <v>133</v>
      </c>
      <c r="G152" s="4">
        <v>1.0</v>
      </c>
      <c r="H152" s="4">
        <f>COUNTIF(Sheet1!N:N,F152)</f>
        <v>1</v>
      </c>
    </row>
    <row r="153">
      <c r="F153" s="4" t="s">
        <v>143</v>
      </c>
      <c r="G153" s="4">
        <v>1.0</v>
      </c>
      <c r="H153" s="4">
        <f>COUNTIF(Sheet1!N:N,F153)</f>
        <v>1</v>
      </c>
    </row>
    <row r="154">
      <c r="F154" s="4" t="s">
        <v>161</v>
      </c>
      <c r="G154" s="4">
        <v>1.0</v>
      </c>
      <c r="H154" s="4">
        <f>COUNTIF(Sheet1!N:N,F154)</f>
        <v>1</v>
      </c>
    </row>
    <row r="155">
      <c r="F155" s="4" t="s">
        <v>167</v>
      </c>
      <c r="G155" s="4">
        <v>1.0</v>
      </c>
      <c r="H155" s="4">
        <f>COUNTIF(Sheet1!N:N,F155)</f>
        <v>1</v>
      </c>
    </row>
    <row r="156">
      <c r="F156" s="4" t="s">
        <v>175</v>
      </c>
      <c r="G156" s="4">
        <v>1.0</v>
      </c>
      <c r="H156" s="4">
        <f>COUNTIF(Sheet1!N:N,F156)</f>
        <v>1</v>
      </c>
    </row>
    <row r="157">
      <c r="F157" s="4" t="s">
        <v>179</v>
      </c>
      <c r="G157" s="4">
        <v>1.0</v>
      </c>
      <c r="H157" s="4">
        <f>COUNTIF(Sheet1!N:N,F157)</f>
        <v>1</v>
      </c>
    </row>
    <row r="158">
      <c r="F158" s="4" t="s">
        <v>185</v>
      </c>
      <c r="G158" s="4">
        <v>1.0</v>
      </c>
      <c r="H158" s="4">
        <f>COUNTIF(Sheet1!N:N,F158)</f>
        <v>1</v>
      </c>
    </row>
    <row r="159">
      <c r="F159" s="4" t="s">
        <v>189</v>
      </c>
      <c r="G159" s="4">
        <v>1.0</v>
      </c>
      <c r="H159" s="4">
        <f>COUNTIF(Sheet1!N:N,F159)</f>
        <v>1</v>
      </c>
    </row>
    <row r="160">
      <c r="F160" s="4" t="s">
        <v>210</v>
      </c>
      <c r="G160" s="4">
        <v>1.0</v>
      </c>
      <c r="H160" s="4">
        <f>COUNTIF(Sheet1!N:N,F160)</f>
        <v>1</v>
      </c>
    </row>
    <row r="161">
      <c r="F161" s="4" t="s">
        <v>216</v>
      </c>
      <c r="G161" s="4">
        <v>1.0</v>
      </c>
      <c r="H161" s="4">
        <f>COUNTIF(Sheet1!N:N,F161)</f>
        <v>1</v>
      </c>
    </row>
    <row r="162">
      <c r="F162" s="4" t="s">
        <v>220</v>
      </c>
      <c r="G162" s="4">
        <v>1.0</v>
      </c>
      <c r="H162" s="4">
        <f>COUNTIF(Sheet1!N:N,F162)</f>
        <v>1</v>
      </c>
    </row>
    <row r="163">
      <c r="F163" s="7" t="s">
        <v>228</v>
      </c>
      <c r="G163" s="4">
        <v>1.0</v>
      </c>
      <c r="H163" s="4">
        <f>COUNTIF(Sheet1!N:N,F163)</f>
        <v>1</v>
      </c>
    </row>
    <row r="164">
      <c r="F164" s="4" t="s">
        <v>237</v>
      </c>
      <c r="G164" s="4">
        <v>1.0</v>
      </c>
      <c r="H164" s="4">
        <f>COUNTIF(Sheet1!N:N,F164)</f>
        <v>1</v>
      </c>
    </row>
    <row r="165">
      <c r="F165" s="4" t="s">
        <v>260</v>
      </c>
      <c r="G165" s="4">
        <v>1.0</v>
      </c>
      <c r="H165" s="4">
        <f>COUNTIF(Sheet1!N:N,F165)</f>
        <v>1</v>
      </c>
    </row>
    <row r="166">
      <c r="F166" s="4" t="s">
        <v>272</v>
      </c>
      <c r="G166" s="4">
        <v>1.0</v>
      </c>
      <c r="H166" s="4">
        <f>COUNTIF(Sheet1!N:N,F166)</f>
        <v>1</v>
      </c>
    </row>
    <row r="167">
      <c r="F167" s="4" t="s">
        <v>279</v>
      </c>
      <c r="G167" s="4">
        <v>1.0</v>
      </c>
      <c r="H167" s="4">
        <f>COUNTIF(Sheet1!N:N,F167)</f>
        <v>1</v>
      </c>
    </row>
    <row r="168">
      <c r="F168" s="4" t="s">
        <v>282</v>
      </c>
      <c r="G168" s="4">
        <v>1.0</v>
      </c>
      <c r="H168" s="4">
        <f>COUNTIF(Sheet1!N:N,F168)</f>
        <v>1</v>
      </c>
    </row>
    <row r="169">
      <c r="F169" s="4" t="s">
        <v>291</v>
      </c>
      <c r="G169" s="4">
        <v>1.0</v>
      </c>
      <c r="H169" s="4">
        <f>COUNTIF(Sheet1!N:N,F169)</f>
        <v>1</v>
      </c>
    </row>
    <row r="170">
      <c r="F170" s="4" t="s">
        <v>299</v>
      </c>
      <c r="G170" s="4">
        <v>1.0</v>
      </c>
      <c r="H170" s="4">
        <f>COUNTIF(Sheet1!N:N,F170)</f>
        <v>1</v>
      </c>
    </row>
    <row r="171">
      <c r="F171" s="4" t="s">
        <v>304</v>
      </c>
      <c r="G171" s="4">
        <v>1.0</v>
      </c>
      <c r="H171" s="4">
        <f>COUNTIF(Sheet1!N:N,F171)</f>
        <v>1</v>
      </c>
    </row>
    <row r="172">
      <c r="F172" s="4" t="s">
        <v>309</v>
      </c>
      <c r="G172" s="4">
        <v>1.0</v>
      </c>
      <c r="H172" s="4">
        <f>COUNTIF(Sheet1!N:N,F172)</f>
        <v>1</v>
      </c>
    </row>
    <row r="173">
      <c r="F173" s="4" t="s">
        <v>315</v>
      </c>
      <c r="G173" s="4">
        <v>1.0</v>
      </c>
      <c r="H173" s="4">
        <f>COUNTIF(Sheet1!N:N,F173)</f>
        <v>1</v>
      </c>
    </row>
    <row r="174">
      <c r="F174" s="4" t="s">
        <v>322</v>
      </c>
      <c r="G174" s="4">
        <v>1.0</v>
      </c>
      <c r="H174" s="4">
        <f>COUNTIF(Sheet1!N:N,F174)</f>
        <v>1</v>
      </c>
    </row>
    <row r="175">
      <c r="F175" s="4" t="s">
        <v>324</v>
      </c>
      <c r="G175" s="4">
        <v>1.0</v>
      </c>
      <c r="H175" s="4">
        <f>COUNTIF(Sheet1!N:N,F175)</f>
        <v>1</v>
      </c>
    </row>
    <row r="176">
      <c r="F176" s="4" t="s">
        <v>330</v>
      </c>
      <c r="G176" s="4">
        <v>1.0</v>
      </c>
      <c r="H176" s="4">
        <f>COUNTIF(Sheet1!N:N,F176)</f>
        <v>1</v>
      </c>
    </row>
    <row r="177">
      <c r="F177" s="4" t="s">
        <v>335</v>
      </c>
      <c r="G177" s="4">
        <v>1.0</v>
      </c>
      <c r="H177" s="4">
        <f>COUNTIF(Sheet1!N:N,F177)</f>
        <v>1</v>
      </c>
    </row>
    <row r="178">
      <c r="F178" s="4" t="s">
        <v>344</v>
      </c>
      <c r="G178" s="4">
        <v>1.0</v>
      </c>
      <c r="H178" s="4">
        <f>COUNTIF(Sheet1!N:N,F178)</f>
        <v>1</v>
      </c>
    </row>
    <row r="179">
      <c r="F179" s="4" t="s">
        <v>354</v>
      </c>
      <c r="G179" s="4">
        <v>1.0</v>
      </c>
      <c r="H179" s="4">
        <f>COUNTIF(Sheet1!N:N,F179)</f>
        <v>1</v>
      </c>
    </row>
    <row r="180">
      <c r="F180" s="4" t="s">
        <v>364</v>
      </c>
      <c r="G180" s="4">
        <v>1.0</v>
      </c>
      <c r="H180" s="4">
        <f>COUNTIF(Sheet1!N:N,F180)</f>
        <v>1</v>
      </c>
    </row>
    <row r="181">
      <c r="F181" s="4" t="s">
        <v>376</v>
      </c>
      <c r="G181" s="4">
        <v>1.0</v>
      </c>
      <c r="H181" s="4">
        <f>COUNTIF(Sheet1!N:N,F181)</f>
        <v>1</v>
      </c>
    </row>
    <row r="182">
      <c r="F182" s="4" t="s">
        <v>379</v>
      </c>
      <c r="G182" s="4">
        <v>1.0</v>
      </c>
      <c r="H182" s="4">
        <f>COUNTIF(Sheet1!N:N,F182)</f>
        <v>1</v>
      </c>
    </row>
    <row r="183">
      <c r="F183" s="4" t="s">
        <v>385</v>
      </c>
      <c r="G183" s="4">
        <v>1.0</v>
      </c>
      <c r="H183" s="4">
        <f>COUNTIF(Sheet1!N:N,F183)</f>
        <v>1</v>
      </c>
    </row>
    <row r="184">
      <c r="F184" s="4" t="s">
        <v>393</v>
      </c>
      <c r="G184" s="4">
        <v>1.0</v>
      </c>
      <c r="H184" s="4">
        <f>COUNTIF(Sheet1!N:N,F184)</f>
        <v>1</v>
      </c>
    </row>
    <row r="185">
      <c r="F185" s="4" t="s">
        <v>405</v>
      </c>
      <c r="G185" s="4">
        <v>1.0</v>
      </c>
      <c r="H185" s="4">
        <f>COUNTIF(Sheet1!N:N,F185)</f>
        <v>1</v>
      </c>
    </row>
    <row r="186">
      <c r="F186" s="4" t="s">
        <v>444</v>
      </c>
      <c r="G186" s="4">
        <v>1.0</v>
      </c>
      <c r="H186" s="4">
        <f>COUNTIF(Sheet1!N:N,F186)</f>
        <v>1</v>
      </c>
    </row>
    <row r="187">
      <c r="F187" s="4" t="s">
        <v>448</v>
      </c>
      <c r="G187" s="4">
        <v>1.0</v>
      </c>
      <c r="H187" s="4">
        <f>COUNTIF(Sheet1!N:N,F187)</f>
        <v>1</v>
      </c>
    </row>
    <row r="188">
      <c r="F188" s="4" t="s">
        <v>458</v>
      </c>
      <c r="G188" s="4">
        <v>1.0</v>
      </c>
      <c r="H188" s="4">
        <f>COUNTIF(Sheet1!N:N,F188)</f>
        <v>1</v>
      </c>
    </row>
    <row r="189">
      <c r="F189" s="4" t="s">
        <v>464</v>
      </c>
      <c r="G189" s="4">
        <v>1.0</v>
      </c>
      <c r="H189" s="4">
        <f>COUNTIF(Sheet1!N:N,F189)</f>
        <v>1</v>
      </c>
    </row>
    <row r="190">
      <c r="F190" s="4" t="s">
        <v>466</v>
      </c>
      <c r="G190" s="4">
        <v>1.0</v>
      </c>
      <c r="H190" s="4">
        <f>COUNTIF(Sheet1!N:N,F190)</f>
        <v>1</v>
      </c>
    </row>
    <row r="191">
      <c r="F191" s="4" t="s">
        <v>474</v>
      </c>
      <c r="G191" s="4">
        <v>1.0</v>
      </c>
      <c r="H191" s="4">
        <f>COUNTIF(Sheet1!N:N,F191)</f>
        <v>1</v>
      </c>
    </row>
    <row r="192">
      <c r="F192" s="4" t="s">
        <v>479</v>
      </c>
      <c r="G192" s="4">
        <v>1.0</v>
      </c>
      <c r="H192" s="4">
        <f>COUNTIF(Sheet1!N:N,F192)</f>
        <v>1</v>
      </c>
    </row>
    <row r="193">
      <c r="F193" s="4" t="s">
        <v>505</v>
      </c>
      <c r="G193" s="4">
        <v>1.0</v>
      </c>
      <c r="H193" s="4">
        <f>COUNTIF(Sheet1!N:N,F193)</f>
        <v>1</v>
      </c>
    </row>
    <row r="194">
      <c r="F194" s="4" t="s">
        <v>509</v>
      </c>
      <c r="G194" s="4">
        <v>1.0</v>
      </c>
      <c r="H194" s="4">
        <f>COUNTIF(Sheet1!N:N,F194)</f>
        <v>1</v>
      </c>
    </row>
    <row r="195">
      <c r="F195" s="4" t="s">
        <v>513</v>
      </c>
      <c r="G195" s="4">
        <v>1.0</v>
      </c>
      <c r="H195" s="4">
        <f>COUNTIF(Sheet1!N:N,F195)</f>
        <v>1</v>
      </c>
    </row>
    <row r="196">
      <c r="F196" s="4" t="s">
        <v>520</v>
      </c>
      <c r="G196" s="4">
        <v>1.0</v>
      </c>
      <c r="H196" s="4">
        <f>COUNTIF(Sheet1!N:N,F196)</f>
        <v>1</v>
      </c>
    </row>
    <row r="197">
      <c r="F197" s="4" t="s">
        <v>523</v>
      </c>
      <c r="G197" s="4">
        <v>1.0</v>
      </c>
      <c r="H197" s="4">
        <f>COUNTIF(Sheet1!N:N,F197)</f>
        <v>1</v>
      </c>
    </row>
    <row r="198">
      <c r="F198" s="4" t="s">
        <v>524</v>
      </c>
      <c r="G198" s="4">
        <v>1.0</v>
      </c>
      <c r="H198" s="4">
        <f>COUNTIF(Sheet1!N:N,F198)</f>
        <v>1</v>
      </c>
    </row>
    <row r="199">
      <c r="F199" s="4" t="s">
        <v>529</v>
      </c>
      <c r="G199" s="4">
        <v>1.0</v>
      </c>
      <c r="H199" s="4">
        <f>COUNTIF(Sheet1!N:N,F199)</f>
        <v>1</v>
      </c>
    </row>
    <row r="200">
      <c r="F200" s="4" t="s">
        <v>537</v>
      </c>
      <c r="G200" s="4">
        <v>1.0</v>
      </c>
      <c r="H200" s="4">
        <f>COUNTIF(Sheet1!N:N,F200)</f>
        <v>1</v>
      </c>
    </row>
    <row r="201">
      <c r="F201" s="4" t="s">
        <v>557</v>
      </c>
      <c r="G201" s="4">
        <v>1.0</v>
      </c>
      <c r="H201" s="4">
        <f>COUNTIF(Sheet1!N:N,F201)</f>
        <v>1</v>
      </c>
    </row>
    <row r="202">
      <c r="F202" s="4" t="s">
        <v>561</v>
      </c>
      <c r="G202" s="4">
        <v>1.0</v>
      </c>
      <c r="H202" s="4">
        <f>COUNTIF(Sheet1!N:N,F202)</f>
        <v>1</v>
      </c>
    </row>
    <row r="203">
      <c r="F203" s="4" t="s">
        <v>577</v>
      </c>
      <c r="G203" s="4">
        <v>1.0</v>
      </c>
      <c r="H203" s="4">
        <f>COUNTIF(Sheet1!N:N,F203)</f>
        <v>1</v>
      </c>
    </row>
    <row r="204">
      <c r="F204" s="4" t="s">
        <v>585</v>
      </c>
      <c r="G204" s="4">
        <v>1.0</v>
      </c>
      <c r="H204" s="4">
        <f>COUNTIF(Sheet1!N:N,F204)</f>
        <v>1</v>
      </c>
    </row>
    <row r="205">
      <c r="F205" s="4" t="s">
        <v>590</v>
      </c>
      <c r="G205" s="4">
        <v>1.0</v>
      </c>
      <c r="H205" s="4">
        <f>COUNTIF(Sheet1!N:N,F205)</f>
        <v>1</v>
      </c>
    </row>
    <row r="206">
      <c r="F206" s="4" t="s">
        <v>591</v>
      </c>
      <c r="G206" s="4">
        <v>1.0</v>
      </c>
      <c r="H206" s="4">
        <f>COUNTIF(Sheet1!N:N,F206)</f>
        <v>1</v>
      </c>
    </row>
    <row r="207">
      <c r="F207" s="4" t="s">
        <v>596</v>
      </c>
      <c r="G207" s="4">
        <v>1.0</v>
      </c>
      <c r="H207" s="4">
        <f>COUNTIF(Sheet1!N:N,F207)</f>
        <v>1</v>
      </c>
    </row>
    <row r="208">
      <c r="F208" s="4" t="s">
        <v>600</v>
      </c>
      <c r="G208" s="4">
        <v>1.0</v>
      </c>
      <c r="H208" s="4">
        <f>COUNTIF(Sheet1!N:N,F208)</f>
        <v>1</v>
      </c>
    </row>
    <row r="209">
      <c r="F209" s="4" t="s">
        <v>605</v>
      </c>
      <c r="G209" s="4">
        <v>1.0</v>
      </c>
      <c r="H209" s="4">
        <f>COUNTIF(Sheet1!N:N,F209)</f>
        <v>1</v>
      </c>
    </row>
    <row r="210">
      <c r="F210" s="4" t="s">
        <v>619</v>
      </c>
      <c r="G210" s="4">
        <v>1.0</v>
      </c>
      <c r="H210" s="4">
        <f>COUNTIF(Sheet1!N:N,F210)</f>
        <v>1</v>
      </c>
    </row>
    <row r="211">
      <c r="F211" s="4" t="s">
        <v>650</v>
      </c>
      <c r="G211" s="4">
        <v>1.0</v>
      </c>
      <c r="H211" s="4">
        <f>COUNTIF(Sheet1!N:N,F211)</f>
        <v>1</v>
      </c>
    </row>
    <row r="212">
      <c r="F212" s="4" t="s">
        <v>654</v>
      </c>
      <c r="G212" s="4">
        <v>1.0</v>
      </c>
      <c r="H212" s="4">
        <f>COUNTIF(Sheet1!N:N,F212)</f>
        <v>1</v>
      </c>
    </row>
    <row r="213">
      <c r="F213" s="4" t="s">
        <v>659</v>
      </c>
      <c r="G213" s="4">
        <v>1.0</v>
      </c>
      <c r="H213" s="4">
        <f>COUNTIF(Sheet1!N:N,F213)</f>
        <v>1</v>
      </c>
    </row>
    <row r="214">
      <c r="F214" s="4" t="s">
        <v>676</v>
      </c>
      <c r="G214" s="4">
        <v>1.0</v>
      </c>
      <c r="H214" s="4">
        <f>COUNTIF(Sheet1!N:N,F214)</f>
        <v>1</v>
      </c>
    </row>
    <row r="215">
      <c r="F215" s="4" t="s">
        <v>685</v>
      </c>
      <c r="G215" s="4">
        <v>1.0</v>
      </c>
      <c r="H215" s="4">
        <f>COUNTIF(Sheet1!N:N,F215)</f>
        <v>1</v>
      </c>
    </row>
    <row r="216">
      <c r="F216" s="4" t="s">
        <v>688</v>
      </c>
      <c r="G216" s="4">
        <v>1.0</v>
      </c>
      <c r="H216" s="4">
        <f>COUNTIF(Sheet1!N:N,F216)</f>
        <v>1</v>
      </c>
    </row>
    <row r="217">
      <c r="F217" s="4" t="s">
        <v>689</v>
      </c>
      <c r="G217" s="4">
        <v>1.0</v>
      </c>
      <c r="H217" s="4">
        <f>COUNTIF(Sheet1!N:N,F217)</f>
        <v>1</v>
      </c>
    </row>
    <row r="218">
      <c r="F218" s="4" t="s">
        <v>697</v>
      </c>
      <c r="G218" s="4">
        <v>1.0</v>
      </c>
      <c r="H218" s="4">
        <f>COUNTIF(Sheet1!N:N,F218)</f>
        <v>1</v>
      </c>
    </row>
    <row r="219">
      <c r="F219" s="4" t="s">
        <v>704</v>
      </c>
      <c r="G219" s="4">
        <v>1.0</v>
      </c>
      <c r="H219" s="4">
        <f>COUNTIF(Sheet1!N:N,F219)</f>
        <v>1</v>
      </c>
    </row>
    <row r="220">
      <c r="F220" s="4" t="s">
        <v>711</v>
      </c>
      <c r="G220" s="4">
        <v>1.0</v>
      </c>
      <c r="H220" s="4">
        <f>COUNTIF(Sheet1!N:N,F220)</f>
        <v>1</v>
      </c>
    </row>
    <row r="221">
      <c r="F221" s="4" t="s">
        <v>714</v>
      </c>
      <c r="G221" s="4">
        <v>1.0</v>
      </c>
      <c r="H221" s="4">
        <f>COUNTIF(Sheet1!N:N,F221)</f>
        <v>1</v>
      </c>
    </row>
    <row r="222">
      <c r="F222" s="4" t="s">
        <v>715</v>
      </c>
      <c r="G222" s="4">
        <v>1.0</v>
      </c>
      <c r="H222" s="4">
        <f>COUNTIF(Sheet1!N:N,F222)</f>
        <v>1</v>
      </c>
    </row>
    <row r="223">
      <c r="F223" s="4" t="s">
        <v>719</v>
      </c>
      <c r="G223" s="4">
        <v>1.0</v>
      </c>
      <c r="H223" s="4">
        <f>COUNTIF(Sheet1!N:N,F223)</f>
        <v>1</v>
      </c>
    </row>
    <row r="224">
      <c r="F224" s="4" t="s">
        <v>731</v>
      </c>
      <c r="G224" s="4">
        <v>1.0</v>
      </c>
      <c r="H224" s="4">
        <f>COUNTIF(Sheet1!N:N,F224)</f>
        <v>1</v>
      </c>
    </row>
    <row r="225">
      <c r="F225" s="4" t="s">
        <v>737</v>
      </c>
      <c r="G225" s="4">
        <v>1.0</v>
      </c>
      <c r="H225" s="4">
        <f>COUNTIF(Sheet1!N:N,F225)</f>
        <v>1</v>
      </c>
    </row>
    <row r="226">
      <c r="F226" s="4" t="s">
        <v>744</v>
      </c>
      <c r="G226" s="4">
        <v>1.0</v>
      </c>
      <c r="H226" s="4">
        <f>COUNTIF(Sheet1!N:N,F226)</f>
        <v>1</v>
      </c>
    </row>
    <row r="227">
      <c r="F227" s="4" t="s">
        <v>748</v>
      </c>
      <c r="G227" s="4">
        <v>1.0</v>
      </c>
      <c r="H227" s="4">
        <f>COUNTIF(Sheet1!N:N,F227)</f>
        <v>1</v>
      </c>
    </row>
    <row r="228">
      <c r="F228" s="4" t="s">
        <v>749</v>
      </c>
      <c r="G228" s="4">
        <v>1.0</v>
      </c>
      <c r="H228" s="4">
        <f>COUNTIF(Sheet1!N:N,F228)</f>
        <v>1</v>
      </c>
    </row>
    <row r="229">
      <c r="F229" s="4" t="s">
        <v>754</v>
      </c>
      <c r="G229" s="4">
        <v>1.0</v>
      </c>
      <c r="H229" s="4">
        <f>COUNTIF(Sheet1!N:N,F229)</f>
        <v>1</v>
      </c>
    </row>
    <row r="230">
      <c r="F230" s="4" t="s">
        <v>757</v>
      </c>
      <c r="G230" s="4">
        <v>1.0</v>
      </c>
      <c r="H230" s="4">
        <f>COUNTIF(Sheet1!N:N,F230)</f>
        <v>1</v>
      </c>
    </row>
    <row r="231">
      <c r="F231" s="4" t="s">
        <v>774</v>
      </c>
      <c r="G231" s="4">
        <v>1.0</v>
      </c>
      <c r="H231" s="4">
        <f>COUNTIF(Sheet1!N:N,F231)</f>
        <v>1</v>
      </c>
    </row>
    <row r="232">
      <c r="F232" s="4" t="s">
        <v>780</v>
      </c>
      <c r="G232" s="4">
        <v>1.0</v>
      </c>
      <c r="H232" s="4">
        <f>COUNTIF(Sheet1!N:N,F232)</f>
        <v>1</v>
      </c>
    </row>
    <row r="233">
      <c r="F233" s="4" t="s">
        <v>784</v>
      </c>
      <c r="G233" s="4">
        <v>1.0</v>
      </c>
      <c r="H233" s="4">
        <f>COUNTIF(Sheet1!N:N,F233)</f>
        <v>1</v>
      </c>
    </row>
    <row r="234">
      <c r="F234" s="4" t="s">
        <v>788</v>
      </c>
      <c r="G234" s="4">
        <v>1.0</v>
      </c>
      <c r="H234" s="4">
        <f>COUNTIF(Sheet1!N:N,F234)</f>
        <v>1</v>
      </c>
    </row>
    <row r="235">
      <c r="F235" s="4" t="s">
        <v>801</v>
      </c>
      <c r="G235" s="4">
        <v>1.0</v>
      </c>
      <c r="H235" s="4">
        <f>COUNTIF(Sheet1!N:N,F235)</f>
        <v>1</v>
      </c>
    </row>
    <row r="236">
      <c r="F236" s="4" t="s">
        <v>806</v>
      </c>
      <c r="G236" s="4">
        <v>1.0</v>
      </c>
      <c r="H236" s="4">
        <f>COUNTIF(Sheet1!N:N,F236)</f>
        <v>1</v>
      </c>
    </row>
    <row r="237">
      <c r="F237" s="4" t="s">
        <v>828</v>
      </c>
      <c r="G237" s="4">
        <v>1.0</v>
      </c>
      <c r="H237" s="4">
        <f>COUNTIF(Sheet1!N:N,F237)</f>
        <v>1</v>
      </c>
    </row>
    <row r="238">
      <c r="F238" s="4" t="s">
        <v>831</v>
      </c>
      <c r="G238" s="4">
        <v>1.0</v>
      </c>
      <c r="H238" s="4">
        <f>COUNTIF(Sheet1!N:N,F238)</f>
        <v>1</v>
      </c>
    </row>
    <row r="239">
      <c r="F239" s="4" t="s">
        <v>834</v>
      </c>
      <c r="G239" s="4">
        <v>1.0</v>
      </c>
      <c r="H239" s="4">
        <f>COUNTIF(Sheet1!N:N,F239)</f>
        <v>1</v>
      </c>
    </row>
    <row r="240">
      <c r="F240" s="4" t="s">
        <v>840</v>
      </c>
      <c r="G240" s="4">
        <v>1.0</v>
      </c>
      <c r="H240" s="4">
        <f>COUNTIF(Sheet1!N:N,F240)</f>
        <v>1</v>
      </c>
    </row>
    <row r="241">
      <c r="F241" s="4" t="s">
        <v>841</v>
      </c>
      <c r="G241" s="4">
        <v>1.0</v>
      </c>
      <c r="H241" s="4">
        <f>COUNTIF(Sheet1!N:N,F241)</f>
        <v>1</v>
      </c>
    </row>
    <row r="242">
      <c r="F242" s="4" t="s">
        <v>849</v>
      </c>
      <c r="G242" s="4">
        <v>1.0</v>
      </c>
      <c r="H242" s="4">
        <f>COUNTIF(Sheet1!N:N,F242)</f>
        <v>1</v>
      </c>
    </row>
    <row r="243">
      <c r="F243" s="4" t="s">
        <v>853</v>
      </c>
      <c r="G243" s="4">
        <v>1.0</v>
      </c>
      <c r="H243" s="4">
        <f>COUNTIF(Sheet1!N:N,F243)</f>
        <v>1</v>
      </c>
    </row>
    <row r="244">
      <c r="F244" s="4" t="s">
        <v>856</v>
      </c>
      <c r="G244" s="4">
        <v>1.0</v>
      </c>
      <c r="H244" s="4">
        <f>COUNTIF(Sheet1!N:N,F244)</f>
        <v>1</v>
      </c>
    </row>
    <row r="245">
      <c r="F245" s="4" t="s">
        <v>867</v>
      </c>
      <c r="G245" s="4">
        <v>1.0</v>
      </c>
      <c r="H245" s="4">
        <f>COUNTIF(Sheet1!N:N,F245)</f>
        <v>1</v>
      </c>
    </row>
    <row r="246">
      <c r="F246" s="4" t="s">
        <v>876</v>
      </c>
      <c r="G246" s="4">
        <v>1.0</v>
      </c>
      <c r="H246" s="4">
        <f>COUNTIF(Sheet1!N:N,F246)</f>
        <v>1</v>
      </c>
    </row>
    <row r="247">
      <c r="F247" s="4" t="s">
        <v>887</v>
      </c>
      <c r="G247" s="4">
        <v>1.0</v>
      </c>
      <c r="H247" s="4">
        <f>COUNTIF(Sheet1!N:N,F247)</f>
        <v>1</v>
      </c>
    </row>
    <row r="248">
      <c r="F248" s="4" t="s">
        <v>891</v>
      </c>
      <c r="G248" s="4">
        <v>1.0</v>
      </c>
      <c r="H248" s="4">
        <f>COUNTIF(Sheet1!N:N,F248)</f>
        <v>1</v>
      </c>
    </row>
    <row r="249">
      <c r="F249" s="4" t="s">
        <v>906</v>
      </c>
      <c r="G249" s="4">
        <v>1.0</v>
      </c>
      <c r="H249" s="4">
        <f>COUNTIF(Sheet1!N:N,F249)</f>
        <v>1</v>
      </c>
    </row>
    <row r="250">
      <c r="F250" s="4" t="s">
        <v>925</v>
      </c>
      <c r="G250" s="4">
        <v>1.0</v>
      </c>
      <c r="H250" s="4">
        <f>COUNTIF(Sheet1!N:N,F250)</f>
        <v>1</v>
      </c>
    </row>
    <row r="251">
      <c r="F251" s="4" t="s">
        <v>930</v>
      </c>
      <c r="G251" s="4">
        <v>1.0</v>
      </c>
      <c r="H251" s="4">
        <f>COUNTIF(Sheet1!N:N,F251)</f>
        <v>1</v>
      </c>
    </row>
    <row r="252">
      <c r="F252" s="4" t="s">
        <v>946</v>
      </c>
      <c r="G252" s="4">
        <v>1.0</v>
      </c>
      <c r="H252" s="4">
        <f>COUNTIF(Sheet1!N:N,F252)</f>
        <v>1</v>
      </c>
    </row>
    <row r="253">
      <c r="F253" s="4" t="s">
        <v>975</v>
      </c>
      <c r="G253" s="4">
        <v>1.0</v>
      </c>
      <c r="H253" s="4">
        <f>COUNTIF(Sheet1!N:N,F253)</f>
        <v>1</v>
      </c>
    </row>
    <row r="254">
      <c r="F254" s="4" t="s">
        <v>979</v>
      </c>
      <c r="G254" s="4">
        <v>1.0</v>
      </c>
      <c r="H254" s="4">
        <f>COUNTIF(Sheet1!N:N,F254)</f>
        <v>1</v>
      </c>
    </row>
    <row r="255">
      <c r="F255" s="4" t="s">
        <v>993</v>
      </c>
      <c r="G255" s="4">
        <v>1.0</v>
      </c>
      <c r="H255" s="4">
        <f>COUNTIF(Sheet1!N:N,F255)</f>
        <v>1</v>
      </c>
    </row>
    <row r="256">
      <c r="F256" s="4" t="s">
        <v>994</v>
      </c>
      <c r="G256" s="4">
        <v>1.0</v>
      </c>
      <c r="H256" s="4">
        <f>COUNTIF(Sheet1!N:N,F256)</f>
        <v>1</v>
      </c>
    </row>
    <row r="257">
      <c r="F257" s="4" t="s">
        <v>1000</v>
      </c>
      <c r="G257" s="4">
        <v>1.0</v>
      </c>
      <c r="H257" s="4">
        <f>COUNTIF(Sheet1!N:N,F257)</f>
        <v>1</v>
      </c>
    </row>
    <row r="258">
      <c r="F258" s="4" t="s">
        <v>1005</v>
      </c>
      <c r="G258" s="4">
        <v>1.0</v>
      </c>
      <c r="H258" s="4">
        <f>COUNTIF(Sheet1!N:N,F258)</f>
        <v>1</v>
      </c>
    </row>
    <row r="259">
      <c r="F259" s="4" t="s">
        <v>1010</v>
      </c>
      <c r="G259" s="4">
        <v>1.0</v>
      </c>
      <c r="H259" s="4">
        <f>COUNTIF(Sheet1!N:N,F259)</f>
        <v>1</v>
      </c>
    </row>
    <row r="260">
      <c r="F260" s="4" t="s">
        <v>1024</v>
      </c>
      <c r="G260" s="4">
        <v>1.0</v>
      </c>
      <c r="H260" s="4">
        <f>COUNTIF(Sheet1!N:N,F260)</f>
        <v>1</v>
      </c>
    </row>
    <row r="261">
      <c r="F261" s="4" t="s">
        <v>1029</v>
      </c>
      <c r="G261" s="4">
        <v>1.0</v>
      </c>
      <c r="H261" s="4">
        <f>COUNTIF(Sheet1!N:N,F261)</f>
        <v>1</v>
      </c>
    </row>
    <row r="262">
      <c r="F262" s="4" t="s">
        <v>1041</v>
      </c>
      <c r="G262" s="4">
        <v>1.0</v>
      </c>
      <c r="H262" s="4">
        <f>COUNTIF(Sheet1!N:N,F262)</f>
        <v>1</v>
      </c>
    </row>
    <row r="263">
      <c r="F263" s="4" t="s">
        <v>1051</v>
      </c>
      <c r="G263" s="4">
        <v>1.0</v>
      </c>
      <c r="H263" s="4">
        <f>COUNTIF(Sheet1!N:N,F263)</f>
        <v>1</v>
      </c>
    </row>
    <row r="264">
      <c r="F264" s="4" t="s">
        <v>1056</v>
      </c>
      <c r="G264" s="4">
        <v>1.0</v>
      </c>
      <c r="H264" s="4">
        <f>COUNTIF(Sheet1!N:N,F264)</f>
        <v>1</v>
      </c>
    </row>
    <row r="265">
      <c r="F265" s="4" t="s">
        <v>1079</v>
      </c>
      <c r="G265" s="4">
        <v>1.0</v>
      </c>
      <c r="H265" s="4">
        <f>COUNTIF(Sheet1!N:N,F265)</f>
        <v>1</v>
      </c>
    </row>
    <row r="266">
      <c r="F266" s="4" t="s">
        <v>1085</v>
      </c>
      <c r="G266" s="4">
        <v>1.0</v>
      </c>
      <c r="H266" s="4">
        <f>COUNTIF(Sheet1!N:N,F266)</f>
        <v>1</v>
      </c>
    </row>
    <row r="267">
      <c r="F267" s="4" t="s">
        <v>1086</v>
      </c>
      <c r="G267" s="4">
        <v>1.0</v>
      </c>
      <c r="H267" s="4">
        <f>COUNTIF(Sheet1!N:N,F267)</f>
        <v>1</v>
      </c>
    </row>
    <row r="268">
      <c r="F268" s="4" t="s">
        <v>1093</v>
      </c>
      <c r="G268" s="4">
        <v>1.0</v>
      </c>
      <c r="H268" s="4">
        <f>COUNTIF(Sheet1!N:N,F268)</f>
        <v>1</v>
      </c>
    </row>
    <row r="269">
      <c r="F269" s="4" t="s">
        <v>1097</v>
      </c>
      <c r="G269" s="4">
        <v>1.0</v>
      </c>
      <c r="H269" s="4">
        <f>COUNTIF(Sheet1!N:N,F269)</f>
        <v>1</v>
      </c>
    </row>
    <row r="270">
      <c r="F270" s="4" t="s">
        <v>1101</v>
      </c>
      <c r="G270" s="4">
        <v>1.0</v>
      </c>
      <c r="H270" s="4">
        <f>COUNTIF(Sheet1!N:N,F270)</f>
        <v>1</v>
      </c>
    </row>
    <row r="271">
      <c r="F271" s="4" t="s">
        <v>1102</v>
      </c>
      <c r="G271" s="4">
        <v>1.0</v>
      </c>
      <c r="H271" s="4">
        <f>COUNTIF(Sheet1!N:N,F271)</f>
        <v>1</v>
      </c>
    </row>
    <row r="272">
      <c r="F272" s="4" t="s">
        <v>1113</v>
      </c>
      <c r="G272" s="4">
        <v>1.0</v>
      </c>
      <c r="H272" s="4">
        <f>COUNTIF(Sheet1!N:N,F272)</f>
        <v>1</v>
      </c>
    </row>
    <row r="273">
      <c r="F273" s="4" t="s">
        <v>1115</v>
      </c>
      <c r="G273" s="4">
        <v>1.0</v>
      </c>
      <c r="H273" s="4">
        <f>COUNTIF(Sheet1!N:N,F273)</f>
        <v>1</v>
      </c>
    </row>
    <row r="274">
      <c r="F274" s="4" t="s">
        <v>1121</v>
      </c>
      <c r="G274" s="4">
        <v>1.0</v>
      </c>
      <c r="H274" s="4">
        <f>COUNTIF(Sheet1!N:N,F274)</f>
        <v>1</v>
      </c>
    </row>
    <row r="275">
      <c r="F275" s="4" t="s">
        <v>1122</v>
      </c>
      <c r="G275" s="4">
        <v>1.0</v>
      </c>
      <c r="H275" s="4">
        <f>COUNTIF(Sheet1!N:N,F275)</f>
        <v>1</v>
      </c>
    </row>
    <row r="276">
      <c r="F276" s="4" t="s">
        <v>1138</v>
      </c>
      <c r="G276" s="4">
        <v>1.0</v>
      </c>
      <c r="H276" s="4">
        <f>COUNTIF(Sheet1!N:N,F276)</f>
        <v>1</v>
      </c>
    </row>
    <row r="277">
      <c r="F277" s="4" t="s">
        <v>1149</v>
      </c>
      <c r="G277" s="4">
        <v>1.0</v>
      </c>
      <c r="H277" s="4">
        <f>COUNTIF(Sheet1!N:N,F277)</f>
        <v>1</v>
      </c>
    </row>
    <row r="278">
      <c r="F278" s="4" t="s">
        <v>1151</v>
      </c>
      <c r="G278" s="4">
        <v>1.0</v>
      </c>
      <c r="H278" s="4">
        <f>COUNTIF(Sheet1!N:N,F278)</f>
        <v>1</v>
      </c>
    </row>
    <row r="279">
      <c r="F279" s="4" t="s">
        <v>1160</v>
      </c>
      <c r="G279" s="4">
        <v>1.0</v>
      </c>
      <c r="H279" s="4">
        <f>COUNTIF(Sheet1!N:N,F279)</f>
        <v>1</v>
      </c>
    </row>
    <row r="280">
      <c r="F280" s="4" t="s">
        <v>1173</v>
      </c>
      <c r="G280" s="4">
        <v>1.0</v>
      </c>
      <c r="H280" s="4">
        <f>COUNTIF(Sheet1!N:N,F280)</f>
        <v>1</v>
      </c>
    </row>
    <row r="281">
      <c r="F281" s="4" t="s">
        <v>1187</v>
      </c>
      <c r="G281" s="4">
        <v>1.0</v>
      </c>
      <c r="H281" s="4">
        <f>COUNTIF(Sheet1!N:N,F281)</f>
        <v>1</v>
      </c>
    </row>
    <row r="282">
      <c r="F282" s="4" t="s">
        <v>1188</v>
      </c>
      <c r="G282" s="4">
        <v>1.0</v>
      </c>
      <c r="H282" s="4">
        <f>COUNTIF(Sheet1!N:N,F282)</f>
        <v>1</v>
      </c>
    </row>
    <row r="283">
      <c r="F283" s="4" t="s">
        <v>1193</v>
      </c>
      <c r="G283" s="4">
        <v>1.0</v>
      </c>
      <c r="H283" s="4">
        <f>COUNTIF(Sheet1!N:N,F283)</f>
        <v>1</v>
      </c>
    </row>
    <row r="284">
      <c r="F284" s="4" t="s">
        <v>1204</v>
      </c>
      <c r="G284" s="4">
        <v>1.0</v>
      </c>
      <c r="H284" s="4">
        <f>COUNTIF(Sheet1!N:N,F284)</f>
        <v>1</v>
      </c>
    </row>
    <row r="285">
      <c r="F285" s="4" t="s">
        <v>1209</v>
      </c>
      <c r="G285" s="4">
        <v>1.0</v>
      </c>
      <c r="H285" s="4">
        <f>COUNTIF(Sheet1!N:N,F285)</f>
        <v>1</v>
      </c>
    </row>
    <row r="286">
      <c r="F286" s="4" t="s">
        <v>1213</v>
      </c>
      <c r="G286" s="4">
        <v>1.0</v>
      </c>
      <c r="H286" s="4">
        <f>COUNTIF(Sheet1!N:N,F286)</f>
        <v>1</v>
      </c>
    </row>
    <row r="287">
      <c r="F287" s="4" t="s">
        <v>1221</v>
      </c>
      <c r="G287" s="4">
        <v>1.0</v>
      </c>
      <c r="H287" s="4">
        <f>COUNTIF(Sheet1!N:N,F287)</f>
        <v>1</v>
      </c>
    </row>
    <row r="288">
      <c r="F288" s="4" t="s">
        <v>1228</v>
      </c>
      <c r="G288" s="4">
        <v>1.0</v>
      </c>
      <c r="H288" s="4">
        <f>COUNTIF(Sheet1!N:N,F288)</f>
        <v>1</v>
      </c>
    </row>
    <row r="289">
      <c r="F289" s="4" t="s">
        <v>1236</v>
      </c>
      <c r="G289" s="4">
        <v>1.0</v>
      </c>
      <c r="H289" s="4">
        <f>COUNTIF(Sheet1!N:N,F289)</f>
        <v>1</v>
      </c>
    </row>
    <row r="290">
      <c r="F290" s="4" t="s">
        <v>1240</v>
      </c>
      <c r="G290" s="4">
        <v>1.0</v>
      </c>
      <c r="H290" s="4">
        <f>COUNTIF(Sheet1!N:N,F290)</f>
        <v>1</v>
      </c>
    </row>
    <row r="291">
      <c r="F291" s="4" t="s">
        <v>1266</v>
      </c>
      <c r="G291" s="4">
        <v>1.0</v>
      </c>
      <c r="H291" s="4">
        <f>COUNTIF(Sheet1!N:N,F291)</f>
        <v>1</v>
      </c>
    </row>
    <row r="292">
      <c r="F292" s="4" t="s">
        <v>1277</v>
      </c>
      <c r="G292" s="4">
        <v>1.0</v>
      </c>
      <c r="H292" s="4">
        <f>COUNTIF(Sheet1!N:N,F292)</f>
        <v>1</v>
      </c>
    </row>
    <row r="293">
      <c r="F293" s="4" t="s">
        <v>1281</v>
      </c>
      <c r="G293" s="4">
        <v>1.0</v>
      </c>
      <c r="H293" s="4">
        <f>COUNTIF(Sheet1!N:N,F293)</f>
        <v>1</v>
      </c>
    </row>
    <row r="294">
      <c r="F294" s="4" t="s">
        <v>1291</v>
      </c>
      <c r="G294" s="4">
        <v>1.0</v>
      </c>
      <c r="H294" s="4">
        <f>COUNTIF(Sheet1!N:N,F294)</f>
        <v>1</v>
      </c>
    </row>
    <row r="295">
      <c r="F295" s="4" t="s">
        <v>1294</v>
      </c>
      <c r="G295" s="4">
        <v>1.0</v>
      </c>
      <c r="H295" s="4">
        <f>COUNTIF(Sheet1!N:N,F295)</f>
        <v>1</v>
      </c>
    </row>
    <row r="296">
      <c r="F296" s="4" t="s">
        <v>1302</v>
      </c>
      <c r="G296" s="4">
        <v>1.0</v>
      </c>
      <c r="H296" s="4">
        <f>COUNTIF(Sheet1!N:N,F296)</f>
        <v>1</v>
      </c>
    </row>
    <row r="297">
      <c r="F297" s="4" t="s">
        <v>1307</v>
      </c>
      <c r="G297" s="4">
        <v>1.0</v>
      </c>
      <c r="H297" s="4">
        <f>COUNTIF(Sheet1!N:N,F297)</f>
        <v>1</v>
      </c>
    </row>
    <row r="298">
      <c r="F298" s="4" t="s">
        <v>1310</v>
      </c>
      <c r="G298" s="4">
        <v>1.0</v>
      </c>
      <c r="H298" s="4">
        <f>COUNTIF(Sheet1!N:N,F298)</f>
        <v>1</v>
      </c>
    </row>
    <row r="299">
      <c r="F299" s="4" t="s">
        <v>1314</v>
      </c>
      <c r="G299" s="4">
        <v>1.0</v>
      </c>
      <c r="H299" s="4">
        <f>COUNTIF(Sheet1!N:N,F299)</f>
        <v>1</v>
      </c>
    </row>
    <row r="300">
      <c r="F300" s="4" t="s">
        <v>1317</v>
      </c>
      <c r="G300" s="4">
        <v>1.0</v>
      </c>
      <c r="H300" s="4">
        <f>COUNTIF(Sheet1!N:N,F300)</f>
        <v>1</v>
      </c>
    </row>
    <row r="301">
      <c r="F301" s="4" t="s">
        <v>1326</v>
      </c>
      <c r="G301" s="4">
        <v>1.0</v>
      </c>
      <c r="H301" s="4">
        <f>COUNTIF(Sheet1!N:N,F301)</f>
        <v>1</v>
      </c>
    </row>
    <row r="302">
      <c r="F302" s="4" t="s">
        <v>1328</v>
      </c>
      <c r="G302" s="4">
        <v>1.0</v>
      </c>
      <c r="H302" s="4">
        <f>COUNTIF(Sheet1!N:N,F302)</f>
        <v>1</v>
      </c>
    </row>
    <row r="303">
      <c r="F303" s="4" t="s">
        <v>1337</v>
      </c>
      <c r="G303" s="4">
        <v>1.0</v>
      </c>
      <c r="H303" s="4">
        <f>COUNTIF(Sheet1!N:N,F303)</f>
        <v>1</v>
      </c>
    </row>
    <row r="304">
      <c r="F304" s="4" t="s">
        <v>1345</v>
      </c>
      <c r="G304" s="4">
        <v>1.0</v>
      </c>
      <c r="H304" s="4">
        <f>COUNTIF(Sheet1!N:N,F304)</f>
        <v>1</v>
      </c>
    </row>
    <row r="305">
      <c r="F305" s="4" t="s">
        <v>1376</v>
      </c>
      <c r="G305" s="4">
        <v>1.0</v>
      </c>
      <c r="H305" s="4">
        <f>COUNTIF(Sheet1!N:N,F305)</f>
        <v>1</v>
      </c>
    </row>
    <row r="306">
      <c r="F306" s="4" t="s">
        <v>1380</v>
      </c>
      <c r="G306" s="4">
        <v>1.0</v>
      </c>
      <c r="H306" s="4">
        <f>COUNTIF(Sheet1!N:N,F306)</f>
        <v>1</v>
      </c>
    </row>
    <row r="307">
      <c r="F307" s="4" t="s">
        <v>1381</v>
      </c>
      <c r="G307" s="4">
        <v>1.0</v>
      </c>
      <c r="H307" s="4">
        <f>COUNTIF(Sheet1!N:N,F307)</f>
        <v>1</v>
      </c>
    </row>
    <row r="308">
      <c r="F308" s="4" t="s">
        <v>1385</v>
      </c>
      <c r="G308" s="4">
        <v>1.0</v>
      </c>
      <c r="H308" s="4">
        <f>COUNTIF(Sheet1!N:N,F308)</f>
        <v>1</v>
      </c>
    </row>
    <row r="309">
      <c r="F309" s="4" t="s">
        <v>1390</v>
      </c>
      <c r="G309" s="4">
        <v>1.0</v>
      </c>
      <c r="H309" s="4">
        <f>COUNTIF(Sheet1!N:N,F309)</f>
        <v>1</v>
      </c>
    </row>
    <row r="310">
      <c r="F310" s="4" t="s">
        <v>1391</v>
      </c>
      <c r="G310" s="4">
        <v>1.0</v>
      </c>
      <c r="H310" s="4">
        <f>COUNTIF(Sheet1!N:N,F310)</f>
        <v>1</v>
      </c>
    </row>
    <row r="311">
      <c r="F311" s="4" t="s">
        <v>1409</v>
      </c>
      <c r="G311" s="4">
        <v>1.0</v>
      </c>
      <c r="H311" s="4">
        <f>COUNTIF(Sheet1!N:N,F311)</f>
        <v>1</v>
      </c>
    </row>
    <row r="312">
      <c r="F312" s="4" t="s">
        <v>1422</v>
      </c>
      <c r="G312" s="4">
        <v>1.0</v>
      </c>
      <c r="H312" s="4">
        <f>COUNTIF(Sheet1!N:N,F312)</f>
        <v>1</v>
      </c>
    </row>
    <row r="313">
      <c r="F313" s="4" t="s">
        <v>1476</v>
      </c>
      <c r="G313" s="4">
        <v>1.0</v>
      </c>
      <c r="H313" s="4">
        <f>COUNTIF(Sheet1!N:N,F313)</f>
        <v>1</v>
      </c>
    </row>
    <row r="314">
      <c r="F314" s="4" t="s">
        <v>1485</v>
      </c>
      <c r="G314" s="4">
        <v>1.0</v>
      </c>
      <c r="H314" s="4">
        <f>COUNTIF(Sheet1!N:N,F314)</f>
        <v>1</v>
      </c>
    </row>
    <row r="315">
      <c r="F315" s="4" t="s">
        <v>1490</v>
      </c>
      <c r="G315" s="4">
        <v>1.0</v>
      </c>
      <c r="H315" s="4">
        <f>COUNTIF(Sheet1!N:N,F315)</f>
        <v>1</v>
      </c>
    </row>
    <row r="316">
      <c r="F316" s="4" t="s">
        <v>1491</v>
      </c>
      <c r="G316" s="4">
        <v>1.0</v>
      </c>
      <c r="H316" s="4">
        <f>COUNTIF(Sheet1!N:N,F316)</f>
        <v>1</v>
      </c>
    </row>
    <row r="317">
      <c r="F317" s="4" t="s">
        <v>1508</v>
      </c>
      <c r="G317" s="4">
        <v>1.0</v>
      </c>
      <c r="H317" s="4">
        <f>COUNTIF(Sheet1!N:N,F317)</f>
        <v>1</v>
      </c>
    </row>
    <row r="318">
      <c r="F318" s="4" t="s">
        <v>1515</v>
      </c>
      <c r="G318" s="4">
        <v>1.0</v>
      </c>
      <c r="H318" s="4">
        <f>COUNTIF(Sheet1!N:N,F318)</f>
        <v>1</v>
      </c>
    </row>
    <row r="319">
      <c r="F319" s="4" t="s">
        <v>1526</v>
      </c>
      <c r="G319" s="4">
        <v>1.0</v>
      </c>
      <c r="H319" s="4">
        <f>COUNTIF(Sheet1!N:N,F319)</f>
        <v>1</v>
      </c>
    </row>
    <row r="320">
      <c r="F320" s="4" t="s">
        <v>1527</v>
      </c>
      <c r="G320" s="4">
        <v>1.0</v>
      </c>
      <c r="H320" s="4">
        <f>COUNTIF(Sheet1!N:N,F320)</f>
        <v>1</v>
      </c>
    </row>
    <row r="321">
      <c r="F321" s="4" t="s">
        <v>1532</v>
      </c>
      <c r="G321" s="4">
        <v>1.0</v>
      </c>
      <c r="H321" s="4">
        <f>COUNTIF(Sheet1!N:N,F321)</f>
        <v>1</v>
      </c>
    </row>
    <row r="322">
      <c r="F322" s="4" t="s">
        <v>1541</v>
      </c>
      <c r="G322" s="4">
        <v>1.0</v>
      </c>
      <c r="H322" s="4">
        <f>COUNTIF(Sheet1!N:N,F322)</f>
        <v>1</v>
      </c>
    </row>
    <row r="323">
      <c r="F323" s="4" t="s">
        <v>1546</v>
      </c>
      <c r="G323" s="4">
        <v>1.0</v>
      </c>
      <c r="H323" s="4">
        <f>COUNTIF(Sheet1!N:N,F323)</f>
        <v>1</v>
      </c>
    </row>
    <row r="324">
      <c r="F324" s="4" t="s">
        <v>1551</v>
      </c>
      <c r="G324" s="4">
        <v>1.0</v>
      </c>
      <c r="H324" s="4">
        <f>COUNTIF(Sheet1!N:N,F324)</f>
        <v>1</v>
      </c>
    </row>
    <row r="325">
      <c r="F325" s="4" t="s">
        <v>1556</v>
      </c>
      <c r="G325" s="4">
        <v>1.0</v>
      </c>
      <c r="H325" s="4">
        <f>COUNTIF(Sheet1!N:N,F325)</f>
        <v>1</v>
      </c>
    </row>
    <row r="326">
      <c r="F326" s="4" t="s">
        <v>1579</v>
      </c>
      <c r="G326" s="4">
        <v>1.0</v>
      </c>
      <c r="H326" s="4">
        <f>COUNTIF(Sheet1!N:N,F326)</f>
        <v>1</v>
      </c>
    </row>
    <row r="327">
      <c r="F327" s="4" t="s">
        <v>1589</v>
      </c>
      <c r="G327" s="4">
        <v>1.0</v>
      </c>
      <c r="H327" s="4">
        <f>COUNTIF(Sheet1!N:N,F327)</f>
        <v>1</v>
      </c>
    </row>
    <row r="328">
      <c r="F328" s="4" t="s">
        <v>1595</v>
      </c>
      <c r="G328" s="4">
        <v>1.0</v>
      </c>
      <c r="H328" s="4">
        <f>COUNTIF(Sheet1!N:N,F328)</f>
        <v>1</v>
      </c>
    </row>
    <row r="329">
      <c r="F329" s="4" t="s">
        <v>1597</v>
      </c>
      <c r="G329" s="4">
        <v>1.0</v>
      </c>
      <c r="H329" s="4">
        <f>COUNTIF(Sheet1!N:N,F329)</f>
        <v>1</v>
      </c>
    </row>
    <row r="330">
      <c r="F330" s="4" t="s">
        <v>1605</v>
      </c>
      <c r="G330" s="4">
        <v>1.0</v>
      </c>
      <c r="H330" s="4">
        <f>COUNTIF(Sheet1!N:N,F330)</f>
        <v>1</v>
      </c>
    </row>
    <row r="331">
      <c r="F331" s="4" t="s">
        <v>1610</v>
      </c>
      <c r="G331" s="4">
        <v>1.0</v>
      </c>
      <c r="H331" s="4">
        <f>COUNTIF(Sheet1!N:N,F331)</f>
        <v>1</v>
      </c>
    </row>
    <row r="332">
      <c r="F332" s="4" t="s">
        <v>1614</v>
      </c>
      <c r="G332" s="4">
        <v>1.0</v>
      </c>
      <c r="H332" s="4">
        <f>COUNTIF(Sheet1!N:N,F332)</f>
        <v>1</v>
      </c>
    </row>
    <row r="333">
      <c r="F333" s="4" t="s">
        <v>1623</v>
      </c>
      <c r="G333" s="4">
        <v>1.0</v>
      </c>
      <c r="H333" s="4">
        <f>COUNTIF(Sheet1!N:N,F333)</f>
        <v>1</v>
      </c>
    </row>
    <row r="334">
      <c r="F334" s="4" t="s">
        <v>1629</v>
      </c>
      <c r="G334" s="4">
        <v>1.0</v>
      </c>
      <c r="H334" s="4">
        <f>COUNTIF(Sheet1!N:N,F334)</f>
        <v>1</v>
      </c>
    </row>
    <row r="335">
      <c r="F335" s="4" t="s">
        <v>1635</v>
      </c>
      <c r="G335" s="4">
        <v>1.0</v>
      </c>
      <c r="H335" s="4">
        <f>COUNTIF(Sheet1!N:N,F335)</f>
        <v>1</v>
      </c>
    </row>
    <row r="336">
      <c r="F336" s="4" t="s">
        <v>1637</v>
      </c>
      <c r="G336" s="4">
        <v>1.0</v>
      </c>
      <c r="H336" s="4">
        <f>COUNTIF(Sheet1!N:N,F336)</f>
        <v>1</v>
      </c>
    </row>
    <row r="337">
      <c r="F337" s="4" t="s">
        <v>1641</v>
      </c>
      <c r="G337" s="4">
        <v>1.0</v>
      </c>
      <c r="H337" s="4">
        <f>COUNTIF(Sheet1!N:N,F337)</f>
        <v>1</v>
      </c>
    </row>
    <row r="338">
      <c r="F338" s="4" t="s">
        <v>1644</v>
      </c>
      <c r="G338" s="4">
        <v>1.0</v>
      </c>
      <c r="H338" s="4">
        <f>COUNTIF(Sheet1!N:N,F338)</f>
        <v>1</v>
      </c>
    </row>
    <row r="339">
      <c r="F339" s="4" t="s">
        <v>1646</v>
      </c>
      <c r="G339" s="4">
        <v>1.0</v>
      </c>
      <c r="H339" s="4">
        <f>COUNTIF(Sheet1!N:N,F339)</f>
        <v>1</v>
      </c>
    </row>
    <row r="340">
      <c r="F340" s="4" t="s">
        <v>1653</v>
      </c>
      <c r="G340" s="4">
        <v>1.0</v>
      </c>
      <c r="H340" s="4">
        <f>COUNTIF(Sheet1!N:N,F340)</f>
        <v>1</v>
      </c>
    </row>
    <row r="341">
      <c r="F341" s="4" t="s">
        <v>1658</v>
      </c>
      <c r="G341" s="4">
        <v>1.0</v>
      </c>
      <c r="H341" s="4">
        <f>COUNTIF(Sheet1!N:N,F341)</f>
        <v>1</v>
      </c>
    </row>
    <row r="342">
      <c r="F342" s="4" t="s">
        <v>1661</v>
      </c>
      <c r="G342" s="4">
        <v>1.0</v>
      </c>
      <c r="H342" s="4">
        <f>COUNTIF(Sheet1!N:N,F342)</f>
        <v>1</v>
      </c>
    </row>
    <row r="343">
      <c r="F343" s="4" t="s">
        <v>1664</v>
      </c>
      <c r="G343" s="4">
        <v>1.0</v>
      </c>
      <c r="H343" s="4">
        <f>COUNTIF(Sheet1!N:N,F343)</f>
        <v>1</v>
      </c>
    </row>
    <row r="344">
      <c r="F344" s="4" t="s">
        <v>1670</v>
      </c>
      <c r="G344" s="4">
        <v>1.0</v>
      </c>
      <c r="H344" s="4">
        <f>COUNTIF(Sheet1!N:N,F344)</f>
        <v>1</v>
      </c>
    </row>
    <row r="345">
      <c r="F345" s="4" t="s">
        <v>1677</v>
      </c>
      <c r="G345" s="4">
        <v>1.0</v>
      </c>
      <c r="H345" s="4">
        <f>COUNTIF(Sheet1!N:N,F345)</f>
        <v>1</v>
      </c>
    </row>
    <row r="346">
      <c r="F346" s="4" t="s">
        <v>1691</v>
      </c>
      <c r="G346" s="4">
        <v>1.0</v>
      </c>
      <c r="H346" s="4">
        <f>COUNTIF(Sheet1!N:N,F346)</f>
        <v>1</v>
      </c>
    </row>
    <row r="347">
      <c r="F347" s="4" t="s">
        <v>1696</v>
      </c>
      <c r="G347" s="4">
        <v>1.0</v>
      </c>
      <c r="H347" s="4">
        <f>COUNTIF(Sheet1!N:N,F347)</f>
        <v>1</v>
      </c>
    </row>
    <row r="348">
      <c r="F348" s="4" t="s">
        <v>1702</v>
      </c>
      <c r="G348" s="4">
        <v>1.0</v>
      </c>
      <c r="H348" s="4">
        <f>COUNTIF(Sheet1!N:N,F348)</f>
        <v>1</v>
      </c>
    </row>
    <row r="349">
      <c r="F349" s="4" t="s">
        <v>1709</v>
      </c>
      <c r="G349" s="4">
        <v>1.0</v>
      </c>
      <c r="H349" s="4">
        <f>COUNTIF(Sheet1!N:N,F349)</f>
        <v>1</v>
      </c>
    </row>
    <row r="350">
      <c r="F350" s="4" t="s">
        <v>1716</v>
      </c>
      <c r="G350" s="4">
        <v>1.0</v>
      </c>
      <c r="H350" s="4">
        <f>COUNTIF(Sheet1!N:N,F350)</f>
        <v>1</v>
      </c>
    </row>
    <row r="351">
      <c r="F351" s="4" t="s">
        <v>1727</v>
      </c>
      <c r="G351" s="4">
        <v>1.0</v>
      </c>
      <c r="H351" s="4">
        <f>COUNTIF(Sheet1!N:N,F351)</f>
        <v>1</v>
      </c>
    </row>
    <row r="352">
      <c r="F352" s="4" t="s">
        <v>1730</v>
      </c>
      <c r="G352" s="4">
        <v>1.0</v>
      </c>
      <c r="H352" s="4">
        <f>COUNTIF(Sheet1!N:N,F352)</f>
        <v>1</v>
      </c>
    </row>
    <row r="353">
      <c r="F353" s="4" t="s">
        <v>1735</v>
      </c>
      <c r="G353" s="4">
        <v>1.0</v>
      </c>
      <c r="H353" s="4">
        <f>COUNTIF(Sheet1!N:N,F353)</f>
        <v>1</v>
      </c>
    </row>
    <row r="354">
      <c r="F354" s="4" t="s">
        <v>1740</v>
      </c>
      <c r="G354" s="4">
        <v>1.0</v>
      </c>
      <c r="H354" s="4">
        <f>COUNTIF(Sheet1!N:N,F354)</f>
        <v>1</v>
      </c>
    </row>
    <row r="355">
      <c r="F355" s="4" t="s">
        <v>1744</v>
      </c>
      <c r="G355" s="4">
        <v>1.0</v>
      </c>
      <c r="H355" s="4">
        <f>COUNTIF(Sheet1!N:N,F355)</f>
        <v>1</v>
      </c>
    </row>
    <row r="356">
      <c r="F356" s="4" t="s">
        <v>1762</v>
      </c>
      <c r="G356" s="4">
        <v>1.0</v>
      </c>
      <c r="H356" s="4">
        <f>COUNTIF(Sheet1!N:N,F356)</f>
        <v>1</v>
      </c>
    </row>
    <row r="357">
      <c r="F357" s="4" t="s">
        <v>1765</v>
      </c>
      <c r="G357" s="4">
        <v>1.0</v>
      </c>
      <c r="H357" s="4">
        <f>COUNTIF(Sheet1!N:N,F357)</f>
        <v>1</v>
      </c>
    </row>
    <row r="358">
      <c r="F358" s="4" t="s">
        <v>1768</v>
      </c>
      <c r="G358" s="4">
        <v>1.0</v>
      </c>
      <c r="H358" s="4">
        <f>COUNTIF(Sheet1!N:N,F358)</f>
        <v>1</v>
      </c>
    </row>
    <row r="359">
      <c r="F359" s="4" t="s">
        <v>1771</v>
      </c>
      <c r="G359" s="4">
        <v>1.0</v>
      </c>
      <c r="H359" s="4">
        <f>COUNTIF(Sheet1!N:N,F359)</f>
        <v>1</v>
      </c>
    </row>
    <row r="360">
      <c r="F360" s="4" t="s">
        <v>1777</v>
      </c>
      <c r="G360" s="4">
        <v>1.0</v>
      </c>
      <c r="H360" s="4">
        <f>COUNTIF(Sheet1!N:N,F360)</f>
        <v>1</v>
      </c>
    </row>
    <row r="361">
      <c r="F361" s="4" t="s">
        <v>1781</v>
      </c>
      <c r="G361" s="4">
        <v>1.0</v>
      </c>
      <c r="H361" s="4">
        <f>COUNTIF(Sheet1!N:N,F361)</f>
        <v>1</v>
      </c>
    </row>
    <row r="362">
      <c r="F362" s="4" t="s">
        <v>1785</v>
      </c>
      <c r="G362" s="4">
        <v>1.0</v>
      </c>
      <c r="H362" s="4">
        <f>COUNTIF(Sheet1!N:N,F362)</f>
        <v>1</v>
      </c>
    </row>
    <row r="363">
      <c r="F363" s="4" t="s">
        <v>1795</v>
      </c>
      <c r="G363" s="4">
        <v>1.0</v>
      </c>
      <c r="H363" s="4">
        <f>COUNTIF(Sheet1!N:N,F363)</f>
        <v>1</v>
      </c>
    </row>
    <row r="364">
      <c r="F364" s="4" t="s">
        <v>1799</v>
      </c>
      <c r="G364" s="4">
        <v>1.0</v>
      </c>
      <c r="H364" s="4">
        <f>COUNTIF(Sheet1!N:N,F364)</f>
        <v>1</v>
      </c>
    </row>
    <row r="365">
      <c r="F365" s="4" t="s">
        <v>1804</v>
      </c>
      <c r="G365" s="4">
        <v>1.0</v>
      </c>
      <c r="H365" s="4">
        <f>COUNTIF(Sheet1!N:N,F365)</f>
        <v>1</v>
      </c>
    </row>
    <row r="366">
      <c r="F366" s="4" t="s">
        <v>1809</v>
      </c>
      <c r="G366" s="4">
        <v>1.0</v>
      </c>
      <c r="H366" s="4">
        <f>COUNTIF(Sheet1!N:N,F366)</f>
        <v>1</v>
      </c>
    </row>
    <row r="367">
      <c r="F367" s="4" t="s">
        <v>1812</v>
      </c>
      <c r="G367" s="4">
        <v>1.0</v>
      </c>
      <c r="H367" s="4">
        <f>COUNTIF(Sheet1!N:N,F367)</f>
        <v>1</v>
      </c>
    </row>
    <row r="368">
      <c r="F368" s="4" t="s">
        <v>1815</v>
      </c>
      <c r="G368" s="4">
        <v>1.0</v>
      </c>
      <c r="H368" s="4">
        <f>COUNTIF(Sheet1!N:N,F368)</f>
        <v>1</v>
      </c>
    </row>
    <row r="369">
      <c r="F369" s="4" t="s">
        <v>1833</v>
      </c>
      <c r="G369" s="4">
        <v>1.0</v>
      </c>
      <c r="H369" s="4">
        <f>COUNTIF(Sheet1!N:N,F369)</f>
        <v>1</v>
      </c>
    </row>
    <row r="370">
      <c r="F370" s="4" t="s">
        <v>1834</v>
      </c>
      <c r="G370" s="4">
        <v>1.0</v>
      </c>
      <c r="H370" s="4">
        <f>COUNTIF(Sheet1!N:N,F370)</f>
        <v>1</v>
      </c>
    </row>
    <row r="371">
      <c r="F371" s="4" t="s">
        <v>1838</v>
      </c>
      <c r="G371" s="4">
        <v>1.0</v>
      </c>
      <c r="H371" s="4">
        <f>COUNTIF(Sheet1!N:N,F371)</f>
        <v>1</v>
      </c>
    </row>
    <row r="372">
      <c r="F372" s="4" t="s">
        <v>1840</v>
      </c>
      <c r="G372" s="4">
        <v>1.0</v>
      </c>
      <c r="H372" s="4">
        <f>COUNTIF(Sheet1!N:N,F372)</f>
        <v>1</v>
      </c>
    </row>
    <row r="373">
      <c r="F373" s="4" t="s">
        <v>1845</v>
      </c>
      <c r="G373" s="4">
        <v>1.0</v>
      </c>
      <c r="H373" s="4">
        <f>COUNTIF(Sheet1!N:N,F373)</f>
        <v>1</v>
      </c>
    </row>
    <row r="374">
      <c r="F374" s="4" t="s">
        <v>1847</v>
      </c>
      <c r="G374" s="4">
        <v>1.0</v>
      </c>
      <c r="H374" s="4">
        <f>COUNTIF(Sheet1!N:N,F374)</f>
        <v>1</v>
      </c>
    </row>
    <row r="375">
      <c r="F375" s="4" t="s">
        <v>2764</v>
      </c>
      <c r="G375" s="4">
        <v>1.0</v>
      </c>
      <c r="H375" s="4">
        <f>COUNTIF(Sheet1!N:N,F375)</f>
        <v>1</v>
      </c>
    </row>
    <row r="376">
      <c r="F376" s="4" t="s">
        <v>1867</v>
      </c>
      <c r="G376" s="4">
        <v>1.0</v>
      </c>
      <c r="H376" s="4">
        <f>COUNTIF(Sheet1!N:N,F376)</f>
        <v>1</v>
      </c>
    </row>
    <row r="377">
      <c r="F377" s="4" t="s">
        <v>1880</v>
      </c>
      <c r="G377" s="4">
        <v>1.0</v>
      </c>
      <c r="H377" s="4">
        <f>COUNTIF(Sheet1!N:N,F377)</f>
        <v>1</v>
      </c>
    </row>
    <row r="378">
      <c r="F378" s="4" t="s">
        <v>1886</v>
      </c>
      <c r="G378" s="4">
        <v>1.0</v>
      </c>
      <c r="H378" s="4">
        <f>COUNTIF(Sheet1!N:N,F378)</f>
        <v>1</v>
      </c>
    </row>
    <row r="379">
      <c r="F379" s="4" t="s">
        <v>1892</v>
      </c>
      <c r="G379" s="4">
        <v>1.0</v>
      </c>
      <c r="H379" s="4">
        <f>COUNTIF(Sheet1!N:N,F379)</f>
        <v>1</v>
      </c>
    </row>
    <row r="380">
      <c r="F380" s="4" t="s">
        <v>1893</v>
      </c>
      <c r="G380" s="4">
        <v>1.0</v>
      </c>
      <c r="H380" s="4">
        <f>COUNTIF(Sheet1!N:N,F380)</f>
        <v>1</v>
      </c>
    </row>
    <row r="381">
      <c r="F381" s="4" t="s">
        <v>1898</v>
      </c>
      <c r="G381" s="4">
        <v>1.0</v>
      </c>
      <c r="H381" s="4">
        <f>COUNTIF(Sheet1!N:N,F381)</f>
        <v>1</v>
      </c>
    </row>
    <row r="382">
      <c r="F382" s="4" t="s">
        <v>1901</v>
      </c>
      <c r="G382" s="4">
        <v>1.0</v>
      </c>
      <c r="H382" s="4">
        <f>COUNTIF(Sheet1!N:N,F382)</f>
        <v>1</v>
      </c>
    </row>
    <row r="383">
      <c r="F383" s="4" t="s">
        <v>1902</v>
      </c>
      <c r="G383" s="4">
        <v>1.0</v>
      </c>
      <c r="H383" s="4">
        <f>COUNTIF(Sheet1!N:N,F383)</f>
        <v>1</v>
      </c>
    </row>
    <row r="384">
      <c r="F384" s="4" t="s">
        <v>1908</v>
      </c>
      <c r="G384" s="4">
        <v>1.0</v>
      </c>
      <c r="H384" s="4">
        <f>COUNTIF(Sheet1!N:N,F384)</f>
        <v>1</v>
      </c>
    </row>
    <row r="385">
      <c r="F385" s="4" t="s">
        <v>1917</v>
      </c>
      <c r="G385" s="4">
        <v>1.0</v>
      </c>
      <c r="H385" s="4">
        <f>COUNTIF(Sheet1!N:N,F385)</f>
        <v>1</v>
      </c>
    </row>
    <row r="386">
      <c r="F386" s="4" t="s">
        <v>1928</v>
      </c>
      <c r="G386" s="4">
        <v>1.0</v>
      </c>
      <c r="H386" s="4">
        <f>COUNTIF(Sheet1!N:N,F386)</f>
        <v>1</v>
      </c>
    </row>
    <row r="387">
      <c r="F387" s="4" t="s">
        <v>1938</v>
      </c>
      <c r="G387" s="4">
        <v>1.0</v>
      </c>
      <c r="H387" s="4">
        <f>COUNTIF(Sheet1!N:N,F387)</f>
        <v>1</v>
      </c>
    </row>
    <row r="388">
      <c r="F388" s="4" t="s">
        <v>1944</v>
      </c>
      <c r="G388" s="4">
        <v>1.0</v>
      </c>
      <c r="H388" s="4">
        <f>COUNTIF(Sheet1!N:N,F388)</f>
        <v>1</v>
      </c>
    </row>
    <row r="389">
      <c r="F389" s="4" t="s">
        <v>1952</v>
      </c>
      <c r="G389" s="4">
        <v>1.0</v>
      </c>
      <c r="H389" s="4">
        <f>COUNTIF(Sheet1!N:N,F389)</f>
        <v>1</v>
      </c>
    </row>
    <row r="390">
      <c r="F390" s="4" t="s">
        <v>1956</v>
      </c>
      <c r="G390" s="4">
        <v>1.0</v>
      </c>
      <c r="H390" s="4">
        <f>COUNTIF(Sheet1!N:N,F390)</f>
        <v>1</v>
      </c>
    </row>
    <row r="391">
      <c r="F391" s="4" t="s">
        <v>551</v>
      </c>
      <c r="G391" s="4">
        <v>1.0</v>
      </c>
      <c r="H391" s="4">
        <f>COUNTIF(Sheet1!N:N,F391)</f>
        <v>1</v>
      </c>
    </row>
    <row r="392">
      <c r="F392" s="4" t="s">
        <v>1974</v>
      </c>
      <c r="G392" s="4">
        <v>1.0</v>
      </c>
      <c r="H392" s="4">
        <f>COUNTIF(Sheet1!N:N,F392)</f>
        <v>1</v>
      </c>
    </row>
    <row r="393">
      <c r="F393" s="4" t="s">
        <v>1989</v>
      </c>
      <c r="G393" s="4">
        <v>1.0</v>
      </c>
      <c r="H393" s="4">
        <f>COUNTIF(Sheet1!N:N,F393)</f>
        <v>1</v>
      </c>
    </row>
    <row r="394">
      <c r="F394" s="4" t="s">
        <v>2001</v>
      </c>
      <c r="G394" s="4">
        <v>1.0</v>
      </c>
      <c r="H394" s="4">
        <f>COUNTIF(Sheet1!N:N,F394)</f>
        <v>1</v>
      </c>
    </row>
    <row r="395">
      <c r="F395" s="4" t="s">
        <v>2004</v>
      </c>
      <c r="G395" s="4">
        <v>1.0</v>
      </c>
      <c r="H395" s="4">
        <f>COUNTIF(Sheet1!N:N,F395)</f>
        <v>1</v>
      </c>
    </row>
    <row r="396">
      <c r="F396" s="4" t="s">
        <v>2011</v>
      </c>
      <c r="G396" s="4">
        <v>1.0</v>
      </c>
      <c r="H396" s="4">
        <f>COUNTIF(Sheet1!N:N,F396)</f>
        <v>1</v>
      </c>
    </row>
    <row r="397">
      <c r="F397" s="4" t="s">
        <v>2020</v>
      </c>
      <c r="G397" s="4">
        <v>1.0</v>
      </c>
      <c r="H397" s="4">
        <f>COUNTIF(Sheet1!N:N,F397)</f>
        <v>1</v>
      </c>
    </row>
    <row r="398">
      <c r="F398" s="4" t="s">
        <v>2021</v>
      </c>
      <c r="G398" s="4">
        <v>1.0</v>
      </c>
      <c r="H398" s="4">
        <f>COUNTIF(Sheet1!N:N,F398)</f>
        <v>1</v>
      </c>
    </row>
    <row r="399">
      <c r="F399" s="4" t="s">
        <v>2025</v>
      </c>
      <c r="G399" s="4">
        <v>1.0</v>
      </c>
      <c r="H399" s="4">
        <f>COUNTIF(Sheet1!N:N,F399)</f>
        <v>1</v>
      </c>
    </row>
    <row r="400">
      <c r="F400" s="4" t="s">
        <v>2029</v>
      </c>
      <c r="G400" s="4">
        <v>1.0</v>
      </c>
      <c r="H400" s="4">
        <f>COUNTIF(Sheet1!N:N,F400)</f>
        <v>1</v>
      </c>
    </row>
    <row r="401">
      <c r="F401" s="4" t="s">
        <v>2036</v>
      </c>
      <c r="G401" s="4">
        <v>1.0</v>
      </c>
      <c r="H401" s="4">
        <f>COUNTIF(Sheet1!N:N,F401)</f>
        <v>1</v>
      </c>
    </row>
    <row r="402">
      <c r="F402" s="4" t="s">
        <v>2040</v>
      </c>
      <c r="G402" s="4">
        <v>1.0</v>
      </c>
      <c r="H402" s="4">
        <f>COUNTIF(Sheet1!N:N,F402)</f>
        <v>1</v>
      </c>
    </row>
    <row r="403">
      <c r="F403" s="4" t="s">
        <v>2050</v>
      </c>
      <c r="G403" s="4">
        <v>1.0</v>
      </c>
      <c r="H403" s="4">
        <f>COUNTIF(Sheet1!N:N,F403)</f>
        <v>1</v>
      </c>
    </row>
    <row r="404">
      <c r="F404" s="4" t="s">
        <v>2055</v>
      </c>
      <c r="G404" s="4">
        <v>1.0</v>
      </c>
      <c r="H404" s="4">
        <f>COUNTIF(Sheet1!N:N,F404)</f>
        <v>1</v>
      </c>
    </row>
    <row r="405">
      <c r="F405" s="4" t="s">
        <v>2091</v>
      </c>
      <c r="G405" s="4">
        <v>1.0</v>
      </c>
      <c r="H405" s="4">
        <f>COUNTIF(Sheet1!N:N,F405)</f>
        <v>1</v>
      </c>
    </row>
    <row r="406">
      <c r="F406" s="4" t="s">
        <v>2105</v>
      </c>
      <c r="G406" s="4">
        <v>1.0</v>
      </c>
      <c r="H406" s="4">
        <f>COUNTIF(Sheet1!N:N,F406)</f>
        <v>1</v>
      </c>
    </row>
    <row r="407">
      <c r="F407" s="4" t="s">
        <v>2107</v>
      </c>
      <c r="G407" s="4">
        <v>1.0</v>
      </c>
      <c r="H407" s="4">
        <f>COUNTIF(Sheet1!N:N,F407)</f>
        <v>1</v>
      </c>
    </row>
    <row r="408">
      <c r="F408" s="4" t="s">
        <v>2121</v>
      </c>
      <c r="G408" s="4">
        <v>1.0</v>
      </c>
      <c r="H408" s="4">
        <f>COUNTIF(Sheet1!N:N,F408)</f>
        <v>1</v>
      </c>
    </row>
    <row r="409">
      <c r="F409" s="4" t="s">
        <v>2125</v>
      </c>
      <c r="G409" s="4">
        <v>1.0</v>
      </c>
      <c r="H409" s="4">
        <f>COUNTIF(Sheet1!N:N,F409)</f>
        <v>1</v>
      </c>
    </row>
    <row r="410">
      <c r="F410" s="4" t="s">
        <v>2126</v>
      </c>
      <c r="G410" s="4">
        <v>1.0</v>
      </c>
      <c r="H410" s="4">
        <f>COUNTIF(Sheet1!N:N,F410)</f>
        <v>1</v>
      </c>
    </row>
    <row r="411">
      <c r="F411" s="4" t="s">
        <v>2132</v>
      </c>
      <c r="G411" s="4">
        <v>1.0</v>
      </c>
      <c r="H411" s="4">
        <f>COUNTIF(Sheet1!N:N,F411)</f>
        <v>1</v>
      </c>
    </row>
    <row r="412">
      <c r="F412" s="4" t="s">
        <v>2134</v>
      </c>
      <c r="G412" s="4">
        <v>1.0</v>
      </c>
      <c r="H412" s="4">
        <f>COUNTIF(Sheet1!N:N,F412)</f>
        <v>1</v>
      </c>
    </row>
    <row r="413">
      <c r="F413" s="4" t="s">
        <v>2140</v>
      </c>
      <c r="G413" s="4">
        <v>1.0</v>
      </c>
      <c r="H413" s="4">
        <f>COUNTIF(Sheet1!N:N,F413)</f>
        <v>1</v>
      </c>
    </row>
    <row r="414">
      <c r="F414" s="4" t="s">
        <v>2151</v>
      </c>
      <c r="G414" s="4">
        <v>1.0</v>
      </c>
      <c r="H414" s="4">
        <f>COUNTIF(Sheet1!N:N,F414)</f>
        <v>1</v>
      </c>
    </row>
    <row r="415">
      <c r="F415" s="4" t="s">
        <v>2158</v>
      </c>
      <c r="G415" s="4">
        <v>1.0</v>
      </c>
      <c r="H415" s="4">
        <f>COUNTIF(Sheet1!N:N,F415)</f>
        <v>1</v>
      </c>
    </row>
    <row r="416">
      <c r="F416" s="4" t="s">
        <v>2167</v>
      </c>
      <c r="G416" s="4">
        <v>1.0</v>
      </c>
      <c r="H416" s="4">
        <f>COUNTIF(Sheet1!N:N,F416)</f>
        <v>1</v>
      </c>
    </row>
    <row r="417">
      <c r="F417" s="4" t="s">
        <v>2170</v>
      </c>
      <c r="G417" s="4">
        <v>1.0</v>
      </c>
      <c r="H417" s="4">
        <f>COUNTIF(Sheet1!N:N,F417)</f>
        <v>1</v>
      </c>
    </row>
    <row r="418">
      <c r="F418" s="4" t="s">
        <v>2173</v>
      </c>
      <c r="G418" s="4">
        <v>1.0</v>
      </c>
      <c r="H418" s="4">
        <f>COUNTIF(Sheet1!N:N,F418)</f>
        <v>1</v>
      </c>
    </row>
    <row r="419">
      <c r="F419" s="4" t="s">
        <v>2187</v>
      </c>
      <c r="G419" s="4">
        <v>1.0</v>
      </c>
      <c r="H419" s="4">
        <f>COUNTIF(Sheet1!N:N,F419)</f>
        <v>1</v>
      </c>
    </row>
    <row r="420">
      <c r="F420" s="4" t="s">
        <v>2191</v>
      </c>
      <c r="G420" s="4">
        <v>1.0</v>
      </c>
      <c r="H420" s="4">
        <f>COUNTIF(Sheet1!N:N,F420)</f>
        <v>1</v>
      </c>
    </row>
    <row r="421">
      <c r="F421" s="4" t="s">
        <v>2197</v>
      </c>
      <c r="G421" s="4">
        <v>1.0</v>
      </c>
      <c r="H421" s="4">
        <f>COUNTIF(Sheet1!N:N,F421)</f>
        <v>1</v>
      </c>
    </row>
    <row r="422">
      <c r="F422" s="4" t="s">
        <v>2205</v>
      </c>
      <c r="G422" s="4">
        <v>1.0</v>
      </c>
      <c r="H422" s="4">
        <f>COUNTIF(Sheet1!N:N,F422)</f>
        <v>1</v>
      </c>
    </row>
    <row r="423">
      <c r="F423" s="4" t="s">
        <v>2214</v>
      </c>
      <c r="G423" s="4">
        <v>1.0</v>
      </c>
      <c r="H423" s="4">
        <f>COUNTIF(Sheet1!N:N,F423)</f>
        <v>1</v>
      </c>
    </row>
    <row r="424">
      <c r="F424" s="4" t="s">
        <v>2219</v>
      </c>
      <c r="G424" s="4">
        <v>1.0</v>
      </c>
      <c r="H424" s="4">
        <f>COUNTIF(Sheet1!N:N,F424)</f>
        <v>1</v>
      </c>
    </row>
    <row r="425">
      <c r="F425" s="4" t="s">
        <v>2222</v>
      </c>
      <c r="G425" s="4">
        <v>1.0</v>
      </c>
      <c r="H425" s="4">
        <f>COUNTIF(Sheet1!N:N,F425)</f>
        <v>1</v>
      </c>
    </row>
    <row r="426">
      <c r="F426" s="4" t="s">
        <v>2225</v>
      </c>
      <c r="G426" s="4">
        <v>1.0</v>
      </c>
      <c r="H426" s="4">
        <f>COUNTIF(Sheet1!N:N,F426)</f>
        <v>1</v>
      </c>
    </row>
    <row r="427">
      <c r="F427" s="4" t="s">
        <v>2228</v>
      </c>
      <c r="G427" s="4">
        <v>1.0</v>
      </c>
      <c r="H427" s="4">
        <f>COUNTIF(Sheet1!N:N,F427)</f>
        <v>1</v>
      </c>
    </row>
    <row r="428">
      <c r="F428" s="4" t="s">
        <v>2230</v>
      </c>
      <c r="G428" s="4">
        <v>1.0</v>
      </c>
      <c r="H428" s="4">
        <f>COUNTIF(Sheet1!N:N,F428)</f>
        <v>1</v>
      </c>
    </row>
    <row r="429">
      <c r="F429" s="4" t="s">
        <v>2234</v>
      </c>
      <c r="G429" s="4">
        <v>1.0</v>
      </c>
      <c r="H429" s="4">
        <f>COUNTIF(Sheet1!N:N,F429)</f>
        <v>1</v>
      </c>
    </row>
    <row r="430">
      <c r="F430" s="4" t="s">
        <v>2250</v>
      </c>
      <c r="G430" s="4">
        <v>1.0</v>
      </c>
      <c r="H430" s="4">
        <f>COUNTIF(Sheet1!N:N,F430)</f>
        <v>1</v>
      </c>
    </row>
    <row r="431">
      <c r="F431" s="4" t="s">
        <v>2255</v>
      </c>
      <c r="G431" s="4">
        <v>1.0</v>
      </c>
      <c r="H431" s="4">
        <f>COUNTIF(Sheet1!N:N,F431)</f>
        <v>1</v>
      </c>
    </row>
    <row r="432">
      <c r="F432" s="4" t="s">
        <v>2261</v>
      </c>
      <c r="G432" s="4">
        <v>1.0</v>
      </c>
      <c r="H432" s="4">
        <f>COUNTIF(Sheet1!N:N,F432)</f>
        <v>1</v>
      </c>
    </row>
    <row r="433">
      <c r="F433" s="4" t="s">
        <v>2263</v>
      </c>
      <c r="G433" s="4">
        <v>1.0</v>
      </c>
      <c r="H433" s="4">
        <f>COUNTIF(Sheet1!N:N,F433)</f>
        <v>1</v>
      </c>
    </row>
    <row r="434">
      <c r="F434" s="4" t="s">
        <v>2269</v>
      </c>
      <c r="G434" s="4">
        <v>1.0</v>
      </c>
      <c r="H434" s="4">
        <f>COUNTIF(Sheet1!N:N,F434)</f>
        <v>1</v>
      </c>
    </row>
    <row r="435">
      <c r="F435" s="4" t="s">
        <v>2273</v>
      </c>
      <c r="G435" s="4">
        <v>1.0</v>
      </c>
      <c r="H435" s="4">
        <f>COUNTIF(Sheet1!N:N,F435)</f>
        <v>1</v>
      </c>
    </row>
    <row r="436">
      <c r="F436" s="4" t="s">
        <v>2276</v>
      </c>
      <c r="G436" s="4">
        <v>1.0</v>
      </c>
      <c r="H436" s="4">
        <f>COUNTIF(Sheet1!N:N,F436)</f>
        <v>1</v>
      </c>
    </row>
    <row r="437">
      <c r="F437" s="4" t="s">
        <v>2285</v>
      </c>
      <c r="G437" s="4">
        <v>1.0</v>
      </c>
      <c r="H437" s="4">
        <f>COUNTIF(Sheet1!N:N,F437)</f>
        <v>1</v>
      </c>
    </row>
    <row r="438">
      <c r="F438" s="4" t="s">
        <v>2288</v>
      </c>
      <c r="G438" s="4">
        <v>1.0</v>
      </c>
      <c r="H438" s="4">
        <f>COUNTIF(Sheet1!N:N,F438)</f>
        <v>1</v>
      </c>
    </row>
    <row r="439">
      <c r="F439" s="4" t="s">
        <v>2291</v>
      </c>
      <c r="G439" s="4">
        <v>1.0</v>
      </c>
      <c r="H439" s="4">
        <f>COUNTIF(Sheet1!N:N,F439)</f>
        <v>1</v>
      </c>
    </row>
    <row r="440">
      <c r="F440" s="4" t="s">
        <v>2299</v>
      </c>
      <c r="G440" s="4">
        <v>1.0</v>
      </c>
      <c r="H440" s="4">
        <f>COUNTIF(Sheet1!N:N,F440)</f>
        <v>1</v>
      </c>
    </row>
    <row r="441">
      <c r="F441" s="4" t="s">
        <v>2309</v>
      </c>
      <c r="G441" s="4">
        <v>1.0</v>
      </c>
      <c r="H441" s="4">
        <f>COUNTIF(Sheet1!N:N,F441)</f>
        <v>1</v>
      </c>
    </row>
    <row r="442">
      <c r="F442" s="4" t="s">
        <v>2317</v>
      </c>
      <c r="G442" s="4">
        <v>1.0</v>
      </c>
      <c r="H442" s="4">
        <f>COUNTIF(Sheet1!N:N,F442)</f>
        <v>1</v>
      </c>
    </row>
    <row r="443">
      <c r="F443" s="4" t="s">
        <v>2328</v>
      </c>
      <c r="G443" s="4">
        <v>1.0</v>
      </c>
      <c r="H443" s="4">
        <f>COUNTIF(Sheet1!N:N,F443)</f>
        <v>1</v>
      </c>
    </row>
    <row r="444">
      <c r="F444" s="4" t="s">
        <v>2332</v>
      </c>
      <c r="G444" s="4">
        <v>1.0</v>
      </c>
      <c r="H444" s="4">
        <f>COUNTIF(Sheet1!N:N,F444)</f>
        <v>1</v>
      </c>
    </row>
    <row r="445">
      <c r="F445" s="4" t="s">
        <v>2335</v>
      </c>
      <c r="G445" s="4">
        <v>1.0</v>
      </c>
      <c r="H445" s="4">
        <f>COUNTIF(Sheet1!N:N,F445)</f>
        <v>1</v>
      </c>
    </row>
    <row r="446">
      <c r="F446" s="4" t="s">
        <v>2415</v>
      </c>
      <c r="G446" s="4">
        <v>1.0</v>
      </c>
      <c r="H446" s="4">
        <f>COUNTIF(Sheet1!N:N,F446)</f>
        <v>1</v>
      </c>
    </row>
    <row r="447">
      <c r="F447" s="4" t="s">
        <v>2346</v>
      </c>
      <c r="G447" s="4">
        <v>1.0</v>
      </c>
      <c r="H447" s="4">
        <f>COUNTIF(Sheet1!N:N,F447)</f>
        <v>1</v>
      </c>
    </row>
    <row r="448">
      <c r="F448" s="4" t="s">
        <v>2349</v>
      </c>
      <c r="G448" s="4">
        <v>1.0</v>
      </c>
      <c r="H448" s="4">
        <f>COUNTIF(Sheet1!N:N,F448)</f>
        <v>1</v>
      </c>
    </row>
    <row r="449">
      <c r="F449" s="4" t="s">
        <v>2350</v>
      </c>
      <c r="G449" s="4">
        <v>1.0</v>
      </c>
      <c r="H449" s="4">
        <f>COUNTIF(Sheet1!N:N,F449)</f>
        <v>1</v>
      </c>
    </row>
    <row r="450">
      <c r="F450" s="4" t="s">
        <v>2357</v>
      </c>
      <c r="G450" s="4">
        <v>1.0</v>
      </c>
      <c r="H450" s="4">
        <f>COUNTIF(Sheet1!N:N,F450)</f>
        <v>1</v>
      </c>
    </row>
    <row r="451">
      <c r="F451" s="4" t="s">
        <v>2361</v>
      </c>
      <c r="G451" s="4">
        <v>1.0</v>
      </c>
      <c r="H451" s="4">
        <f>COUNTIF(Sheet1!N:N,F451)</f>
        <v>1</v>
      </c>
    </row>
    <row r="452">
      <c r="F452" s="4" t="s">
        <v>2370</v>
      </c>
      <c r="G452" s="4">
        <v>1.0</v>
      </c>
      <c r="H452" s="4">
        <f>COUNTIF(Sheet1!N:N,F452)</f>
        <v>1</v>
      </c>
    </row>
    <row r="453">
      <c r="F453" s="4" t="s">
        <v>2373</v>
      </c>
      <c r="G453" s="4">
        <v>1.0</v>
      </c>
      <c r="H453" s="4">
        <f>COUNTIF(Sheet1!N:N,F453)</f>
        <v>1</v>
      </c>
    </row>
    <row r="454">
      <c r="F454" s="4" t="s">
        <v>2383</v>
      </c>
      <c r="G454" s="4">
        <v>1.0</v>
      </c>
      <c r="H454" s="4">
        <f>COUNTIF(Sheet1!N:N,F454)</f>
        <v>1</v>
      </c>
    </row>
    <row r="455">
      <c r="F455" s="4" t="s">
        <v>2386</v>
      </c>
      <c r="G455" s="4">
        <v>1.0</v>
      </c>
      <c r="H455" s="4">
        <f>COUNTIF(Sheet1!N:N,F455)</f>
        <v>1</v>
      </c>
    </row>
    <row r="456">
      <c r="F456" s="4" t="s">
        <v>2392</v>
      </c>
      <c r="G456" s="4">
        <v>1.0</v>
      </c>
      <c r="H456" s="4">
        <f>COUNTIF(Sheet1!N:N,F456)</f>
        <v>1</v>
      </c>
    </row>
    <row r="457">
      <c r="F457" s="4" t="s">
        <v>2397</v>
      </c>
      <c r="G457" s="4">
        <v>1.0</v>
      </c>
      <c r="H457" s="4">
        <f>COUNTIF(Sheet1!N:N,F457)</f>
        <v>1</v>
      </c>
    </row>
    <row r="458">
      <c r="F458" s="4" t="s">
        <v>2403</v>
      </c>
      <c r="G458" s="4">
        <v>1.0</v>
      </c>
      <c r="H458" s="4">
        <f>COUNTIF(Sheet1!N:N,F458)</f>
        <v>1</v>
      </c>
    </row>
    <row r="459">
      <c r="F459" s="4" t="s">
        <v>2409</v>
      </c>
      <c r="G459" s="4">
        <v>1.0</v>
      </c>
      <c r="H459" s="4">
        <f>COUNTIF(Sheet1!N:N,F459)</f>
        <v>1</v>
      </c>
    </row>
    <row r="460">
      <c r="F460" s="4" t="s">
        <v>2412</v>
      </c>
      <c r="G460" s="4">
        <v>1.0</v>
      </c>
      <c r="H460" s="4">
        <f>COUNTIF(Sheet1!N:N,F460)</f>
        <v>1</v>
      </c>
    </row>
    <row r="461">
      <c r="F461" s="4" t="s">
        <v>2420</v>
      </c>
      <c r="G461" s="4">
        <v>1.0</v>
      </c>
      <c r="H461" s="4">
        <f>COUNTIF(Sheet1!N:N,F461)</f>
        <v>1</v>
      </c>
    </row>
    <row r="462">
      <c r="F462" s="4" t="s">
        <v>2870</v>
      </c>
      <c r="G462" s="4">
        <v>1.0</v>
      </c>
      <c r="H462" s="4">
        <f>COUNTIF(Sheet1!N:N,F462)</f>
        <v>1</v>
      </c>
    </row>
    <row r="463">
      <c r="F463" s="4" t="s">
        <v>2873</v>
      </c>
      <c r="G463" s="4">
        <v>1.0</v>
      </c>
      <c r="H463" s="4">
        <f>COUNTIF(Sheet1!N:N,F463)</f>
        <v>1</v>
      </c>
    </row>
    <row r="464">
      <c r="F464" s="4" t="s">
        <v>2876</v>
      </c>
      <c r="G464" s="4">
        <v>1.0</v>
      </c>
      <c r="H464" s="4">
        <f>COUNTIF(Sheet1!N:N,F464)</f>
        <v>1</v>
      </c>
    </row>
    <row r="465">
      <c r="F465" s="4" t="s">
        <v>2421</v>
      </c>
      <c r="G465" s="4">
        <v>1.0</v>
      </c>
      <c r="H465" s="4">
        <f>COUNTIF(Sheet1!N:N,F465)</f>
        <v>1</v>
      </c>
    </row>
    <row r="466">
      <c r="F466" s="4" t="s">
        <v>2431</v>
      </c>
      <c r="G466" s="4">
        <v>1.0</v>
      </c>
      <c r="H466" s="4">
        <f>COUNTIF(Sheet1!N:N,F466)</f>
        <v>1</v>
      </c>
    </row>
    <row r="467">
      <c r="F467" s="4" t="s">
        <v>2438</v>
      </c>
      <c r="G467" s="4">
        <v>1.0</v>
      </c>
      <c r="H467" s="4">
        <f>COUNTIF(Sheet1!N:N,F467)</f>
        <v>1</v>
      </c>
    </row>
    <row r="468">
      <c r="F468" s="4" t="s">
        <v>2444</v>
      </c>
      <c r="G468" s="4">
        <v>1.0</v>
      </c>
      <c r="H468" s="4">
        <f>COUNTIF(Sheet1!N:N,F468)</f>
        <v>1</v>
      </c>
    </row>
    <row r="469">
      <c r="F469" s="4" t="s">
        <v>2447</v>
      </c>
      <c r="G469" s="4">
        <v>1.0</v>
      </c>
      <c r="H469" s="4">
        <f>COUNTIF(Sheet1!N:N,F469)</f>
        <v>1</v>
      </c>
    </row>
    <row r="470">
      <c r="F470" s="4" t="s">
        <v>2450</v>
      </c>
      <c r="G470" s="4">
        <v>1.0</v>
      </c>
      <c r="H470" s="4">
        <f>COUNTIF(Sheet1!N:N,F470)</f>
        <v>1</v>
      </c>
    </row>
    <row r="471">
      <c r="F471" s="4" t="s">
        <v>2462</v>
      </c>
      <c r="G471" s="4">
        <v>1.0</v>
      </c>
      <c r="H471" s="4">
        <f>COUNTIF(Sheet1!N:N,F471)</f>
        <v>1</v>
      </c>
    </row>
    <row r="472">
      <c r="F472" s="4" t="s">
        <v>2470</v>
      </c>
      <c r="G472" s="4">
        <v>1.0</v>
      </c>
      <c r="H472" s="4">
        <f>COUNTIF(Sheet1!N:N,F472)</f>
        <v>1</v>
      </c>
    </row>
    <row r="473">
      <c r="F473" s="4" t="s">
        <v>2474</v>
      </c>
      <c r="G473" s="4">
        <v>1.0</v>
      </c>
      <c r="H473" s="4">
        <f>COUNTIF(Sheet1!N:N,F473)</f>
        <v>1</v>
      </c>
    </row>
    <row r="474">
      <c r="F474" s="4" t="s">
        <v>2490</v>
      </c>
      <c r="G474" s="4">
        <v>1.0</v>
      </c>
      <c r="H474" s="4">
        <f>COUNTIF(Sheet1!N:N,F474)</f>
        <v>1</v>
      </c>
    </row>
    <row r="475">
      <c r="F475" s="4" t="s">
        <v>2501</v>
      </c>
      <c r="G475" s="4">
        <v>1.0</v>
      </c>
      <c r="H475" s="4">
        <f>COUNTIF(Sheet1!N:N,F475)</f>
        <v>1</v>
      </c>
    </row>
    <row r="476">
      <c r="F476" s="4" t="s">
        <v>2505</v>
      </c>
      <c r="G476" s="4">
        <v>1.0</v>
      </c>
      <c r="H476" s="4">
        <f>COUNTIF(Sheet1!N:N,F476)</f>
        <v>1</v>
      </c>
    </row>
    <row r="477">
      <c r="F477" s="4" t="s">
        <v>2508</v>
      </c>
      <c r="G477" s="4">
        <v>1.0</v>
      </c>
      <c r="H477" s="4">
        <f>COUNTIF(Sheet1!N:N,F477)</f>
        <v>1</v>
      </c>
    </row>
    <row r="478">
      <c r="F478" s="4" t="s">
        <v>2510</v>
      </c>
      <c r="G478" s="4">
        <v>1.0</v>
      </c>
      <c r="H478" s="4">
        <f>COUNTIF(Sheet1!N:N,F478)</f>
        <v>1</v>
      </c>
    </row>
    <row r="479">
      <c r="F479" s="4" t="s">
        <v>2521</v>
      </c>
      <c r="G479" s="4">
        <v>1.0</v>
      </c>
      <c r="H479" s="4">
        <f>COUNTIF(Sheet1!N:N,F479)</f>
        <v>1</v>
      </c>
    </row>
    <row r="480">
      <c r="F480" s="4" t="s">
        <v>2524</v>
      </c>
      <c r="G480" s="4">
        <v>1.0</v>
      </c>
      <c r="H480" s="4">
        <f>COUNTIF(Sheet1!N:N,F480)</f>
        <v>1</v>
      </c>
    </row>
    <row r="481">
      <c r="F481" s="4" t="s">
        <v>2533</v>
      </c>
      <c r="G481" s="4">
        <v>1.0</v>
      </c>
      <c r="H481" s="4">
        <f>COUNTIF(Sheet1!N:N,F481)</f>
        <v>1</v>
      </c>
    </row>
    <row r="482">
      <c r="F482" s="4" t="s">
        <v>2534</v>
      </c>
      <c r="G482" s="4">
        <v>1.0</v>
      </c>
      <c r="H482" s="4">
        <f>COUNTIF(Sheet1!N:N,F482)</f>
        <v>1</v>
      </c>
    </row>
    <row r="483">
      <c r="F483" s="4" t="s">
        <v>2536</v>
      </c>
      <c r="G483" s="4">
        <v>1.0</v>
      </c>
      <c r="H483" s="4">
        <f>COUNTIF(Sheet1!N:N,F483)</f>
        <v>1</v>
      </c>
    </row>
    <row r="484">
      <c r="F484" s="4" t="s">
        <v>2541</v>
      </c>
      <c r="G484" s="4">
        <v>1.0</v>
      </c>
      <c r="H484" s="4">
        <f>COUNTIF(Sheet1!N:N,F484)</f>
        <v>1</v>
      </c>
    </row>
    <row r="485">
      <c r="F485" s="4" t="s">
        <v>2544</v>
      </c>
      <c r="G485" s="4">
        <v>1.0</v>
      </c>
      <c r="H485" s="4">
        <f>COUNTIF(Sheet1!N:N,F485)</f>
        <v>1</v>
      </c>
    </row>
    <row r="486">
      <c r="F486" s="4" t="s">
        <v>2558</v>
      </c>
      <c r="G486" s="4">
        <v>1.0</v>
      </c>
      <c r="H486" s="4">
        <f>COUNTIF(Sheet1!N:N,F486)</f>
        <v>1</v>
      </c>
    </row>
    <row r="487">
      <c r="F487" s="4" t="s">
        <v>2563</v>
      </c>
      <c r="G487" s="4">
        <v>1.0</v>
      </c>
      <c r="H487" s="4">
        <f>COUNTIF(Sheet1!N:N,F487)</f>
        <v>1</v>
      </c>
    </row>
    <row r="488">
      <c r="F488" s="4" t="s">
        <v>2564</v>
      </c>
      <c r="G488" s="4">
        <v>1.0</v>
      </c>
      <c r="H488" s="4">
        <f>COUNTIF(Sheet1!N:N,F488)</f>
        <v>1</v>
      </c>
    </row>
    <row r="489">
      <c r="F489" s="4" t="s">
        <v>2572</v>
      </c>
      <c r="G489" s="4">
        <v>1.0</v>
      </c>
      <c r="H489" s="4">
        <f>COUNTIF(Sheet1!N:N,F489)</f>
        <v>1</v>
      </c>
    </row>
    <row r="490">
      <c r="F490" s="4" t="s">
        <v>2575</v>
      </c>
      <c r="G490" s="4">
        <v>1.0</v>
      </c>
      <c r="H490" s="4">
        <f>COUNTIF(Sheet1!N:N,F490)</f>
        <v>1</v>
      </c>
    </row>
    <row r="491">
      <c r="F491" s="4" t="s">
        <v>2579</v>
      </c>
      <c r="G491" s="4">
        <v>1.0</v>
      </c>
      <c r="H491" s="4">
        <f>COUNTIF(Sheet1!N:N,F491)</f>
        <v>1</v>
      </c>
    </row>
    <row r="492">
      <c r="F492" s="4" t="s">
        <v>2586</v>
      </c>
      <c r="G492" s="4">
        <v>1.0</v>
      </c>
      <c r="H492" s="4">
        <f>COUNTIF(Sheet1!N:N,F492)</f>
        <v>1</v>
      </c>
    </row>
    <row r="493">
      <c r="F493" s="4" t="s">
        <v>2589</v>
      </c>
      <c r="G493" s="4">
        <v>1.0</v>
      </c>
      <c r="H493" s="4">
        <f>COUNTIF(Sheet1!N:N,F493)</f>
        <v>1</v>
      </c>
    </row>
    <row r="494">
      <c r="F494" s="4" t="s">
        <v>2595</v>
      </c>
      <c r="G494" s="4">
        <v>1.0</v>
      </c>
      <c r="H494" s="4">
        <f>COUNTIF(Sheet1!N:N,F494)</f>
        <v>1</v>
      </c>
    </row>
    <row r="495">
      <c r="F495" s="4" t="s">
        <v>2598</v>
      </c>
      <c r="G495" s="4">
        <v>1.0</v>
      </c>
      <c r="H495" s="4">
        <f>COUNTIF(Sheet1!N:N,F495)</f>
        <v>1</v>
      </c>
    </row>
    <row r="496">
      <c r="F496" s="4" t="s">
        <v>2608</v>
      </c>
      <c r="G496" s="4">
        <v>1.0</v>
      </c>
      <c r="H496" s="4">
        <f>COUNTIF(Sheet1!N:N,F496)</f>
        <v>1</v>
      </c>
    </row>
    <row r="497">
      <c r="F497" s="4" t="s">
        <v>2609</v>
      </c>
      <c r="G497" s="4">
        <v>1.0</v>
      </c>
      <c r="H497" s="4">
        <f>COUNTIF(Sheet1!N:N,F497)</f>
        <v>1</v>
      </c>
    </row>
    <row r="498">
      <c r="F498" s="4" t="s">
        <v>2614</v>
      </c>
      <c r="G498" s="4">
        <v>1.0</v>
      </c>
      <c r="H498" s="4">
        <f>COUNTIF(Sheet1!N:N,F498)</f>
        <v>1</v>
      </c>
    </row>
    <row r="499">
      <c r="F499" s="4" t="s">
        <v>2618</v>
      </c>
      <c r="G499" s="4">
        <v>1.0</v>
      </c>
      <c r="H499" s="4">
        <f>COUNTIF(Sheet1!N:N,F499)</f>
        <v>1</v>
      </c>
    </row>
    <row r="500">
      <c r="F500" s="4" t="s">
        <v>2621</v>
      </c>
      <c r="G500" s="4">
        <v>1.0</v>
      </c>
      <c r="H500" s="4">
        <f>COUNTIF(Sheet1!N:N,F500)</f>
        <v>1</v>
      </c>
    </row>
    <row r="501">
      <c r="F501" s="4" t="s">
        <v>1415</v>
      </c>
      <c r="G501" s="4">
        <v>1.0</v>
      </c>
      <c r="H501" s="4">
        <f>COUNTIF(Sheet1!N:N,F501)</f>
        <v>1</v>
      </c>
    </row>
    <row r="502">
      <c r="F502" s="4" t="s">
        <v>2627</v>
      </c>
      <c r="G502" s="4">
        <v>1.0</v>
      </c>
      <c r="H502" s="4">
        <f>COUNTIF(Sheet1!N:N,F502)</f>
        <v>1</v>
      </c>
    </row>
    <row r="503">
      <c r="F503" s="4" t="s">
        <v>2631</v>
      </c>
      <c r="G503" s="4">
        <v>1.0</v>
      </c>
      <c r="H503" s="4">
        <f>COUNTIF(Sheet1!N:N,F503)</f>
        <v>1</v>
      </c>
    </row>
    <row r="504">
      <c r="F504" s="4" t="s">
        <v>2640</v>
      </c>
      <c r="G504" s="4">
        <v>1.0</v>
      </c>
      <c r="H504" s="4">
        <f>COUNTIF(Sheet1!N:N,F504)</f>
        <v>1</v>
      </c>
    </row>
    <row r="505">
      <c r="F505" s="4" t="s">
        <v>2643</v>
      </c>
      <c r="G505" s="4">
        <v>1.0</v>
      </c>
      <c r="H505" s="4">
        <f>COUNTIF(Sheet1!N:N,F505)</f>
        <v>1</v>
      </c>
    </row>
    <row r="506">
      <c r="F506" s="4" t="s">
        <v>2650</v>
      </c>
      <c r="G506" s="4">
        <v>1.0</v>
      </c>
      <c r="H506" s="4">
        <f>COUNTIF(Sheet1!N:N,F506)</f>
        <v>1</v>
      </c>
    </row>
    <row r="507">
      <c r="F507" s="4" t="s">
        <v>2658</v>
      </c>
      <c r="G507" s="4">
        <v>1.0</v>
      </c>
      <c r="H507" s="4">
        <f>COUNTIF(Sheet1!N:N,F507)</f>
        <v>1</v>
      </c>
    </row>
    <row r="508">
      <c r="F508" s="4" t="s">
        <v>2666</v>
      </c>
      <c r="G508" s="4">
        <v>1.0</v>
      </c>
      <c r="H508" s="4">
        <f>COUNTIF(Sheet1!N:N,F508)</f>
        <v>1</v>
      </c>
    </row>
    <row r="509">
      <c r="F509" s="4" t="s">
        <v>2667</v>
      </c>
      <c r="G509" s="4">
        <v>1.0</v>
      </c>
      <c r="H509" s="4">
        <f>COUNTIF(Sheet1!N:N,F509)</f>
        <v>1</v>
      </c>
    </row>
    <row r="510">
      <c r="F510" s="4" t="s">
        <v>2669</v>
      </c>
      <c r="G510" s="4">
        <v>1.0</v>
      </c>
      <c r="H510" s="4">
        <f>COUNTIF(Sheet1!N:N,F510)</f>
        <v>1</v>
      </c>
    </row>
    <row r="511">
      <c r="F511" s="4" t="s">
        <v>2675</v>
      </c>
      <c r="G511" s="4">
        <v>1.0</v>
      </c>
      <c r="H511" s="4">
        <f>COUNTIF(Sheet1!N:N,F511)</f>
        <v>1</v>
      </c>
    </row>
    <row r="512">
      <c r="F512" s="4" t="s">
        <v>2680</v>
      </c>
      <c r="G512" s="4">
        <v>1.0</v>
      </c>
      <c r="H512" s="4">
        <f>COUNTIF(Sheet1!N:N,F512)</f>
        <v>1</v>
      </c>
    </row>
    <row r="513">
      <c r="F513" s="4" t="s">
        <v>2681</v>
      </c>
      <c r="G513" s="4">
        <v>1.0</v>
      </c>
      <c r="H513" s="4">
        <f>COUNTIF(Sheet1!N:N,F513)</f>
        <v>1</v>
      </c>
    </row>
    <row r="514">
      <c r="F514" s="4" t="s">
        <v>2687</v>
      </c>
      <c r="G514" s="4">
        <v>1.0</v>
      </c>
      <c r="H514" s="4">
        <f>COUNTIF(Sheet1!N:N,F514)</f>
        <v>1</v>
      </c>
    </row>
    <row r="515">
      <c r="F515" s="4" t="s">
        <v>2696</v>
      </c>
      <c r="G515" s="4">
        <v>1.0</v>
      </c>
      <c r="H515" s="4">
        <f>COUNTIF(Sheet1!N:N,F515)</f>
        <v>1</v>
      </c>
    </row>
    <row r="516">
      <c r="F516" s="4" t="s">
        <v>2423</v>
      </c>
      <c r="G516" s="4">
        <v>1.0</v>
      </c>
      <c r="H516" s="4">
        <f>COUNTIF(Sheet1!N:N,F516)</f>
        <v>1</v>
      </c>
    </row>
    <row r="517">
      <c r="F517" s="4" t="s">
        <v>2427</v>
      </c>
      <c r="G517" s="4">
        <v>1.0</v>
      </c>
      <c r="H517" s="4">
        <f>COUNTIF(Sheet1!N:N,F517)</f>
        <v>1</v>
      </c>
    </row>
    <row r="518">
      <c r="F518" s="4" t="s">
        <v>2704</v>
      </c>
      <c r="G518" s="4">
        <v>1.0</v>
      </c>
      <c r="H518" s="4">
        <f>COUNTIF(Sheet1!N:N,F518)</f>
        <v>1</v>
      </c>
    </row>
    <row r="519">
      <c r="F519" s="4" t="s">
        <v>2705</v>
      </c>
      <c r="G519" s="4">
        <v>1.0</v>
      </c>
      <c r="H519" s="4">
        <f>COUNTIF(Sheet1!N:N,F519)</f>
        <v>1</v>
      </c>
    </row>
    <row r="520">
      <c r="F520" s="4" t="s">
        <v>2891</v>
      </c>
      <c r="G520" s="4">
        <v>1.0</v>
      </c>
      <c r="H520" s="4">
        <f>COUNTIF(Sheet1!N:N,F520)</f>
        <v>1</v>
      </c>
    </row>
    <row r="521">
      <c r="F521" s="4" t="s">
        <v>1857</v>
      </c>
      <c r="G521" s="4">
        <v>1.0</v>
      </c>
      <c r="H521" s="4">
        <f>COUNTIF(Sheet1!N:N,F521)</f>
        <v>1</v>
      </c>
    </row>
    <row r="522">
      <c r="F522" s="4" t="s">
        <v>2717</v>
      </c>
      <c r="G522" s="4">
        <v>1.0</v>
      </c>
      <c r="H522" s="4">
        <f>COUNTIF(Sheet1!N:N,F522)</f>
        <v>1</v>
      </c>
    </row>
    <row r="523">
      <c r="F523" s="4" t="s">
        <v>2721</v>
      </c>
      <c r="G523" s="4">
        <v>1.0</v>
      </c>
      <c r="H523" s="4">
        <f>COUNTIF(Sheet1!N:N,F523)</f>
        <v>1</v>
      </c>
    </row>
    <row r="524">
      <c r="F524" s="4" t="s">
        <v>2727</v>
      </c>
      <c r="G524" s="4">
        <v>1.0</v>
      </c>
      <c r="H524" s="4">
        <f>COUNTIF(Sheet1!N:N,F524)</f>
        <v>1</v>
      </c>
    </row>
    <row r="525">
      <c r="F525" s="4" t="s">
        <v>2736</v>
      </c>
      <c r="G525" s="4">
        <v>1.0</v>
      </c>
      <c r="H525" s="4">
        <f>COUNTIF(Sheet1!N:N,F525)</f>
        <v>1</v>
      </c>
    </row>
    <row r="526">
      <c r="F526" s="4" t="s">
        <v>2755</v>
      </c>
      <c r="G526" s="4">
        <v>1.0</v>
      </c>
      <c r="H526" s="4">
        <f>COUNTIF(Sheet1!N:N,F526)</f>
        <v>1</v>
      </c>
    </row>
    <row r="527">
      <c r="F527" s="4" t="s">
        <v>2759</v>
      </c>
      <c r="G527" s="4">
        <v>1.0</v>
      </c>
      <c r="H527" s="4">
        <f>COUNTIF(Sheet1!N:N,F527)</f>
        <v>1</v>
      </c>
    </row>
    <row r="528">
      <c r="F528" s="4" t="s">
        <v>2893</v>
      </c>
      <c r="G528" s="4">
        <v>1.0</v>
      </c>
      <c r="H528" s="4">
        <f>COUNTIF(Sheet1!N:N,F528)</f>
        <v>1</v>
      </c>
    </row>
    <row r="529">
      <c r="F529" s="4" t="s">
        <v>2880</v>
      </c>
      <c r="G529" s="4">
        <v>1.0</v>
      </c>
      <c r="H529" s="4">
        <f>COUNTIF(Sheet1!N:N,F529)</f>
        <v>1</v>
      </c>
    </row>
    <row r="530">
      <c r="F530" s="4" t="s">
        <v>2775</v>
      </c>
      <c r="G530" s="4">
        <v>1.0</v>
      </c>
      <c r="H530" s="4">
        <f>COUNTIF(Sheet1!N:N,F530)</f>
        <v>1</v>
      </c>
    </row>
    <row r="531">
      <c r="F531" s="4" t="s">
        <v>2779</v>
      </c>
      <c r="G531" s="4">
        <v>1.0</v>
      </c>
      <c r="H531" s="4">
        <f>COUNTIF(Sheet1!N:N,F531)</f>
        <v>1</v>
      </c>
    </row>
    <row r="532">
      <c r="F532" s="4" t="s">
        <v>2788</v>
      </c>
      <c r="G532" s="4">
        <v>1.0</v>
      </c>
      <c r="H532" s="4">
        <f>COUNTIF(Sheet1!N:N,F532)</f>
        <v>1</v>
      </c>
    </row>
    <row r="533">
      <c r="F533" s="4" t="s">
        <v>2796</v>
      </c>
      <c r="G533" s="4">
        <v>1.0</v>
      </c>
      <c r="H533" s="4">
        <f>COUNTIF(Sheet1!N:N,F533)</f>
        <v>1</v>
      </c>
    </row>
    <row r="534">
      <c r="F534" s="4" t="s">
        <v>2807</v>
      </c>
      <c r="G534" s="4">
        <v>1.0</v>
      </c>
      <c r="H534" s="4">
        <f>COUNTIF(Sheet1!N:N,F534)</f>
        <v>1</v>
      </c>
    </row>
    <row r="535">
      <c r="F535" s="4" t="s">
        <v>2810</v>
      </c>
      <c r="G535" s="4">
        <v>1.0</v>
      </c>
      <c r="H535" s="4">
        <f>COUNTIF(Sheet1!N:N,F535)</f>
        <v>1</v>
      </c>
    </row>
    <row r="536">
      <c r="F536" s="4" t="s">
        <v>2848</v>
      </c>
      <c r="G536" s="4">
        <v>1.0</v>
      </c>
      <c r="H536" s="4">
        <f>COUNTIF(Sheet1!N:N,F536)</f>
        <v>1</v>
      </c>
    </row>
    <row r="537">
      <c r="F537" s="4" t="s">
        <v>2853</v>
      </c>
      <c r="G537" s="4">
        <v>1.0</v>
      </c>
      <c r="H537" s="4">
        <f>COUNTIF(Sheet1!N:N,F537)</f>
        <v>1</v>
      </c>
    </row>
    <row r="538">
      <c r="F538" s="4" t="s">
        <v>2856</v>
      </c>
      <c r="G538" s="4">
        <v>1.0</v>
      </c>
      <c r="H538" s="4">
        <f>COUNTIF(Sheet1!N:N,F538)</f>
        <v>1</v>
      </c>
    </row>
    <row r="539">
      <c r="F539" s="4" t="s">
        <v>2709</v>
      </c>
      <c r="G539" s="4">
        <v>1.0</v>
      </c>
      <c r="H539" s="4">
        <f>COUNTIF(Sheet1!N:N,F539)</f>
        <v>1</v>
      </c>
    </row>
    <row r="540">
      <c r="F540" s="4" t="s">
        <v>2716</v>
      </c>
      <c r="G540" s="4">
        <v>1.0</v>
      </c>
      <c r="H540" s="4">
        <f>COUNTIF(Sheet1!N:N,F540)</f>
        <v>1</v>
      </c>
    </row>
    <row r="541">
      <c r="F541" s="4" t="s">
        <v>2886</v>
      </c>
      <c r="G541" s="4">
        <v>1.0</v>
      </c>
      <c r="H541" s="4">
        <f>COUNTIF(Sheet1!N:N,F541)</f>
        <v>1</v>
      </c>
    </row>
    <row r="542">
      <c r="F542" s="4" t="s">
        <v>1365</v>
      </c>
      <c r="G542" s="4">
        <v>1.0</v>
      </c>
      <c r="H542" s="4">
        <f>COUNTIF(Sheet1!N:N,F542)</f>
        <v>1</v>
      </c>
    </row>
    <row r="543">
      <c r="F543" s="4" t="s">
        <v>2770</v>
      </c>
      <c r="G543" s="4">
        <v>1.0</v>
      </c>
      <c r="H543" s="4">
        <f>COUNTIF(Sheet1!N:N,F543)</f>
        <v>1</v>
      </c>
    </row>
    <row r="544">
      <c r="F544" s="4" t="s">
        <v>2903</v>
      </c>
      <c r="G544" s="4">
        <v>1.0</v>
      </c>
      <c r="H544" s="4">
        <f>COUNTIF(Sheet1!N:N,F544)</f>
        <v>1</v>
      </c>
    </row>
    <row r="545">
      <c r="F545" s="4" t="s">
        <v>2907</v>
      </c>
      <c r="G545" s="4">
        <v>1.0</v>
      </c>
      <c r="H545" s="4">
        <f>COUNTIF(Sheet1!N:N,F545)</f>
        <v>1</v>
      </c>
    </row>
    <row r="546">
      <c r="F546" s="4" t="s">
        <v>2916</v>
      </c>
      <c r="G546" s="4">
        <v>1.0</v>
      </c>
      <c r="H546" s="4">
        <f>COUNTIF(Sheet1!N:N,F546)</f>
        <v>1</v>
      </c>
    </row>
    <row r="547">
      <c r="F547" s="4" t="s">
        <v>2920</v>
      </c>
      <c r="G547" s="4">
        <v>1.0</v>
      </c>
      <c r="H547" s="4">
        <f>COUNTIF(Sheet1!N:N,F547)</f>
        <v>1</v>
      </c>
    </row>
    <row r="548">
      <c r="F548" s="4" t="s">
        <v>2927</v>
      </c>
      <c r="G548" s="4">
        <v>1.0</v>
      </c>
      <c r="H548" s="4">
        <f>COUNTIF(Sheet1!N:N,F548)</f>
        <v>1</v>
      </c>
    </row>
    <row r="549">
      <c r="F549" s="4" t="s">
        <v>2932</v>
      </c>
      <c r="G549" s="4">
        <v>1.0</v>
      </c>
      <c r="H549" s="4">
        <f>COUNTIF(Sheet1!N:N,F549)</f>
        <v>1</v>
      </c>
    </row>
    <row r="550">
      <c r="F550" s="4" t="s">
        <v>2936</v>
      </c>
      <c r="G550" s="4">
        <v>1.0</v>
      </c>
      <c r="H550" s="4">
        <f>COUNTIF(Sheet1!N:N,F550)</f>
        <v>1</v>
      </c>
    </row>
    <row r="551">
      <c r="F551" s="4" t="s">
        <v>2942</v>
      </c>
      <c r="G551" s="4">
        <v>1.0</v>
      </c>
      <c r="H551" s="4">
        <f>COUNTIF(Sheet1!N:N,F551)</f>
        <v>1</v>
      </c>
    </row>
    <row r="552">
      <c r="F552" s="4" t="s">
        <v>372</v>
      </c>
      <c r="G552" s="4">
        <v>3.0</v>
      </c>
      <c r="H552" s="4">
        <f>COUNTIF(Sheet1!N:N,F552)</f>
        <v>2</v>
      </c>
    </row>
    <row r="553">
      <c r="F553" s="4" t="s">
        <v>1499</v>
      </c>
      <c r="G553" s="4">
        <v>3.0</v>
      </c>
      <c r="H553" s="4">
        <f>COUNTIF(Sheet1!N:N,F553)</f>
        <v>2</v>
      </c>
    </row>
    <row r="554">
      <c r="F554" s="4" t="s">
        <v>235</v>
      </c>
      <c r="G554" s="4">
        <v>2.0</v>
      </c>
      <c r="H554" s="4">
        <f>COUNTIF(Sheet1!N:N,F554)</f>
        <v>2</v>
      </c>
    </row>
    <row r="555">
      <c r="F555" s="4" t="s">
        <v>337</v>
      </c>
      <c r="G555" s="4">
        <v>2.0</v>
      </c>
      <c r="H555" s="4">
        <f>COUNTIF(Sheet1!N:N,F555)</f>
        <v>2</v>
      </c>
    </row>
    <row r="556">
      <c r="F556" s="4" t="s">
        <v>350</v>
      </c>
      <c r="G556" s="4">
        <v>2.0</v>
      </c>
      <c r="H556" s="4">
        <f>COUNTIF(Sheet1!N:N,F556)</f>
        <v>2</v>
      </c>
    </row>
    <row r="557">
      <c r="F557" s="4" t="s">
        <v>425</v>
      </c>
      <c r="G557" s="4">
        <v>2.0</v>
      </c>
      <c r="H557" s="4">
        <f>COUNTIF(Sheet1!N:N,F557)</f>
        <v>2</v>
      </c>
    </row>
    <row r="558">
      <c r="F558" s="4" t="s">
        <v>433</v>
      </c>
      <c r="G558" s="4">
        <v>2.0</v>
      </c>
      <c r="H558" s="4">
        <f>COUNTIF(Sheet1!N:N,F558)</f>
        <v>2</v>
      </c>
    </row>
    <row r="559">
      <c r="F559" s="4" t="s">
        <v>480</v>
      </c>
      <c r="G559" s="4">
        <v>2.0</v>
      </c>
      <c r="H559" s="4">
        <f>COUNTIF(Sheet1!N:N,F559)</f>
        <v>2</v>
      </c>
    </row>
    <row r="560">
      <c r="F560" s="4" t="s">
        <v>488</v>
      </c>
      <c r="G560" s="4">
        <v>2.0</v>
      </c>
      <c r="H560" s="4">
        <f>COUNTIF(Sheet1!N:N,F560)</f>
        <v>2</v>
      </c>
    </row>
    <row r="561">
      <c r="F561" s="4" t="s">
        <v>500</v>
      </c>
      <c r="G561" s="4">
        <v>2.0</v>
      </c>
      <c r="H561" s="4">
        <f>COUNTIF(Sheet1!N:N,F561)</f>
        <v>2</v>
      </c>
    </row>
    <row r="562">
      <c r="F562" s="4" t="s">
        <v>550</v>
      </c>
      <c r="G562" s="4">
        <v>2.0</v>
      </c>
      <c r="H562" s="4">
        <f>COUNTIF(Sheet1!N:N,F562)</f>
        <v>2</v>
      </c>
    </row>
    <row r="563">
      <c r="F563" s="4" t="s">
        <v>564</v>
      </c>
      <c r="G563" s="4">
        <v>2.0</v>
      </c>
      <c r="H563" s="4">
        <f>COUNTIF(Sheet1!N:N,F563)</f>
        <v>2</v>
      </c>
    </row>
    <row r="564">
      <c r="F564" s="4" t="s">
        <v>614</v>
      </c>
      <c r="G564" s="4">
        <v>2.0</v>
      </c>
      <c r="H564" s="4">
        <f>COUNTIF(Sheet1!N:N,F564)</f>
        <v>2</v>
      </c>
    </row>
    <row r="565">
      <c r="F565" s="4" t="s">
        <v>626</v>
      </c>
      <c r="G565" s="4">
        <v>2.0</v>
      </c>
      <c r="H565" s="4">
        <f>COUNTIF(Sheet1!N:N,F565)</f>
        <v>2</v>
      </c>
    </row>
    <row r="566">
      <c r="F566" s="4" t="s">
        <v>640</v>
      </c>
      <c r="G566" s="4">
        <v>2.0</v>
      </c>
      <c r="H566" s="4">
        <f>COUNTIF(Sheet1!N:N,F566)</f>
        <v>2</v>
      </c>
    </row>
    <row r="567">
      <c r="F567" s="4" t="s">
        <v>665</v>
      </c>
      <c r="G567" s="4">
        <v>2.0</v>
      </c>
      <c r="H567" s="4">
        <f>COUNTIF(Sheet1!N:N,F567)</f>
        <v>2</v>
      </c>
    </row>
    <row r="568">
      <c r="F568" s="4" t="s">
        <v>700</v>
      </c>
      <c r="G568" s="4">
        <v>2.0</v>
      </c>
      <c r="H568" s="4">
        <f>COUNTIF(Sheet1!N:N,F568)</f>
        <v>2</v>
      </c>
    </row>
    <row r="569">
      <c r="F569" s="4" t="s">
        <v>706</v>
      </c>
      <c r="G569" s="4">
        <v>2.0</v>
      </c>
      <c r="H569" s="4">
        <f>COUNTIF(Sheet1!N:N,F569)</f>
        <v>2</v>
      </c>
    </row>
    <row r="570">
      <c r="F570" s="4" t="s">
        <v>766</v>
      </c>
      <c r="G570" s="4">
        <v>2.0</v>
      </c>
      <c r="H570" s="4">
        <f>COUNTIF(Sheet1!N:N,F570)</f>
        <v>2</v>
      </c>
    </row>
    <row r="571">
      <c r="F571" s="4" t="s">
        <v>794</v>
      </c>
      <c r="G571" s="4">
        <v>2.0</v>
      </c>
      <c r="H571" s="4">
        <f>COUNTIF(Sheet1!N:N,F571)</f>
        <v>2</v>
      </c>
    </row>
    <row r="572">
      <c r="F572" s="4" t="s">
        <v>809</v>
      </c>
      <c r="G572" s="4">
        <v>2.0</v>
      </c>
      <c r="H572" s="4">
        <f>COUNTIF(Sheet1!N:N,F572)</f>
        <v>2</v>
      </c>
    </row>
    <row r="573">
      <c r="F573" s="4" t="s">
        <v>811</v>
      </c>
      <c r="G573" s="4">
        <v>2.0</v>
      </c>
      <c r="H573" s="4">
        <f>COUNTIF(Sheet1!N:N,F573)</f>
        <v>2</v>
      </c>
    </row>
    <row r="574">
      <c r="F574" s="4" t="s">
        <v>816</v>
      </c>
      <c r="G574" s="4">
        <v>2.0</v>
      </c>
      <c r="H574" s="4">
        <f>COUNTIF(Sheet1!N:N,F574)</f>
        <v>2</v>
      </c>
    </row>
    <row r="575">
      <c r="F575" s="4" t="s">
        <v>858</v>
      </c>
      <c r="G575" s="4">
        <v>2.0</v>
      </c>
      <c r="H575" s="4">
        <f>COUNTIF(Sheet1!N:N,F575)</f>
        <v>2</v>
      </c>
    </row>
    <row r="576">
      <c r="F576" s="4" t="s">
        <v>872</v>
      </c>
      <c r="G576" s="4">
        <v>2.0</v>
      </c>
      <c r="H576" s="4">
        <f>COUNTIF(Sheet1!N:N,F576)</f>
        <v>2</v>
      </c>
    </row>
    <row r="577">
      <c r="F577" s="4" t="s">
        <v>885</v>
      </c>
      <c r="G577" s="4">
        <v>2.0</v>
      </c>
      <c r="H577" s="4">
        <f>COUNTIF(Sheet1!N:N,F577)</f>
        <v>2</v>
      </c>
    </row>
    <row r="578">
      <c r="F578" s="4" t="s">
        <v>894</v>
      </c>
      <c r="G578" s="4">
        <v>2.0</v>
      </c>
      <c r="H578" s="4">
        <f>COUNTIF(Sheet1!N:N,F578)</f>
        <v>2</v>
      </c>
    </row>
    <row r="579">
      <c r="F579" s="4" t="s">
        <v>913</v>
      </c>
      <c r="G579" s="4">
        <v>2.0</v>
      </c>
      <c r="H579" s="4">
        <f>COUNTIF(Sheet1!N:N,F579)</f>
        <v>2</v>
      </c>
    </row>
    <row r="580">
      <c r="F580" s="4" t="s">
        <v>933</v>
      </c>
      <c r="G580" s="4">
        <v>2.0</v>
      </c>
      <c r="H580" s="4">
        <f>COUNTIF(Sheet1!N:N,F580)</f>
        <v>2</v>
      </c>
    </row>
    <row r="581">
      <c r="F581" s="4" t="s">
        <v>935</v>
      </c>
      <c r="G581" s="4">
        <v>2.0</v>
      </c>
      <c r="H581" s="4">
        <f>COUNTIF(Sheet1!N:N,F581)</f>
        <v>2</v>
      </c>
    </row>
    <row r="582">
      <c r="F582" s="4" t="s">
        <v>942</v>
      </c>
      <c r="G582" s="4">
        <v>2.0</v>
      </c>
      <c r="H582" s="4">
        <f>COUNTIF(Sheet1!N:N,F582)</f>
        <v>2</v>
      </c>
    </row>
    <row r="583">
      <c r="F583" s="4" t="s">
        <v>953</v>
      </c>
      <c r="G583" s="4">
        <v>2.0</v>
      </c>
      <c r="H583" s="4">
        <f>COUNTIF(Sheet1!N:N,F583)</f>
        <v>2</v>
      </c>
    </row>
    <row r="584">
      <c r="F584" s="4" t="s">
        <v>1061</v>
      </c>
      <c r="G584" s="4">
        <v>2.0</v>
      </c>
      <c r="H584" s="4">
        <f>COUNTIF(Sheet1!N:N,F584)</f>
        <v>2</v>
      </c>
    </row>
    <row r="585">
      <c r="F585" s="4" t="s">
        <v>1075</v>
      </c>
      <c r="G585" s="4">
        <v>2.0</v>
      </c>
      <c r="H585" s="4">
        <f>COUNTIF(Sheet1!N:N,F585)</f>
        <v>2</v>
      </c>
    </row>
    <row r="586">
      <c r="F586" s="4" t="s">
        <v>1128</v>
      </c>
      <c r="G586" s="4">
        <v>2.0</v>
      </c>
      <c r="H586" s="4">
        <f>COUNTIF(Sheet1!N:N,F586)</f>
        <v>2</v>
      </c>
    </row>
    <row r="587">
      <c r="F587" s="4" t="s">
        <v>1131</v>
      </c>
      <c r="G587" s="4">
        <v>2.0</v>
      </c>
      <c r="H587" s="4">
        <f>COUNTIF(Sheet1!N:N,F587)</f>
        <v>2</v>
      </c>
    </row>
    <row r="588">
      <c r="F588" s="4" t="s">
        <v>1167</v>
      </c>
      <c r="G588" s="4">
        <v>2.0</v>
      </c>
      <c r="H588" s="4">
        <f>COUNTIF(Sheet1!N:N,F588)</f>
        <v>2</v>
      </c>
    </row>
    <row r="589">
      <c r="F589" s="4" t="s">
        <v>1182</v>
      </c>
      <c r="G589" s="4">
        <v>2.0</v>
      </c>
      <c r="H589" s="4">
        <f>COUNTIF(Sheet1!N:N,F589)</f>
        <v>2</v>
      </c>
    </row>
    <row r="590">
      <c r="F590" s="4" t="s">
        <v>1196</v>
      </c>
      <c r="G590" s="4">
        <v>2.0</v>
      </c>
      <c r="H590" s="4">
        <f>COUNTIF(Sheet1!N:N,F590)</f>
        <v>2</v>
      </c>
    </row>
    <row r="591">
      <c r="F591" s="4" t="s">
        <v>1198</v>
      </c>
      <c r="G591" s="4">
        <v>2.0</v>
      </c>
      <c r="H591" s="4">
        <f>COUNTIF(Sheet1!N:N,F591)</f>
        <v>2</v>
      </c>
    </row>
    <row r="592">
      <c r="F592" s="4" t="s">
        <v>1217</v>
      </c>
      <c r="G592" s="4">
        <v>2.0</v>
      </c>
      <c r="H592" s="4">
        <f>COUNTIF(Sheet1!N:N,F592)</f>
        <v>2</v>
      </c>
    </row>
    <row r="593">
      <c r="F593" s="4" t="s">
        <v>1260</v>
      </c>
      <c r="G593" s="4">
        <v>2.0</v>
      </c>
      <c r="H593" s="4">
        <f>COUNTIF(Sheet1!N:N,F593)</f>
        <v>2</v>
      </c>
    </row>
    <row r="594">
      <c r="F594" s="4" t="s">
        <v>1287</v>
      </c>
      <c r="G594" s="4">
        <v>2.0</v>
      </c>
      <c r="H594" s="4">
        <f>COUNTIF(Sheet1!N:N,F594)</f>
        <v>2</v>
      </c>
    </row>
    <row r="595">
      <c r="F595" s="4" t="s">
        <v>1306</v>
      </c>
      <c r="G595" s="4">
        <v>2.0</v>
      </c>
      <c r="H595" s="4">
        <f>COUNTIF(Sheet1!N:N,F595)</f>
        <v>2</v>
      </c>
    </row>
    <row r="596">
      <c r="F596" s="4" t="s">
        <v>1420</v>
      </c>
      <c r="G596" s="4">
        <v>2.0</v>
      </c>
      <c r="H596" s="4">
        <f>COUNTIF(Sheet1!N:N,F596)</f>
        <v>2</v>
      </c>
    </row>
    <row r="597">
      <c r="F597" s="4" t="s">
        <v>1435</v>
      </c>
      <c r="G597" s="4">
        <v>2.0</v>
      </c>
      <c r="H597" s="4">
        <f>COUNTIF(Sheet1!N:N,F597)</f>
        <v>2</v>
      </c>
    </row>
    <row r="598">
      <c r="F598" s="4" t="s">
        <v>1441</v>
      </c>
      <c r="G598" s="4">
        <v>2.0</v>
      </c>
      <c r="H598" s="4">
        <f>COUNTIF(Sheet1!N:N,F598)</f>
        <v>2</v>
      </c>
    </row>
    <row r="599">
      <c r="F599" s="4" t="s">
        <v>1446</v>
      </c>
      <c r="G599" s="4">
        <v>2.0</v>
      </c>
      <c r="H599" s="4">
        <f>COUNTIF(Sheet1!N:N,F599)</f>
        <v>2</v>
      </c>
    </row>
    <row r="600">
      <c r="F600" s="4" t="s">
        <v>1449</v>
      </c>
      <c r="G600" s="4">
        <v>2.0</v>
      </c>
      <c r="H600" s="4">
        <f>COUNTIF(Sheet1!N:N,F600)</f>
        <v>2</v>
      </c>
    </row>
    <row r="601">
      <c r="F601" s="4" t="s">
        <v>1576</v>
      </c>
      <c r="G601" s="4">
        <v>2.0</v>
      </c>
      <c r="H601" s="4">
        <f>COUNTIF(Sheet1!N:N,F601)</f>
        <v>2</v>
      </c>
    </row>
    <row r="602">
      <c r="F602" s="4" t="s">
        <v>1583</v>
      </c>
      <c r="G602" s="4">
        <v>2.0</v>
      </c>
      <c r="H602" s="4">
        <f>COUNTIF(Sheet1!N:N,F602)</f>
        <v>2</v>
      </c>
    </row>
    <row r="603">
      <c r="F603" s="4" t="s">
        <v>1617</v>
      </c>
      <c r="G603" s="4">
        <v>2.0</v>
      </c>
      <c r="H603" s="4">
        <f>COUNTIF(Sheet1!N:N,F603)</f>
        <v>2</v>
      </c>
    </row>
    <row r="604">
      <c r="F604" s="4" t="s">
        <v>1648</v>
      </c>
      <c r="G604" s="4">
        <v>2.0</v>
      </c>
      <c r="H604" s="4">
        <f>COUNTIF(Sheet1!N:N,F604)</f>
        <v>2</v>
      </c>
    </row>
    <row r="605">
      <c r="F605" s="4" t="s">
        <v>1684</v>
      </c>
      <c r="G605" s="4">
        <v>2.0</v>
      </c>
      <c r="H605" s="4">
        <f>COUNTIF(Sheet1!N:N,F605)</f>
        <v>2</v>
      </c>
    </row>
    <row r="606">
      <c r="F606" s="4" t="s">
        <v>1721</v>
      </c>
      <c r="G606" s="4">
        <v>2.0</v>
      </c>
      <c r="H606" s="4">
        <f>COUNTIF(Sheet1!N:N,F606)</f>
        <v>2</v>
      </c>
    </row>
    <row r="607">
      <c r="F607" s="4" t="s">
        <v>1731</v>
      </c>
      <c r="G607" s="4">
        <v>2.0</v>
      </c>
      <c r="H607" s="4">
        <f>COUNTIF(Sheet1!N:N,F607)</f>
        <v>2</v>
      </c>
    </row>
    <row r="608">
      <c r="F608" s="4" t="s">
        <v>1755</v>
      </c>
      <c r="G608" s="4">
        <v>2.0</v>
      </c>
      <c r="H608" s="4">
        <f>COUNTIF(Sheet1!N:N,F608)</f>
        <v>2</v>
      </c>
    </row>
    <row r="609">
      <c r="F609" s="4" t="s">
        <v>1769</v>
      </c>
      <c r="G609" s="4">
        <v>2.0</v>
      </c>
      <c r="H609" s="4">
        <f>COUNTIF(Sheet1!N:N,F609)</f>
        <v>2</v>
      </c>
    </row>
    <row r="610">
      <c r="F610" s="4" t="s">
        <v>1788</v>
      </c>
      <c r="G610" s="4">
        <v>2.0</v>
      </c>
      <c r="H610" s="4">
        <f>COUNTIF(Sheet1!N:N,F610)</f>
        <v>2</v>
      </c>
    </row>
    <row r="611">
      <c r="F611" s="4" t="s">
        <v>1821</v>
      </c>
      <c r="G611" s="4">
        <v>2.0</v>
      </c>
      <c r="H611" s="4">
        <f>COUNTIF(Sheet1!N:N,F611)</f>
        <v>2</v>
      </c>
    </row>
    <row r="612">
      <c r="F612" s="4" t="s">
        <v>1823</v>
      </c>
      <c r="G612" s="4">
        <v>2.0</v>
      </c>
      <c r="H612" s="4">
        <f>COUNTIF(Sheet1!N:N,F612)</f>
        <v>2</v>
      </c>
    </row>
    <row r="613">
      <c r="F613" s="4" t="s">
        <v>1828</v>
      </c>
      <c r="G613" s="4">
        <v>2.0</v>
      </c>
      <c r="H613" s="4">
        <f>COUNTIF(Sheet1!N:N,F613)</f>
        <v>2</v>
      </c>
    </row>
    <row r="614">
      <c r="F614" s="4" t="s">
        <v>1862</v>
      </c>
      <c r="G614" s="4">
        <v>2.0</v>
      </c>
      <c r="H614" s="4">
        <f>COUNTIF(Sheet1!N:N,F614)</f>
        <v>2</v>
      </c>
    </row>
    <row r="615">
      <c r="F615" s="4" t="s">
        <v>1889</v>
      </c>
      <c r="G615" s="4">
        <v>2.0</v>
      </c>
      <c r="H615" s="4">
        <f>COUNTIF(Sheet1!N:N,F615)</f>
        <v>2</v>
      </c>
    </row>
    <row r="616">
      <c r="F616" s="4" t="s">
        <v>1357</v>
      </c>
      <c r="G616" s="4">
        <v>2.0</v>
      </c>
      <c r="H616" s="4">
        <f>COUNTIF(Sheet1!N:N,F616)</f>
        <v>2</v>
      </c>
    </row>
    <row r="617">
      <c r="F617" s="4" t="s">
        <v>1983</v>
      </c>
      <c r="G617" s="4">
        <v>2.0</v>
      </c>
      <c r="H617" s="4">
        <f>COUNTIF(Sheet1!N:N,F617)</f>
        <v>2</v>
      </c>
    </row>
    <row r="618">
      <c r="F618" s="4" t="s">
        <v>2033</v>
      </c>
      <c r="G618" s="4">
        <v>2.0</v>
      </c>
      <c r="H618" s="4">
        <f>COUNTIF(Sheet1!N:N,F618)</f>
        <v>2</v>
      </c>
    </row>
    <row r="619">
      <c r="F619" s="4" t="s">
        <v>2148</v>
      </c>
      <c r="G619" s="4">
        <v>2.0</v>
      </c>
      <c r="H619" s="4">
        <f>COUNTIF(Sheet1!N:N,F619)</f>
        <v>2</v>
      </c>
    </row>
    <row r="620">
      <c r="F620" s="4" t="s">
        <v>2154</v>
      </c>
      <c r="G620" s="4">
        <v>2.0</v>
      </c>
      <c r="H620" s="4">
        <f>COUNTIF(Sheet1!N:N,F620)</f>
        <v>2</v>
      </c>
    </row>
    <row r="621">
      <c r="F621" s="4" t="s">
        <v>2209</v>
      </c>
      <c r="G621" s="4">
        <v>2.0</v>
      </c>
      <c r="H621" s="4">
        <f>COUNTIF(Sheet1!N:N,F621)</f>
        <v>2</v>
      </c>
    </row>
    <row r="622">
      <c r="F622" s="4" t="s">
        <v>2242</v>
      </c>
      <c r="G622" s="4">
        <v>2.0</v>
      </c>
      <c r="H622" s="4">
        <f>COUNTIF(Sheet1!N:N,F622)</f>
        <v>2</v>
      </c>
    </row>
    <row r="623">
      <c r="F623" s="4" t="s">
        <v>2325</v>
      </c>
      <c r="G623" s="4">
        <v>2.0</v>
      </c>
      <c r="H623" s="4">
        <f>COUNTIF(Sheet1!N:N,F623)</f>
        <v>2</v>
      </c>
    </row>
    <row r="624">
      <c r="F624" s="4" t="s">
        <v>2341</v>
      </c>
      <c r="G624" s="4">
        <v>2.0</v>
      </c>
      <c r="H624" s="4">
        <f>COUNTIF(Sheet1!N:N,F624)</f>
        <v>2</v>
      </c>
    </row>
    <row r="625">
      <c r="F625" s="4" t="s">
        <v>2432</v>
      </c>
      <c r="G625" s="4">
        <v>2.0</v>
      </c>
      <c r="H625" s="4">
        <f>COUNTIF(Sheet1!N:N,F625)</f>
        <v>2</v>
      </c>
    </row>
    <row r="626">
      <c r="F626" s="4" t="s">
        <v>2454</v>
      </c>
      <c r="G626" s="4">
        <v>2.0</v>
      </c>
      <c r="H626" s="4">
        <f>COUNTIF(Sheet1!N:N,F626)</f>
        <v>2</v>
      </c>
    </row>
    <row r="627">
      <c r="F627" s="4" t="s">
        <v>790</v>
      </c>
      <c r="G627" s="4">
        <v>2.0</v>
      </c>
      <c r="H627" s="4">
        <f>COUNTIF(Sheet1!N:N,F627)</f>
        <v>2</v>
      </c>
    </row>
    <row r="628">
      <c r="F628" s="4" t="s">
        <v>2646</v>
      </c>
      <c r="G628" s="4">
        <v>2.0</v>
      </c>
      <c r="H628" s="4">
        <f>COUNTIF(Sheet1!N:N,F628)</f>
        <v>2</v>
      </c>
    </row>
    <row r="629">
      <c r="F629" s="4" t="s">
        <v>2739</v>
      </c>
      <c r="G629" s="4">
        <v>2.0</v>
      </c>
      <c r="H629" s="4">
        <f>COUNTIF(Sheet1!N:N,F629)</f>
        <v>2</v>
      </c>
    </row>
    <row r="630">
      <c r="F630" s="4" t="s">
        <v>2785</v>
      </c>
      <c r="G630" s="4">
        <v>2.0</v>
      </c>
      <c r="H630" s="4">
        <f>COUNTIF(Sheet1!N:N,F630)</f>
        <v>2</v>
      </c>
    </row>
    <row r="631">
      <c r="F631" s="4" t="s">
        <v>2712</v>
      </c>
      <c r="G631" s="4">
        <v>2.0</v>
      </c>
      <c r="H631" s="4">
        <f>COUNTIF(Sheet1!N:N,F631)</f>
        <v>2</v>
      </c>
    </row>
    <row r="632">
      <c r="F632" s="4" t="s">
        <v>31</v>
      </c>
      <c r="G632" s="4">
        <v>3.0</v>
      </c>
      <c r="H632" s="4">
        <f>COUNTIF(Sheet1!N:N,F632)</f>
        <v>3</v>
      </c>
    </row>
    <row r="633">
      <c r="F633" s="4" t="s">
        <v>59</v>
      </c>
      <c r="G633" s="4">
        <v>3.0</v>
      </c>
      <c r="H633" s="4">
        <f>COUNTIF(Sheet1!N:N,F633)</f>
        <v>3</v>
      </c>
    </row>
    <row r="634">
      <c r="F634" s="4" t="s">
        <v>76</v>
      </c>
      <c r="G634" s="4">
        <v>3.0</v>
      </c>
      <c r="H634" s="4">
        <f>COUNTIF(Sheet1!N:N,F634)</f>
        <v>3</v>
      </c>
    </row>
    <row r="635">
      <c r="F635" s="4" t="s">
        <v>153</v>
      </c>
      <c r="G635" s="4">
        <v>3.0</v>
      </c>
      <c r="H635" s="4">
        <f>COUNTIF(Sheet1!N:N,F635)</f>
        <v>3</v>
      </c>
    </row>
    <row r="636">
      <c r="F636" s="4" t="s">
        <v>196</v>
      </c>
      <c r="G636" s="4">
        <v>3.0</v>
      </c>
      <c r="H636" s="4">
        <f>COUNTIF(Sheet1!N:N,F636)</f>
        <v>3</v>
      </c>
    </row>
    <row r="637">
      <c r="F637" s="4" t="s">
        <v>244</v>
      </c>
      <c r="G637" s="4">
        <v>3.0</v>
      </c>
      <c r="H637" s="4">
        <f>COUNTIF(Sheet1!N:N,F637)</f>
        <v>3</v>
      </c>
    </row>
    <row r="638">
      <c r="F638" s="4" t="s">
        <v>257</v>
      </c>
      <c r="G638" s="4">
        <v>3.0</v>
      </c>
      <c r="H638" s="4">
        <f>COUNTIF(Sheet1!N:N,F638)</f>
        <v>3</v>
      </c>
    </row>
    <row r="639">
      <c r="F639" s="4" t="s">
        <v>334</v>
      </c>
      <c r="G639" s="4">
        <v>3.0</v>
      </c>
      <c r="H639" s="4">
        <f>COUNTIF(Sheet1!N:N,F639)</f>
        <v>3</v>
      </c>
    </row>
    <row r="640">
      <c r="F640" s="4" t="s">
        <v>355</v>
      </c>
      <c r="G640" s="4">
        <v>3.0</v>
      </c>
      <c r="H640" s="4">
        <f>COUNTIF(Sheet1!N:N,F640)</f>
        <v>3</v>
      </c>
    </row>
    <row r="641">
      <c r="F641" s="4" t="s">
        <v>408</v>
      </c>
      <c r="G641" s="4">
        <v>3.0</v>
      </c>
      <c r="H641" s="4">
        <f>COUNTIF(Sheet1!N:N,F641)</f>
        <v>3</v>
      </c>
    </row>
    <row r="642">
      <c r="F642" s="4" t="s">
        <v>567</v>
      </c>
      <c r="G642" s="4">
        <v>3.0</v>
      </c>
      <c r="H642" s="4">
        <f>COUNTIF(Sheet1!N:N,F642)</f>
        <v>3</v>
      </c>
    </row>
    <row r="643">
      <c r="F643" s="4" t="s">
        <v>761</v>
      </c>
      <c r="G643" s="4">
        <v>3.0</v>
      </c>
      <c r="H643" s="4">
        <f>COUNTIF(Sheet1!N:N,F643)</f>
        <v>3</v>
      </c>
    </row>
    <row r="644">
      <c r="F644" s="4" t="s">
        <v>813</v>
      </c>
      <c r="G644" s="4">
        <v>3.0</v>
      </c>
      <c r="H644" s="4">
        <f>COUNTIF(Sheet1!N:N,F644)</f>
        <v>3</v>
      </c>
    </row>
    <row r="645">
      <c r="F645" s="4" t="s">
        <v>1170</v>
      </c>
      <c r="G645" s="4">
        <v>3.0</v>
      </c>
      <c r="H645" s="4">
        <f>COUNTIF(Sheet1!N:N,F645)</f>
        <v>3</v>
      </c>
    </row>
    <row r="646">
      <c r="F646" s="4" t="s">
        <v>1248</v>
      </c>
      <c r="G646" s="4">
        <v>3.0</v>
      </c>
      <c r="H646" s="4">
        <f>COUNTIF(Sheet1!N:N,F646)</f>
        <v>3</v>
      </c>
    </row>
    <row r="647">
      <c r="F647" s="4" t="s">
        <v>1297</v>
      </c>
      <c r="G647" s="4">
        <v>3.0</v>
      </c>
      <c r="H647" s="4">
        <f>COUNTIF(Sheet1!N:N,F647)</f>
        <v>3</v>
      </c>
    </row>
    <row r="648">
      <c r="F648" s="4" t="s">
        <v>1511</v>
      </c>
      <c r="G648" s="4">
        <v>3.0</v>
      </c>
      <c r="H648" s="4">
        <f>COUNTIF(Sheet1!N:N,F648)</f>
        <v>3</v>
      </c>
    </row>
    <row r="649">
      <c r="F649" s="4" t="s">
        <v>1774</v>
      </c>
      <c r="G649" s="4">
        <v>3.0</v>
      </c>
      <c r="H649" s="4">
        <f>COUNTIF(Sheet1!N:N,F649)</f>
        <v>3</v>
      </c>
    </row>
    <row r="650">
      <c r="F650" s="4" t="s">
        <v>1935</v>
      </c>
      <c r="G650" s="4">
        <v>3.0</v>
      </c>
      <c r="H650" s="4">
        <f>COUNTIF(Sheet1!N:N,F650)</f>
        <v>3</v>
      </c>
    </row>
    <row r="651">
      <c r="F651" s="4" t="s">
        <v>2085</v>
      </c>
      <c r="G651" s="4">
        <v>3.0</v>
      </c>
      <c r="H651" s="4">
        <f>COUNTIF(Sheet1!N:N,F651)</f>
        <v>3</v>
      </c>
    </row>
    <row r="652">
      <c r="F652" s="4" t="s">
        <v>2498</v>
      </c>
      <c r="G652" s="4">
        <v>3.0</v>
      </c>
      <c r="H652" s="4">
        <f>COUNTIF(Sheet1!N:N,F652)</f>
        <v>3</v>
      </c>
    </row>
    <row r="653">
      <c r="F653" s="4" t="s">
        <v>535</v>
      </c>
      <c r="G653" s="4">
        <v>10.0</v>
      </c>
      <c r="H653" s="4">
        <f>COUNTIF(Sheet1!N:N,F653)</f>
        <v>4</v>
      </c>
    </row>
    <row r="654">
      <c r="F654" s="4" t="s">
        <v>767</v>
      </c>
      <c r="G654" s="4">
        <v>4.0</v>
      </c>
      <c r="H654" s="4">
        <f>COUNTIF(Sheet1!N:N,F654)</f>
        <v>4</v>
      </c>
    </row>
    <row r="655">
      <c r="F655" s="4" t="s">
        <v>1016</v>
      </c>
      <c r="G655" s="4">
        <v>4.0</v>
      </c>
      <c r="H655" s="4">
        <f>COUNTIF(Sheet1!N:N,F655)</f>
        <v>4</v>
      </c>
    </row>
    <row r="656">
      <c r="F656" s="4" t="s">
        <v>1176</v>
      </c>
      <c r="G656" s="4">
        <v>4.0</v>
      </c>
      <c r="H656" s="4">
        <f>COUNTIF(Sheet1!N:N,F656)</f>
        <v>4</v>
      </c>
    </row>
    <row r="657">
      <c r="F657" s="4" t="s">
        <v>1273</v>
      </c>
      <c r="G657" s="4">
        <v>4.0</v>
      </c>
      <c r="H657" s="4">
        <f>COUNTIF(Sheet1!N:N,F657)</f>
        <v>4</v>
      </c>
    </row>
    <row r="658">
      <c r="F658" s="4" t="s">
        <v>1681</v>
      </c>
      <c r="G658" s="4">
        <v>4.0</v>
      </c>
      <c r="H658" s="4">
        <f>COUNTIF(Sheet1!N:N,F658)</f>
        <v>4</v>
      </c>
    </row>
    <row r="659">
      <c r="F659" s="4" t="s">
        <v>1915</v>
      </c>
      <c r="G659" s="4">
        <v>4.0</v>
      </c>
      <c r="H659" s="4">
        <f>COUNTIF(Sheet1!N:N,F659)</f>
        <v>4</v>
      </c>
    </row>
    <row r="660">
      <c r="F660" s="4" t="s">
        <v>391</v>
      </c>
      <c r="G660" s="4">
        <v>5.0</v>
      </c>
      <c r="H660" s="4">
        <f>COUNTIF(Sheet1!N:N,F660)</f>
        <v>5</v>
      </c>
    </row>
    <row r="661">
      <c r="F661" s="4" t="s">
        <v>918</v>
      </c>
      <c r="G661" s="4">
        <v>5.0</v>
      </c>
      <c r="H661" s="4">
        <f>COUNTIF(Sheet1!N:N,F661)</f>
        <v>5</v>
      </c>
    </row>
    <row r="662">
      <c r="F662" s="4" t="s">
        <v>969</v>
      </c>
      <c r="G662" s="4">
        <v>5.0</v>
      </c>
      <c r="H662" s="4">
        <f>COUNTIF(Sheet1!N:N,F662)</f>
        <v>5</v>
      </c>
    </row>
    <row r="663">
      <c r="F663" s="4" t="s">
        <v>1030</v>
      </c>
      <c r="G663" s="4">
        <v>5.0</v>
      </c>
      <c r="H663" s="4">
        <f>COUNTIF(Sheet1!N:N,F663)</f>
        <v>5</v>
      </c>
    </row>
    <row r="664">
      <c r="F664" s="4" t="s">
        <v>2060</v>
      </c>
      <c r="G664" s="4">
        <v>5.0</v>
      </c>
      <c r="H664" s="4">
        <f>COUNTIF(Sheet1!N:N,F664)</f>
        <v>5</v>
      </c>
    </row>
    <row r="665">
      <c r="F665" s="4" t="s">
        <v>1251</v>
      </c>
      <c r="G665" s="4">
        <v>6.0</v>
      </c>
      <c r="H665" s="4">
        <f>COUNTIF(Sheet1!N:N,F665)</f>
        <v>6</v>
      </c>
    </row>
    <row r="666">
      <c r="F666" s="4" t="s">
        <v>1453</v>
      </c>
      <c r="G666" s="4">
        <v>6.0</v>
      </c>
      <c r="H666" s="4">
        <f>COUNTIF(Sheet1!N:N,F666)</f>
        <v>6</v>
      </c>
    </row>
    <row r="667">
      <c r="F667" s="4" t="s">
        <v>147</v>
      </c>
      <c r="G667" s="4">
        <v>7.0</v>
      </c>
      <c r="H667" s="4">
        <f>COUNTIF(Sheet1!N:N,F667)</f>
        <v>7</v>
      </c>
    </row>
    <row r="668">
      <c r="F668" s="4" t="s">
        <v>317</v>
      </c>
      <c r="G668" s="4">
        <v>9.0</v>
      </c>
      <c r="H668" s="4">
        <f>COUNTIF(Sheet1!N:N,F668)</f>
        <v>8</v>
      </c>
    </row>
    <row r="669">
      <c r="F669" s="4" t="s">
        <v>553</v>
      </c>
      <c r="G669" s="4">
        <v>10.0</v>
      </c>
      <c r="H669" s="4">
        <f>COUNTIF(Sheet1!N:N,F669)</f>
        <v>9</v>
      </c>
    </row>
    <row r="670">
      <c r="F670" s="4" t="s">
        <v>388</v>
      </c>
      <c r="G670" s="4">
        <v>9.0</v>
      </c>
      <c r="H670" s="4">
        <f>COUNTIF(Sheet1!N:N,F670)</f>
        <v>9</v>
      </c>
    </row>
    <row r="671">
      <c r="F671" s="4" t="s">
        <v>2814</v>
      </c>
      <c r="G671" s="4">
        <v>9.0</v>
      </c>
      <c r="H671" s="4">
        <f>COUNTIF(Sheet1!N:N,F671)</f>
        <v>9</v>
      </c>
    </row>
    <row r="672">
      <c r="F672" s="4" t="s">
        <v>643</v>
      </c>
      <c r="G672" s="4">
        <v>10.0</v>
      </c>
      <c r="H672" s="4">
        <f>COUNTIF(Sheet1!N:N,F672)</f>
        <v>10</v>
      </c>
    </row>
    <row r="673">
      <c r="F673" s="4" t="s">
        <v>2180</v>
      </c>
      <c r="G673" s="4">
        <v>10.0</v>
      </c>
      <c r="H673" s="4">
        <f>COUNTIF(Sheet1!N:N,F673)</f>
        <v>10</v>
      </c>
    </row>
    <row r="674">
      <c r="F674" s="4" t="s">
        <v>496</v>
      </c>
      <c r="G674" s="4">
        <v>12.0</v>
      </c>
      <c r="H674" s="4">
        <f>COUNTIF(Sheet1!N:N,F674)</f>
        <v>12</v>
      </c>
    </row>
    <row r="675">
      <c r="F675" s="4" t="s">
        <v>515</v>
      </c>
      <c r="G675" s="4">
        <v>14.0</v>
      </c>
      <c r="H675" s="4">
        <f>COUNTIF(Sheet1!N:N,F675)</f>
        <v>13</v>
      </c>
    </row>
    <row r="676">
      <c r="F676" s="4" t="s">
        <v>632</v>
      </c>
      <c r="G676" s="4">
        <v>14.0</v>
      </c>
      <c r="H676" s="4">
        <f>COUNTIF(Sheet1!N:N,F676)</f>
        <v>13</v>
      </c>
    </row>
    <row r="677">
      <c r="F677" s="4" t="s">
        <v>400</v>
      </c>
      <c r="G677" s="4">
        <v>13.0</v>
      </c>
      <c r="H677" s="4">
        <f>COUNTIF(Sheet1!N:N,F677)</f>
        <v>13</v>
      </c>
    </row>
    <row r="678">
      <c r="F678" s="4" t="s">
        <v>418</v>
      </c>
      <c r="G678" s="4">
        <v>15.0</v>
      </c>
      <c r="H678" s="4">
        <f>COUNTIF(Sheet1!N:N,F678)</f>
        <v>14</v>
      </c>
    </row>
    <row r="679">
      <c r="F679" s="4" t="s">
        <v>1992</v>
      </c>
      <c r="G679" s="4">
        <v>14.0</v>
      </c>
      <c r="H679" s="4">
        <f>COUNTIF(Sheet1!N:N,F679)</f>
        <v>14</v>
      </c>
    </row>
    <row r="680">
      <c r="F680" s="4" t="s">
        <v>367</v>
      </c>
      <c r="G680" s="4">
        <v>20.0</v>
      </c>
      <c r="H680" s="4">
        <f>COUNTIF(Sheet1!N:N,F680)</f>
        <v>20</v>
      </c>
    </row>
  </sheetData>
  <autoFilter ref="$F$1:$H$680">
    <sortState ref="F1:H680">
      <sortCondition ref="H1:H680"/>
    </sortState>
  </autoFilter>
  <drawing r:id="rId1"/>
</worksheet>
</file>