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veen/Desktop/APO_DASH/"/>
    </mc:Choice>
  </mc:AlternateContent>
  <xr:revisionPtr revIDLastSave="0" documentId="13_ncr:1_{DA9FC535-B309-A142-AF2C-710D8A068B0E}" xr6:coauthVersionLast="47" xr6:coauthVersionMax="47" xr10:uidLastSave="{00000000-0000-0000-0000-000000000000}"/>
  <bookViews>
    <workbookView xWindow="0" yWindow="500" windowWidth="28800" windowHeight="16020" xr2:uid="{0BF0B429-B98C-BC48-9DCF-1C2E54231239}"/>
  </bookViews>
  <sheets>
    <sheet name="COMBINED" sheetId="2" r:id="rId1"/>
  </sheets>
  <definedNames>
    <definedName name="_xlnm._FilterDatabase" localSheetId="0" hidden="1">'COMBINED'!$A$1:$W$1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0" i="2" l="1"/>
  <c r="P80" i="2" s="1"/>
  <c r="N80" i="2"/>
  <c r="H80" i="2"/>
  <c r="O79" i="2"/>
  <c r="P79" i="2" s="1"/>
  <c r="N79" i="2"/>
  <c r="H79" i="2"/>
  <c r="O78" i="2"/>
  <c r="P78" i="2" s="1"/>
  <c r="N78" i="2"/>
  <c r="H78" i="2"/>
  <c r="Q77" i="2"/>
  <c r="T77" i="2" s="1"/>
  <c r="P77" i="2"/>
  <c r="R77" i="2" s="1"/>
  <c r="S77" i="2" s="1"/>
  <c r="O77" i="2"/>
  <c r="N77" i="2"/>
  <c r="H77" i="2"/>
  <c r="R76" i="2"/>
  <c r="Q76" i="2"/>
  <c r="O76" i="2"/>
  <c r="N76" i="2"/>
  <c r="H76" i="2"/>
  <c r="O75" i="2"/>
  <c r="P75" i="2" s="1"/>
  <c r="N75" i="2"/>
  <c r="H75" i="2"/>
  <c r="P74" i="2"/>
  <c r="O74" i="2"/>
  <c r="N74" i="2"/>
  <c r="H74" i="2"/>
  <c r="O73" i="2"/>
  <c r="P73" i="2" s="1"/>
  <c r="N73" i="2"/>
  <c r="H73" i="2"/>
  <c r="O72" i="2"/>
  <c r="P72" i="2" s="1"/>
  <c r="N72" i="2"/>
  <c r="H72" i="2"/>
  <c r="O71" i="2"/>
  <c r="P71" i="2" s="1"/>
  <c r="N71" i="2"/>
  <c r="H71" i="2"/>
  <c r="O70" i="2"/>
  <c r="P70" i="2" s="1"/>
  <c r="N70" i="2"/>
  <c r="H70" i="2"/>
  <c r="P69" i="2"/>
  <c r="O69" i="2"/>
  <c r="N69" i="2"/>
  <c r="H69" i="2"/>
  <c r="O68" i="2"/>
  <c r="P68" i="2" s="1"/>
  <c r="N68" i="2"/>
  <c r="H68" i="2"/>
  <c r="O67" i="2"/>
  <c r="P67" i="2" s="1"/>
  <c r="N67" i="2"/>
  <c r="H67" i="2"/>
  <c r="T66" i="2"/>
  <c r="R66" i="2"/>
  <c r="S66" i="2" s="1"/>
  <c r="Q66" i="2"/>
  <c r="O66" i="2"/>
  <c r="N66" i="2"/>
  <c r="H66" i="2"/>
  <c r="O65" i="2"/>
  <c r="P65" i="2" s="1"/>
  <c r="N65" i="2"/>
  <c r="H65" i="2"/>
  <c r="O64" i="2"/>
  <c r="P64" i="2" s="1"/>
  <c r="N64" i="2"/>
  <c r="H64" i="2"/>
  <c r="O63" i="2"/>
  <c r="P63" i="2" s="1"/>
  <c r="N63" i="2"/>
  <c r="H63" i="2"/>
  <c r="O62" i="2"/>
  <c r="P62" i="2" s="1"/>
  <c r="N62" i="2"/>
  <c r="H62" i="2"/>
  <c r="O61" i="2"/>
  <c r="P61" i="2" s="1"/>
  <c r="N61" i="2"/>
  <c r="H61" i="2"/>
  <c r="O60" i="2"/>
  <c r="P60" i="2" s="1"/>
  <c r="N60" i="2"/>
  <c r="H60" i="2"/>
  <c r="O59" i="2"/>
  <c r="P59" i="2" s="1"/>
  <c r="N59" i="2"/>
  <c r="H59" i="2"/>
  <c r="O58" i="2"/>
  <c r="P58" i="2" s="1"/>
  <c r="N58" i="2"/>
  <c r="H58" i="2"/>
  <c r="O57" i="2"/>
  <c r="P57" i="2" s="1"/>
  <c r="N57" i="2"/>
  <c r="H57" i="2"/>
  <c r="O56" i="2"/>
  <c r="P56" i="2" s="1"/>
  <c r="N56" i="2"/>
  <c r="H56" i="2"/>
  <c r="O55" i="2"/>
  <c r="P55" i="2" s="1"/>
  <c r="N55" i="2"/>
  <c r="H55" i="2"/>
  <c r="O54" i="2"/>
  <c r="P54" i="2" s="1"/>
  <c r="N54" i="2"/>
  <c r="H54" i="2"/>
  <c r="O53" i="2"/>
  <c r="P53" i="2" s="1"/>
  <c r="N53" i="2"/>
  <c r="H53" i="2"/>
  <c r="O52" i="2"/>
  <c r="P52" i="2" s="1"/>
  <c r="N52" i="2"/>
  <c r="H52" i="2"/>
  <c r="O51" i="2"/>
  <c r="P51" i="2" s="1"/>
  <c r="N51" i="2"/>
  <c r="H51" i="2"/>
  <c r="O50" i="2"/>
  <c r="P50" i="2" s="1"/>
  <c r="N50" i="2"/>
  <c r="H50" i="2"/>
  <c r="O49" i="2"/>
  <c r="P49" i="2" s="1"/>
  <c r="N49" i="2"/>
  <c r="H49" i="2"/>
  <c r="O48" i="2"/>
  <c r="P48" i="2" s="1"/>
  <c r="N48" i="2"/>
  <c r="H48" i="2"/>
  <c r="O47" i="2"/>
  <c r="P47" i="2" s="1"/>
  <c r="N47" i="2"/>
  <c r="H47" i="2"/>
  <c r="O46" i="2"/>
  <c r="P46" i="2" s="1"/>
  <c r="N46" i="2"/>
  <c r="H46" i="2"/>
  <c r="O45" i="2"/>
  <c r="P45" i="2" s="1"/>
  <c r="N45" i="2"/>
  <c r="H45" i="2"/>
  <c r="O44" i="2"/>
  <c r="P44" i="2" s="1"/>
  <c r="N44" i="2"/>
  <c r="H44" i="2"/>
  <c r="O43" i="2"/>
  <c r="P43" i="2" s="1"/>
  <c r="N43" i="2"/>
  <c r="H43" i="2"/>
  <c r="O42" i="2"/>
  <c r="P42" i="2" s="1"/>
  <c r="N42" i="2"/>
  <c r="H42" i="2"/>
  <c r="O41" i="2"/>
  <c r="P41" i="2" s="1"/>
  <c r="N41" i="2"/>
  <c r="H41" i="2"/>
  <c r="O40" i="2"/>
  <c r="P40" i="2" s="1"/>
  <c r="N40" i="2"/>
  <c r="H40" i="2"/>
  <c r="O39" i="2"/>
  <c r="P39" i="2" s="1"/>
  <c r="N39" i="2"/>
  <c r="H39" i="2"/>
  <c r="O38" i="2"/>
  <c r="P38" i="2" s="1"/>
  <c r="N38" i="2"/>
  <c r="H38" i="2"/>
  <c r="Q37" i="2"/>
  <c r="P37" i="2"/>
  <c r="O37" i="2"/>
  <c r="N37" i="2"/>
  <c r="K37" i="2"/>
  <c r="T36" i="2"/>
  <c r="R36" i="2"/>
  <c r="S36" i="2" s="1"/>
  <c r="Q36" i="2"/>
  <c r="P36" i="2"/>
  <c r="O36" i="2"/>
  <c r="N36" i="2"/>
  <c r="K36" i="2"/>
  <c r="H36" i="2"/>
  <c r="S35" i="2"/>
  <c r="R35" i="2"/>
  <c r="O35" i="2"/>
  <c r="P35" i="2" s="1"/>
  <c r="Q35" i="2" s="1"/>
  <c r="T35" i="2" s="1"/>
  <c r="N35" i="2"/>
  <c r="K35" i="2"/>
  <c r="H35" i="2"/>
  <c r="T34" i="2"/>
  <c r="S34" i="2"/>
  <c r="R34" i="2"/>
  <c r="P34" i="2"/>
  <c r="Q34" i="2" s="1"/>
  <c r="O34" i="2"/>
  <c r="N34" i="2"/>
  <c r="K34" i="2"/>
  <c r="H34" i="2"/>
  <c r="T33" i="2"/>
  <c r="S33" i="2"/>
  <c r="Q33" i="2"/>
  <c r="O33" i="2"/>
  <c r="P33" i="2" s="1"/>
  <c r="R33" i="2" s="1"/>
  <c r="N33" i="2"/>
  <c r="K33" i="2"/>
  <c r="H33" i="2"/>
  <c r="O32" i="2"/>
  <c r="P32" i="2" s="1"/>
  <c r="Q32" i="2" s="1"/>
  <c r="N32" i="2"/>
  <c r="K32" i="2"/>
  <c r="O31" i="2"/>
  <c r="P31" i="2" s="1"/>
  <c r="R31" i="2" s="1"/>
  <c r="S31" i="2" s="1"/>
  <c r="N31" i="2"/>
  <c r="K31" i="2"/>
  <c r="H31" i="2"/>
  <c r="P30" i="2"/>
  <c r="Q30" i="2" s="1"/>
  <c r="T30" i="2" s="1"/>
  <c r="O30" i="2"/>
  <c r="N30" i="2"/>
  <c r="K30" i="2"/>
  <c r="H30" i="2"/>
  <c r="P29" i="2"/>
  <c r="Q29" i="2" s="1"/>
  <c r="O29" i="2"/>
  <c r="N29" i="2"/>
  <c r="K29" i="2"/>
  <c r="S28" i="2"/>
  <c r="R28" i="2"/>
  <c r="P28" i="2"/>
  <c r="Q28" i="2" s="1"/>
  <c r="O28" i="2"/>
  <c r="N28" i="2"/>
  <c r="K28" i="2"/>
  <c r="H28" i="2"/>
  <c r="Q27" i="2"/>
  <c r="T26" i="2" s="1"/>
  <c r="P27" i="2"/>
  <c r="O27" i="2"/>
  <c r="N27" i="2"/>
  <c r="K27" i="2"/>
  <c r="P26" i="2"/>
  <c r="Q26" i="2" s="1"/>
  <c r="O26" i="2"/>
  <c r="N26" i="2"/>
  <c r="K26" i="2"/>
  <c r="H26" i="2"/>
  <c r="O25" i="2"/>
  <c r="P25" i="2" s="1"/>
  <c r="Q25" i="2" s="1"/>
  <c r="N25" i="2"/>
  <c r="K25" i="2"/>
  <c r="O24" i="2"/>
  <c r="M24" i="2"/>
  <c r="N24" i="2" s="1"/>
  <c r="K24" i="2"/>
  <c r="H24" i="2"/>
  <c r="P23" i="2"/>
  <c r="Q23" i="2" s="1"/>
  <c r="O23" i="2"/>
  <c r="N23" i="2"/>
  <c r="K23" i="2"/>
  <c r="O22" i="2"/>
  <c r="P22" i="2" s="1"/>
  <c r="N22" i="2"/>
  <c r="K22" i="2"/>
  <c r="H22" i="2"/>
  <c r="O21" i="2"/>
  <c r="P21" i="2" s="1"/>
  <c r="Q21" i="2" s="1"/>
  <c r="N21" i="2"/>
  <c r="K21" i="2"/>
  <c r="O20" i="2"/>
  <c r="P20" i="2" s="1"/>
  <c r="R20" i="2" s="1"/>
  <c r="S20" i="2" s="1"/>
  <c r="N20" i="2"/>
  <c r="K20" i="2"/>
  <c r="H20" i="2"/>
  <c r="O19" i="2"/>
  <c r="P19" i="2" s="1"/>
  <c r="Q19" i="2" s="1"/>
  <c r="N19" i="2"/>
  <c r="K19" i="2"/>
  <c r="O18" i="2"/>
  <c r="P18" i="2" s="1"/>
  <c r="N18" i="2"/>
  <c r="K18" i="2"/>
  <c r="H18" i="2"/>
  <c r="O17" i="2"/>
  <c r="M17" i="2"/>
  <c r="P17" i="2" s="1"/>
  <c r="K17" i="2"/>
  <c r="P16" i="2"/>
  <c r="Q16" i="2" s="1"/>
  <c r="O16" i="2"/>
  <c r="N16" i="2"/>
  <c r="K16" i="2"/>
  <c r="H16" i="2"/>
  <c r="N15" i="2"/>
  <c r="M15" i="2"/>
  <c r="L15" i="2"/>
  <c r="O15" i="2" s="1"/>
  <c r="P15" i="2" s="1"/>
  <c r="K15" i="2"/>
  <c r="P14" i="2"/>
  <c r="Q14" i="2" s="1"/>
  <c r="O14" i="2"/>
  <c r="N14" i="2"/>
  <c r="K14" i="2"/>
  <c r="H14" i="2"/>
  <c r="N13" i="2"/>
  <c r="M13" i="2"/>
  <c r="L13" i="2"/>
  <c r="O13" i="2" s="1"/>
  <c r="P13" i="2" s="1"/>
  <c r="K13" i="2"/>
  <c r="P12" i="2"/>
  <c r="Q12" i="2" s="1"/>
  <c r="O12" i="2"/>
  <c r="N12" i="2"/>
  <c r="K12" i="2"/>
  <c r="H12" i="2"/>
  <c r="Q11" i="2"/>
  <c r="P11" i="2"/>
  <c r="O11" i="2"/>
  <c r="N11" i="2"/>
  <c r="M11" i="2"/>
  <c r="K11" i="2"/>
  <c r="R10" i="2"/>
  <c r="S10" i="2" s="1"/>
  <c r="Q10" i="2"/>
  <c r="P10" i="2"/>
  <c r="O10" i="2"/>
  <c r="N10" i="2"/>
  <c r="K10" i="2"/>
  <c r="H10" i="2"/>
  <c r="O9" i="2"/>
  <c r="P9" i="2" s="1"/>
  <c r="N9" i="2"/>
  <c r="K9" i="2"/>
  <c r="O8" i="2"/>
  <c r="P8" i="2" s="1"/>
  <c r="N8" i="2"/>
  <c r="K8" i="2"/>
  <c r="H8" i="2"/>
  <c r="Q7" i="2"/>
  <c r="O7" i="2"/>
  <c r="P7" i="2" s="1"/>
  <c r="N7" i="2"/>
  <c r="K7" i="2"/>
  <c r="T6" i="2"/>
  <c r="S6" i="2"/>
  <c r="R6" i="2"/>
  <c r="O6" i="2"/>
  <c r="P6" i="2" s="1"/>
  <c r="Q6" i="2" s="1"/>
  <c r="N6" i="2"/>
  <c r="K6" i="2"/>
  <c r="H6" i="2"/>
  <c r="P5" i="2"/>
  <c r="Q5" i="2" s="1"/>
  <c r="O5" i="2"/>
  <c r="N5" i="2"/>
  <c r="K5" i="2"/>
  <c r="P4" i="2"/>
  <c r="R4" i="2" s="1"/>
  <c r="S4" i="2" s="1"/>
  <c r="O4" i="2"/>
  <c r="N4" i="2"/>
  <c r="L4" i="2"/>
  <c r="K4" i="2"/>
  <c r="H4" i="2"/>
  <c r="O3" i="2"/>
  <c r="P3" i="2" s="1"/>
  <c r="N3" i="2"/>
  <c r="M3" i="2"/>
  <c r="L3" i="2"/>
  <c r="K3" i="2"/>
  <c r="Q2" i="2"/>
  <c r="P2" i="2"/>
  <c r="O2" i="2"/>
  <c r="N2" i="2"/>
  <c r="K2" i="2"/>
  <c r="H2" i="2"/>
  <c r="Q3" i="2" l="1"/>
  <c r="T2" i="2" s="1"/>
  <c r="R2" i="2"/>
  <c r="S2" i="2" s="1"/>
  <c r="R67" i="2"/>
  <c r="S67" i="2" s="1"/>
  <c r="Q67" i="2"/>
  <c r="T67" i="2" s="1"/>
  <c r="R8" i="2"/>
  <c r="S8" i="2" s="1"/>
  <c r="Q8" i="2"/>
  <c r="Q15" i="2"/>
  <c r="T14" i="2" s="1"/>
  <c r="R14" i="2"/>
  <c r="S14" i="2" s="1"/>
  <c r="Q17" i="2"/>
  <c r="R16" i="2"/>
  <c r="S16" i="2" s="1"/>
  <c r="R68" i="2"/>
  <c r="S68" i="2" s="1"/>
  <c r="Q68" i="2"/>
  <c r="T68" i="2" s="1"/>
  <c r="R73" i="2"/>
  <c r="S73" i="2" s="1"/>
  <c r="Q73" i="2"/>
  <c r="T73" i="2" s="1"/>
  <c r="R78" i="2"/>
  <c r="S78" i="2" s="1"/>
  <c r="Q78" i="2"/>
  <c r="T78" i="2" s="1"/>
  <c r="Q13" i="2"/>
  <c r="T12" i="2" s="1"/>
  <c r="R12" i="2"/>
  <c r="S12" i="2" s="1"/>
  <c r="R72" i="2"/>
  <c r="S72" i="2" s="1"/>
  <c r="Q72" i="2"/>
  <c r="T72" i="2" s="1"/>
  <c r="T20" i="2"/>
  <c r="T8" i="2"/>
  <c r="Q9" i="2"/>
  <c r="R18" i="2"/>
  <c r="S18" i="2" s="1"/>
  <c r="Q18" i="2"/>
  <c r="T18" i="2"/>
  <c r="R70" i="2"/>
  <c r="S70" i="2" s="1"/>
  <c r="Q70" i="2"/>
  <c r="T70" i="2" s="1"/>
  <c r="R75" i="2"/>
  <c r="S75" i="2" s="1"/>
  <c r="Q75" i="2"/>
  <c r="T75" i="2" s="1"/>
  <c r="R79" i="2"/>
  <c r="S79" i="2" s="1"/>
  <c r="Q79" i="2"/>
  <c r="T79" i="2" s="1"/>
  <c r="R22" i="2"/>
  <c r="S22" i="2" s="1"/>
  <c r="Q22" i="2"/>
  <c r="T22" i="2" s="1"/>
  <c r="T28" i="2"/>
  <c r="R71" i="2"/>
  <c r="S71" i="2" s="1"/>
  <c r="Q71" i="2"/>
  <c r="T71" i="2" s="1"/>
  <c r="R80" i="2"/>
  <c r="S80" i="2" s="1"/>
  <c r="Q80" i="2"/>
  <c r="T80" i="2" s="1"/>
  <c r="R60" i="2"/>
  <c r="S60" i="2" s="1"/>
  <c r="Q60" i="2"/>
  <c r="T60" i="2" s="1"/>
  <c r="Q4" i="2"/>
  <c r="T4" i="2" s="1"/>
  <c r="R39" i="2"/>
  <c r="S39" i="2" s="1"/>
  <c r="Q39" i="2"/>
  <c r="T39" i="2" s="1"/>
  <c r="R47" i="2"/>
  <c r="S47" i="2" s="1"/>
  <c r="Q47" i="2"/>
  <c r="T47" i="2" s="1"/>
  <c r="R55" i="2"/>
  <c r="S55" i="2" s="1"/>
  <c r="Q55" i="2"/>
  <c r="T55" i="2" s="1"/>
  <c r="R63" i="2"/>
  <c r="S63" i="2" s="1"/>
  <c r="Q63" i="2"/>
  <c r="T63" i="2" s="1"/>
  <c r="R69" i="2"/>
  <c r="S69" i="2" s="1"/>
  <c r="Q69" i="2"/>
  <c r="T69" i="2" s="1"/>
  <c r="R44" i="2"/>
  <c r="S44" i="2" s="1"/>
  <c r="Q44" i="2"/>
  <c r="T44" i="2" s="1"/>
  <c r="R52" i="2"/>
  <c r="S52" i="2" s="1"/>
  <c r="Q52" i="2"/>
  <c r="T52" i="2" s="1"/>
  <c r="R74" i="2"/>
  <c r="S74" i="2" s="1"/>
  <c r="Q74" i="2"/>
  <c r="T74" i="2" s="1"/>
  <c r="Q20" i="2"/>
  <c r="R26" i="2"/>
  <c r="S26" i="2" s="1"/>
  <c r="R38" i="2"/>
  <c r="S38" i="2" s="1"/>
  <c r="Q38" i="2"/>
  <c r="T38" i="2" s="1"/>
  <c r="R46" i="2"/>
  <c r="S46" i="2" s="1"/>
  <c r="Q46" i="2"/>
  <c r="T46" i="2" s="1"/>
  <c r="R54" i="2"/>
  <c r="S54" i="2" s="1"/>
  <c r="Q54" i="2"/>
  <c r="T54" i="2" s="1"/>
  <c r="R62" i="2"/>
  <c r="S62" i="2" s="1"/>
  <c r="Q62" i="2"/>
  <c r="T62" i="2" s="1"/>
  <c r="Q31" i="2"/>
  <c r="T31" i="2" s="1"/>
  <c r="R43" i="2"/>
  <c r="S43" i="2" s="1"/>
  <c r="Q43" i="2"/>
  <c r="T43" i="2" s="1"/>
  <c r="R51" i="2"/>
  <c r="S51" i="2" s="1"/>
  <c r="Q51" i="2"/>
  <c r="T51" i="2" s="1"/>
  <c r="R59" i="2"/>
  <c r="S59" i="2" s="1"/>
  <c r="Q59" i="2"/>
  <c r="T59" i="2" s="1"/>
  <c r="N17" i="2"/>
  <c r="P24" i="2"/>
  <c r="R30" i="2"/>
  <c r="S30" i="2" s="1"/>
  <c r="R40" i="2"/>
  <c r="S40" i="2" s="1"/>
  <c r="Q40" i="2"/>
  <c r="T40" i="2" s="1"/>
  <c r="R48" i="2"/>
  <c r="S48" i="2" s="1"/>
  <c r="Q48" i="2"/>
  <c r="T48" i="2" s="1"/>
  <c r="R56" i="2"/>
  <c r="S56" i="2" s="1"/>
  <c r="Q56" i="2"/>
  <c r="T56" i="2" s="1"/>
  <c r="R64" i="2"/>
  <c r="S64" i="2" s="1"/>
  <c r="Q64" i="2"/>
  <c r="T64" i="2" s="1"/>
  <c r="T10" i="2"/>
  <c r="R41" i="2"/>
  <c r="S41" i="2" s="1"/>
  <c r="Q41" i="2"/>
  <c r="T41" i="2" s="1"/>
  <c r="R57" i="2"/>
  <c r="S57" i="2" s="1"/>
  <c r="Q57" i="2"/>
  <c r="T57" i="2" s="1"/>
  <c r="R65" i="2"/>
  <c r="S65" i="2" s="1"/>
  <c r="Q65" i="2"/>
  <c r="T65" i="2" s="1"/>
  <c r="R45" i="2"/>
  <c r="S45" i="2" s="1"/>
  <c r="Q45" i="2"/>
  <c r="T45" i="2" s="1"/>
  <c r="R53" i="2"/>
  <c r="S53" i="2" s="1"/>
  <c r="Q53" i="2"/>
  <c r="T53" i="2" s="1"/>
  <c r="R61" i="2"/>
  <c r="S61" i="2" s="1"/>
  <c r="Q61" i="2"/>
  <c r="T61" i="2" s="1"/>
  <c r="R49" i="2"/>
  <c r="S49" i="2" s="1"/>
  <c r="Q49" i="2"/>
  <c r="T49" i="2" s="1"/>
  <c r="T76" i="2"/>
  <c r="S76" i="2"/>
  <c r="R42" i="2"/>
  <c r="S42" i="2" s="1"/>
  <c r="Q42" i="2"/>
  <c r="T42" i="2" s="1"/>
  <c r="R50" i="2"/>
  <c r="S50" i="2" s="1"/>
  <c r="Q50" i="2"/>
  <c r="T50" i="2" s="1"/>
  <c r="R58" i="2"/>
  <c r="S58" i="2" s="1"/>
  <c r="Q58" i="2"/>
  <c r="T58" i="2" s="1"/>
  <c r="R24" i="2" l="1"/>
  <c r="S24" i="2" s="1"/>
  <c r="Q24" i="2"/>
  <c r="T24" i="2" s="1"/>
  <c r="T16" i="2"/>
</calcChain>
</file>

<file path=xl/sharedStrings.xml><?xml version="1.0" encoding="utf-8"?>
<sst xmlns="http://schemas.openxmlformats.org/spreadsheetml/2006/main" count="289" uniqueCount="59">
  <si>
    <t>S NO</t>
  </si>
  <si>
    <t>COLOR NAME</t>
  </si>
  <si>
    <t>QUARRY NAME</t>
  </si>
  <si>
    <t>APO NO</t>
  </si>
  <si>
    <t>L</t>
  </si>
  <si>
    <t>H</t>
  </si>
  <si>
    <t>W</t>
  </si>
  <si>
    <t>CBM</t>
  </si>
  <si>
    <t>CUTTING METHOD</t>
  </si>
  <si>
    <t>SLABS</t>
  </si>
  <si>
    <t>CUTTING QTY</t>
  </si>
  <si>
    <t>DISPATCHED SLABS</t>
  </si>
  <si>
    <t>DISPATCHED QTY</t>
  </si>
  <si>
    <t>RECOVERY CBM FOR DISPATCH</t>
  </si>
  <si>
    <t>BALANCE SLABS</t>
  </si>
  <si>
    <t>SFT FOR BAL SLABS</t>
  </si>
  <si>
    <t>CBM FOR BAL SLABS</t>
  </si>
  <si>
    <t>TOTAL SFT FOR BLOCK</t>
  </si>
  <si>
    <t>AVERAGE SFT PER CBM</t>
  </si>
  <si>
    <t>TOTAL  RECOVERY CBM FOR BLOCK</t>
  </si>
  <si>
    <t>Himalayan Blue</t>
  </si>
  <si>
    <t>NULL</t>
  </si>
  <si>
    <t>809 A</t>
  </si>
  <si>
    <t>Cutter 2cm</t>
  </si>
  <si>
    <t>809 B</t>
  </si>
  <si>
    <t>810 A</t>
  </si>
  <si>
    <t>810 B</t>
  </si>
  <si>
    <t>811 A</t>
  </si>
  <si>
    <t>811 B</t>
  </si>
  <si>
    <t>812 A</t>
  </si>
  <si>
    <t>812 B</t>
  </si>
  <si>
    <t>813 A</t>
  </si>
  <si>
    <t>813 B</t>
  </si>
  <si>
    <t>814 A</t>
  </si>
  <si>
    <t>814 B</t>
  </si>
  <si>
    <t>815 A</t>
  </si>
  <si>
    <t>815 B</t>
  </si>
  <si>
    <t>816 A</t>
  </si>
  <si>
    <t>816 B</t>
  </si>
  <si>
    <t>817 A</t>
  </si>
  <si>
    <t>817  B</t>
  </si>
  <si>
    <t>818 A</t>
  </si>
  <si>
    <t>818 B</t>
  </si>
  <si>
    <t>819 A</t>
  </si>
  <si>
    <t>819 B</t>
  </si>
  <si>
    <t>820 A</t>
  </si>
  <si>
    <t>820 B</t>
  </si>
  <si>
    <t>821 A</t>
  </si>
  <si>
    <t>821 B</t>
  </si>
  <si>
    <t>822 A</t>
  </si>
  <si>
    <t>822 B</t>
  </si>
  <si>
    <t>824 A</t>
  </si>
  <si>
    <t>824 B</t>
  </si>
  <si>
    <t>828 A</t>
  </si>
  <si>
    <t>828 B</t>
  </si>
  <si>
    <t>Ivory Fantasy</t>
  </si>
  <si>
    <t>vc</t>
  </si>
  <si>
    <t>Hassan Green</t>
  </si>
  <si>
    <t>gansaw 2cm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</si>
</sst>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 wrapText="1"/>
    </xf>
    <xf numFmtId="2" fontId="3" fillId="0" borderId="5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3" borderId="5" xfId="1" applyFont="1" applyFill="1" applyBorder="1" applyAlignment="1">
      <alignment horizontal="center"/>
    </xf>
    <xf numFmtId="165" fontId="3" fillId="3" borderId="5" xfId="1" applyNumberFormat="1" applyFont="1" applyFill="1" applyBorder="1" applyAlignment="1">
      <alignment horizontal="center"/>
    </xf>
    <xf numFmtId="165" fontId="3" fillId="3" borderId="6" xfId="1" applyNumberFormat="1" applyFont="1" applyFill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3" borderId="8" xfId="1" applyFont="1" applyFill="1" applyBorder="1" applyAlignment="1">
      <alignment horizontal="center"/>
    </xf>
    <xf numFmtId="165" fontId="3" fillId="3" borderId="8" xfId="1" applyNumberFormat="1" applyFont="1" applyFill="1" applyBorder="1" applyAlignment="1">
      <alignment horizontal="center"/>
    </xf>
    <xf numFmtId="165" fontId="3" fillId="3" borderId="9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9ADBF572-AB8B-AD47-B521-48CB7B48E947}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C3C8A8-603D-5647-B777-555690AFCC90}" name="Combined" displayName="Combined" ref="A1:T80" totalsRowShown="0" headerRowDxfId="24" dataDxfId="23" headerRowBorderDxfId="21" tableBorderDxfId="22" totalsRowBorderDxfId="20" headerRowCellStyle="Normal 2" dataCellStyle="Normal 2">
  <autoFilter ref="A1:T80" xr:uid="{CFA515BD-9526-CA4A-8C00-CD3527C4DE75}"/>
  <tableColumns count="20">
    <tableColumn id="1" xr3:uid="{B988EDC2-82B5-204A-928D-07AD79B51F5A}" name="S NO" dataDxfId="19" dataCellStyle="Normal 2"/>
    <tableColumn id="2" xr3:uid="{C3FD2205-509B-B64B-A90C-E54EACE6153F}" name="COLOR NAME" dataDxfId="18" dataCellStyle="Normal 2"/>
    <tableColumn id="3" xr3:uid="{79072011-BF39-B140-9E39-86B2BCB1868A}" name="QUARRY NAME" dataDxfId="17" dataCellStyle="Normal 2"/>
    <tableColumn id="4" xr3:uid="{5F46C095-3588-E142-BC0E-DE319A34FEBB}" name="APO NO" dataDxfId="16" dataCellStyle="Normal 2"/>
    <tableColumn id="5" xr3:uid="{3C5C1E3C-9796-2944-AA69-778AFB50B424}" name="L" dataDxfId="15" dataCellStyle="Normal 2"/>
    <tableColumn id="6" xr3:uid="{26C8DA2A-5911-2747-A30A-8A32FB1CD7BF}" name="H" dataDxfId="14" dataCellStyle="Normal 2"/>
    <tableColumn id="7" xr3:uid="{314E1A15-353F-FE4C-9591-DD09CCE645F0}" name="W" dataDxfId="13" dataCellStyle="Normal 2"/>
    <tableColumn id="8" xr3:uid="{3B24DD14-7525-FA48-BC1B-11AEFC20290D}" name="CBM" dataDxfId="12" dataCellStyle="Normal 2">
      <calculatedColumnFormula>+G2*F2*E2/1000000</calculatedColumnFormula>
    </tableColumn>
    <tableColumn id="9" xr3:uid="{F4D529D0-0E94-4D41-9265-CAF67CD39246}" name="CUTTING METHOD" dataDxfId="11" dataCellStyle="Normal 2"/>
    <tableColumn id="10" xr3:uid="{89BEED86-49D0-5B45-9789-F5E52A7C8AB5}" name="SLABS" dataDxfId="10" dataCellStyle="Normal 2"/>
    <tableColumn id="11" xr3:uid="{4B755FB8-E18D-634A-B378-9917813021E2}" name="CUTTING QTY" dataDxfId="9" dataCellStyle="Normal 2"/>
    <tableColumn id="12" xr3:uid="{B0F66D45-F4C1-FE4E-9B2B-B9657C5F00E1}" name="DISPATCHED SLABS" dataDxfId="8" dataCellStyle="Normal 2"/>
    <tableColumn id="13" xr3:uid="{9049509C-A8BE-9C4A-808B-A71695B9063E}" name="DISPATCHED QTY" dataDxfId="7" dataCellStyle="Normal 2"/>
    <tableColumn id="14" xr3:uid="{B770B903-EFA3-094D-AB11-E4D112B21EB2}" name="RECOVERY CBM FOR DISPATCH" dataDxfId="6" dataCellStyle="Normal 2">
      <calculatedColumnFormula>+M2/370</calculatedColumnFormula>
    </tableColumn>
    <tableColumn id="15" xr3:uid="{AEEBC9E0-2595-3E49-A14C-25485D750B29}" name="BALANCE SLABS" dataDxfId="5" dataCellStyle="Normal 2">
      <calculatedColumnFormula>+J2-L2</calculatedColumnFormula>
    </tableColumn>
    <tableColumn id="16" xr3:uid="{8D6F29CB-C36D-314B-9A7E-58A008D611B3}" name="SFT FOR BAL SLABS" dataDxfId="4" dataCellStyle="Normal 2">
      <calculatedColumnFormula>+M2/L2*O2</calculatedColumnFormula>
    </tableColumn>
    <tableColumn id="17" xr3:uid="{68D00307-DF79-0F4F-A39D-93CBDE8568F3}" name="CBM FOR BAL SLABS" dataDxfId="3" dataCellStyle="Normal 2">
      <calculatedColumnFormula>+P2/370</calculatedColumnFormula>
    </tableColumn>
    <tableColumn id="18" xr3:uid="{8F90F6A7-230F-144C-B5FB-5B12F7A123F6}" name="TOTAL SFT FOR BLOCK" dataDxfId="2" dataCellStyle="Normal 2">
      <calculatedColumnFormula>+P2+M2</calculatedColumnFormula>
    </tableColumn>
    <tableColumn id="19" xr3:uid="{53AC464C-4621-5949-B74C-5ECB2A14A093}" name="AVERAGE SFT PER CBM" dataDxfId="1" dataCellStyle="Normal 2">
      <calculatedColumnFormula>+R2/H2</calculatedColumnFormula>
    </tableColumn>
    <tableColumn id="20" xr3:uid="{00E5E435-BE38-1042-92CA-A45538F52923}" name="TOTAL  RECOVERY CBM FOR BLOCK" dataDxfId="0" dataCellStyle="Normal 2">
      <calculatedColumnFormula>+Q2+N2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5494-868D-6544-8E83-7E14673DD166}">
  <dimension ref="A1:T80"/>
  <sheetViews>
    <sheetView tabSelected="1" zoomScale="56" zoomScaleNormal="100" workbookViewId="0">
      <selection activeCell="C9" sqref="C9"/>
    </sheetView>
  </sheetViews>
  <sheetFormatPr baseColWidth="10" defaultColWidth="9.1640625" defaultRowHeight="15" x14ac:dyDescent="0.2"/>
  <cols>
    <col min="1" max="2" width="28" style="5" customWidth="1"/>
    <col min="3" max="3" width="23.5" style="5" customWidth="1"/>
    <col min="4" max="4" width="30.6640625" style="5" customWidth="1"/>
    <col min="5" max="5" width="16" style="5" customWidth="1"/>
    <col min="6" max="6" width="14.5" style="5" customWidth="1"/>
    <col min="7" max="7" width="12.33203125" style="5" customWidth="1"/>
    <col min="8" max="8" width="19.5" style="5" customWidth="1"/>
    <col min="9" max="9" width="27.5" style="5" customWidth="1"/>
    <col min="10" max="10" width="21.83203125" style="5" customWidth="1"/>
    <col min="11" max="11" width="27.33203125" style="5" customWidth="1"/>
    <col min="12" max="12" width="34.1640625" style="5" customWidth="1"/>
    <col min="13" max="13" width="28.1640625" style="5" customWidth="1"/>
    <col min="14" max="14" width="46" style="5" customWidth="1"/>
    <col min="15" max="15" width="29.1640625" style="5" customWidth="1"/>
    <col min="16" max="16" width="31" style="5" customWidth="1"/>
    <col min="17" max="17" width="31.6640625" style="5" customWidth="1"/>
    <col min="18" max="18" width="46.5" style="5" customWidth="1"/>
    <col min="19" max="19" width="35.6640625" style="5" customWidth="1"/>
    <col min="20" max="20" width="52.1640625" style="5" customWidth="1"/>
    <col min="21" max="21" width="37.5" style="5" customWidth="1"/>
    <col min="22" max="22" width="16" style="5" bestFit="1" customWidth="1"/>
    <col min="23" max="23" width="27.1640625" style="5" customWidth="1"/>
    <col min="24" max="16384" width="9.1640625" style="5"/>
  </cols>
  <sheetData>
    <row r="1" spans="1:20" ht="21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s="13" customFormat="1" ht="21" x14ac:dyDescent="0.2">
      <c r="A2" s="6">
        <v>1</v>
      </c>
      <c r="B2" s="7" t="s">
        <v>20</v>
      </c>
      <c r="C2" s="8" t="s">
        <v>21</v>
      </c>
      <c r="D2" s="7" t="s">
        <v>22</v>
      </c>
      <c r="E2" s="7">
        <v>340</v>
      </c>
      <c r="F2" s="7">
        <v>200</v>
      </c>
      <c r="G2" s="7">
        <v>220</v>
      </c>
      <c r="H2" s="7">
        <f>E2*F2*G2/1000000</f>
        <v>14.96</v>
      </c>
      <c r="I2" s="7" t="s">
        <v>23</v>
      </c>
      <c r="J2" s="7">
        <v>78</v>
      </c>
      <c r="K2" s="9">
        <f>345*98*78/929</f>
        <v>2838.7298170075351</v>
      </c>
      <c r="L2" s="7">
        <v>78</v>
      </c>
      <c r="M2" s="7">
        <v>2246.11</v>
      </c>
      <c r="N2" s="10">
        <f t="shared" ref="N2:N65" si="0">+M2/370</f>
        <v>6.0705675675675677</v>
      </c>
      <c r="O2" s="7">
        <f t="shared" ref="O2:O37" si="1">J2-L2</f>
        <v>0</v>
      </c>
      <c r="P2" s="11">
        <f t="shared" ref="P2:P65" si="2">+M2/L2*O2</f>
        <v>0</v>
      </c>
      <c r="Q2" s="11">
        <f t="shared" ref="Q2:Q65" si="3">+P2/370</f>
        <v>0</v>
      </c>
      <c r="R2" s="11">
        <f>+P2+P3+M2+M3</f>
        <v>4679.3600000000006</v>
      </c>
      <c r="S2" s="11">
        <f>R2/H2</f>
        <v>312.7914438502674</v>
      </c>
      <c r="T2" s="12">
        <f>+Q3+Q2+N2+N3</f>
        <v>12.646918918918919</v>
      </c>
    </row>
    <row r="3" spans="1:20" s="13" customFormat="1" ht="21" x14ac:dyDescent="0.2">
      <c r="A3" s="6">
        <v>2</v>
      </c>
      <c r="B3" s="7" t="s">
        <v>20</v>
      </c>
      <c r="C3" s="8" t="s">
        <v>21</v>
      </c>
      <c r="D3" s="7" t="s">
        <v>24</v>
      </c>
      <c r="E3" s="7"/>
      <c r="F3" s="7"/>
      <c r="G3" s="7"/>
      <c r="H3" s="7"/>
      <c r="I3" s="7" t="s">
        <v>23</v>
      </c>
      <c r="J3" s="7">
        <v>78</v>
      </c>
      <c r="K3" s="9">
        <f>340*99*78/929</f>
        <v>2826.1356297093648</v>
      </c>
      <c r="L3" s="7">
        <f>13+64+1</f>
        <v>78</v>
      </c>
      <c r="M3" s="7">
        <f>384.28+2048.97</f>
        <v>2433.25</v>
      </c>
      <c r="N3" s="10">
        <f t="shared" si="0"/>
        <v>6.5763513513513514</v>
      </c>
      <c r="O3" s="7">
        <f t="shared" si="1"/>
        <v>0</v>
      </c>
      <c r="P3" s="11">
        <f t="shared" si="2"/>
        <v>0</v>
      </c>
      <c r="Q3" s="11">
        <f t="shared" si="3"/>
        <v>0</v>
      </c>
      <c r="R3" s="11"/>
      <c r="S3" s="11"/>
      <c r="T3" s="12"/>
    </row>
    <row r="4" spans="1:20" s="13" customFormat="1" ht="21" x14ac:dyDescent="0.2">
      <c r="A4" s="6">
        <v>3</v>
      </c>
      <c r="B4" s="7" t="s">
        <v>20</v>
      </c>
      <c r="C4" s="8" t="s">
        <v>21</v>
      </c>
      <c r="D4" s="7" t="s">
        <v>25</v>
      </c>
      <c r="E4" s="7">
        <v>345</v>
      </c>
      <c r="F4" s="7">
        <v>205</v>
      </c>
      <c r="G4" s="7">
        <v>210</v>
      </c>
      <c r="H4" s="11">
        <f>E4*F4*G4/1000000</f>
        <v>14.85225</v>
      </c>
      <c r="I4" s="7" t="s">
        <v>23</v>
      </c>
      <c r="J4" s="7">
        <v>76</v>
      </c>
      <c r="K4" s="9">
        <f>343*98*76/929</f>
        <v>2749.907427341227</v>
      </c>
      <c r="L4" s="7">
        <f>75+1</f>
        <v>76</v>
      </c>
      <c r="M4" s="7">
        <v>2223.88</v>
      </c>
      <c r="N4" s="10">
        <f t="shared" si="0"/>
        <v>6.0104864864864869</v>
      </c>
      <c r="O4" s="7">
        <f t="shared" si="1"/>
        <v>0</v>
      </c>
      <c r="P4" s="11">
        <f t="shared" si="2"/>
        <v>0</v>
      </c>
      <c r="Q4" s="11">
        <f t="shared" si="3"/>
        <v>0</v>
      </c>
      <c r="R4" s="11">
        <f>+P4+P5+M4+M5</f>
        <v>4526.71</v>
      </c>
      <c r="S4" s="11">
        <f>R4/H4</f>
        <v>304.78277702031681</v>
      </c>
      <c r="T4" s="12">
        <f>+Q5+Q4+N4+N5</f>
        <v>12.234351351351352</v>
      </c>
    </row>
    <row r="5" spans="1:20" s="13" customFormat="1" ht="21" x14ac:dyDescent="0.2">
      <c r="A5" s="6">
        <v>4</v>
      </c>
      <c r="B5" s="7" t="s">
        <v>20</v>
      </c>
      <c r="C5" s="8" t="s">
        <v>21</v>
      </c>
      <c r="D5" s="7" t="s">
        <v>26</v>
      </c>
      <c r="E5" s="7"/>
      <c r="F5" s="7"/>
      <c r="G5" s="7"/>
      <c r="H5" s="11"/>
      <c r="I5" s="7" t="s">
        <v>23</v>
      </c>
      <c r="J5" s="7">
        <v>75</v>
      </c>
      <c r="K5" s="9">
        <f>345*99*75/929</f>
        <v>2757.4004305705057</v>
      </c>
      <c r="L5" s="7">
        <v>75</v>
      </c>
      <c r="M5" s="7">
        <v>2302.83</v>
      </c>
      <c r="N5" s="10">
        <f t="shared" si="0"/>
        <v>6.2238648648648649</v>
      </c>
      <c r="O5" s="7">
        <f t="shared" si="1"/>
        <v>0</v>
      </c>
      <c r="P5" s="11">
        <f t="shared" si="2"/>
        <v>0</v>
      </c>
      <c r="Q5" s="11">
        <f t="shared" si="3"/>
        <v>0</v>
      </c>
      <c r="R5" s="11"/>
      <c r="S5" s="11"/>
      <c r="T5" s="12"/>
    </row>
    <row r="6" spans="1:20" s="13" customFormat="1" ht="21" x14ac:dyDescent="0.2">
      <c r="A6" s="6">
        <v>5</v>
      </c>
      <c r="B6" s="7" t="s">
        <v>20</v>
      </c>
      <c r="C6" s="8" t="s">
        <v>21</v>
      </c>
      <c r="D6" s="7" t="s">
        <v>27</v>
      </c>
      <c r="E6" s="7">
        <v>340</v>
      </c>
      <c r="F6" s="7">
        <v>200</v>
      </c>
      <c r="G6" s="7">
        <v>210</v>
      </c>
      <c r="H6" s="7">
        <f>E6*F6*G6/1000000</f>
        <v>14.28</v>
      </c>
      <c r="I6" s="7" t="s">
        <v>23</v>
      </c>
      <c r="J6" s="7">
        <v>76</v>
      </c>
      <c r="K6" s="9">
        <f>340*97*76/929</f>
        <v>2698.0409041980624</v>
      </c>
      <c r="L6" s="7">
        <v>76</v>
      </c>
      <c r="M6" s="7">
        <v>2079.9</v>
      </c>
      <c r="N6" s="10">
        <f t="shared" si="0"/>
        <v>5.6213513513513513</v>
      </c>
      <c r="O6" s="7">
        <f t="shared" si="1"/>
        <v>0</v>
      </c>
      <c r="P6" s="11">
        <f t="shared" si="2"/>
        <v>0</v>
      </c>
      <c r="Q6" s="11">
        <f t="shared" si="3"/>
        <v>0</v>
      </c>
      <c r="R6" s="11">
        <f>+P6+M6+M7+P7</f>
        <v>4240.07</v>
      </c>
      <c r="S6" s="11">
        <f>R6/H6</f>
        <v>296.92366946778714</v>
      </c>
      <c r="T6" s="12">
        <f>+P7+P6+N6+N7</f>
        <v>11.459648648648649</v>
      </c>
    </row>
    <row r="7" spans="1:20" s="13" customFormat="1" ht="21" x14ac:dyDescent="0.2">
      <c r="A7" s="6">
        <v>6</v>
      </c>
      <c r="B7" s="7" t="s">
        <v>20</v>
      </c>
      <c r="C7" s="8" t="s">
        <v>21</v>
      </c>
      <c r="D7" s="7" t="s">
        <v>28</v>
      </c>
      <c r="E7" s="7"/>
      <c r="F7" s="7"/>
      <c r="G7" s="7"/>
      <c r="H7" s="7"/>
      <c r="I7" s="7" t="s">
        <v>23</v>
      </c>
      <c r="J7" s="7">
        <v>75</v>
      </c>
      <c r="K7" s="9">
        <f>340*95*75/929</f>
        <v>2607.6426264800862</v>
      </c>
      <c r="L7" s="7">
        <v>75</v>
      </c>
      <c r="M7" s="7">
        <v>2160.17</v>
      </c>
      <c r="N7" s="10">
        <f t="shared" si="0"/>
        <v>5.8382972972972977</v>
      </c>
      <c r="O7" s="7">
        <f t="shared" si="1"/>
        <v>0</v>
      </c>
      <c r="P7" s="11">
        <f t="shared" si="2"/>
        <v>0</v>
      </c>
      <c r="Q7" s="11">
        <f t="shared" si="3"/>
        <v>0</v>
      </c>
      <c r="R7" s="11"/>
      <c r="S7" s="11"/>
      <c r="T7" s="12"/>
    </row>
    <row r="8" spans="1:20" s="13" customFormat="1" ht="21" x14ac:dyDescent="0.2">
      <c r="A8" s="6">
        <v>7</v>
      </c>
      <c r="B8" s="7" t="s">
        <v>20</v>
      </c>
      <c r="C8" s="8" t="s">
        <v>21</v>
      </c>
      <c r="D8" s="7" t="s">
        <v>29</v>
      </c>
      <c r="E8" s="7">
        <v>340</v>
      </c>
      <c r="F8" s="7">
        <v>200</v>
      </c>
      <c r="G8" s="7">
        <v>210</v>
      </c>
      <c r="H8" s="7">
        <f>E8*F8*G8/1000000</f>
        <v>14.28</v>
      </c>
      <c r="I8" s="7" t="s">
        <v>23</v>
      </c>
      <c r="J8" s="7">
        <v>76</v>
      </c>
      <c r="K8" s="9">
        <f>335*75*76/929</f>
        <v>2055.4359526372446</v>
      </c>
      <c r="L8" s="7">
        <v>76</v>
      </c>
      <c r="M8" s="7">
        <v>1806.01</v>
      </c>
      <c r="N8" s="10">
        <f t="shared" si="0"/>
        <v>4.8811081081081085</v>
      </c>
      <c r="O8" s="7">
        <f t="shared" si="1"/>
        <v>0</v>
      </c>
      <c r="P8" s="11">
        <f t="shared" si="2"/>
        <v>0</v>
      </c>
      <c r="Q8" s="11">
        <f t="shared" si="3"/>
        <v>0</v>
      </c>
      <c r="R8" s="11">
        <f>+P8+M8+M9+P9</f>
        <v>4118.57</v>
      </c>
      <c r="S8" s="11">
        <f>R8/H8</f>
        <v>288.41526610644257</v>
      </c>
      <c r="T8" s="12">
        <f>+P9+P8+N8+N9</f>
        <v>11.131270270270271</v>
      </c>
    </row>
    <row r="9" spans="1:20" s="13" customFormat="1" ht="21" x14ac:dyDescent="0.2">
      <c r="A9" s="6">
        <v>8</v>
      </c>
      <c r="B9" s="7" t="s">
        <v>20</v>
      </c>
      <c r="C9" s="8" t="s">
        <v>21</v>
      </c>
      <c r="D9" s="7" t="s">
        <v>30</v>
      </c>
      <c r="E9" s="7"/>
      <c r="F9" s="7"/>
      <c r="G9" s="7"/>
      <c r="H9" s="7"/>
      <c r="I9" s="7" t="s">
        <v>23</v>
      </c>
      <c r="J9" s="7">
        <v>76</v>
      </c>
      <c r="K9" s="9">
        <f>340*98*76/929</f>
        <v>2725.8557588805165</v>
      </c>
      <c r="L9" s="7">
        <v>76</v>
      </c>
      <c r="M9" s="7">
        <v>2312.56</v>
      </c>
      <c r="N9" s="10">
        <f t="shared" si="0"/>
        <v>6.2501621621621624</v>
      </c>
      <c r="O9" s="7">
        <f t="shared" si="1"/>
        <v>0</v>
      </c>
      <c r="P9" s="11">
        <f t="shared" si="2"/>
        <v>0</v>
      </c>
      <c r="Q9" s="11">
        <f t="shared" si="3"/>
        <v>0</v>
      </c>
      <c r="R9" s="11"/>
      <c r="S9" s="11"/>
      <c r="T9" s="12"/>
    </row>
    <row r="10" spans="1:20" s="13" customFormat="1" ht="21" x14ac:dyDescent="0.2">
      <c r="A10" s="6">
        <v>9</v>
      </c>
      <c r="B10" s="7" t="s">
        <v>20</v>
      </c>
      <c r="C10" s="8" t="s">
        <v>21</v>
      </c>
      <c r="D10" s="7" t="s">
        <v>31</v>
      </c>
      <c r="E10" s="7">
        <v>340</v>
      </c>
      <c r="F10" s="7">
        <v>200</v>
      </c>
      <c r="G10" s="7">
        <v>215</v>
      </c>
      <c r="H10" s="7">
        <f>E10*F10*G10/1000000</f>
        <v>14.62</v>
      </c>
      <c r="I10" s="7" t="s">
        <v>23</v>
      </c>
      <c r="J10" s="7">
        <v>77</v>
      </c>
      <c r="K10" s="9">
        <f>345*99*77/929</f>
        <v>2830.9311087190526</v>
      </c>
      <c r="L10" s="7">
        <v>77</v>
      </c>
      <c r="M10" s="7">
        <v>2352.04</v>
      </c>
      <c r="N10" s="10">
        <f t="shared" si="0"/>
        <v>6.3568648648648649</v>
      </c>
      <c r="O10" s="7">
        <f t="shared" si="1"/>
        <v>0</v>
      </c>
      <c r="P10" s="11">
        <f t="shared" si="2"/>
        <v>0</v>
      </c>
      <c r="Q10" s="11">
        <f t="shared" si="3"/>
        <v>0</v>
      </c>
      <c r="R10" s="11">
        <f>+P10+P11+M11+M10</f>
        <v>4479.8879999999999</v>
      </c>
      <c r="S10" s="11">
        <f>R10/H10</f>
        <v>306.4218878248974</v>
      </c>
      <c r="T10" s="12">
        <f>+Q11+Q10+N10+N11</f>
        <v>12.107805405405406</v>
      </c>
    </row>
    <row r="11" spans="1:20" s="13" customFormat="1" ht="21" x14ac:dyDescent="0.2">
      <c r="A11" s="6">
        <v>10</v>
      </c>
      <c r="B11" s="7" t="s">
        <v>20</v>
      </c>
      <c r="C11" s="8" t="s">
        <v>21</v>
      </c>
      <c r="D11" s="7" t="s">
        <v>32</v>
      </c>
      <c r="E11" s="7"/>
      <c r="F11" s="7"/>
      <c r="G11" s="7"/>
      <c r="H11" s="7"/>
      <c r="I11" s="7" t="s">
        <v>23</v>
      </c>
      <c r="J11" s="7">
        <v>76</v>
      </c>
      <c r="K11" s="9">
        <f>76*348*98/929</f>
        <v>2789.9935414424112</v>
      </c>
      <c r="L11" s="7">
        <v>70</v>
      </c>
      <c r="M11" s="7">
        <f>1613.65+346.21</f>
        <v>1959.8600000000001</v>
      </c>
      <c r="N11" s="10">
        <f t="shared" si="0"/>
        <v>5.2969189189189194</v>
      </c>
      <c r="O11" s="7">
        <f t="shared" si="1"/>
        <v>6</v>
      </c>
      <c r="P11" s="11">
        <f t="shared" si="2"/>
        <v>167.988</v>
      </c>
      <c r="Q11" s="11">
        <f t="shared" si="3"/>
        <v>0.45402162162162163</v>
      </c>
      <c r="R11" s="11"/>
      <c r="S11" s="11"/>
      <c r="T11" s="12"/>
    </row>
    <row r="12" spans="1:20" s="13" customFormat="1" ht="21" x14ac:dyDescent="0.2">
      <c r="A12" s="6">
        <v>11</v>
      </c>
      <c r="B12" s="7" t="s">
        <v>20</v>
      </c>
      <c r="C12" s="8" t="s">
        <v>21</v>
      </c>
      <c r="D12" s="7" t="s">
        <v>33</v>
      </c>
      <c r="E12" s="7">
        <v>340</v>
      </c>
      <c r="F12" s="7">
        <v>200</v>
      </c>
      <c r="G12" s="7">
        <v>205</v>
      </c>
      <c r="H12" s="7">
        <f>E12*F12*G12/1000000</f>
        <v>13.94</v>
      </c>
      <c r="I12" s="7" t="s">
        <v>23</v>
      </c>
      <c r="J12" s="7">
        <v>76</v>
      </c>
      <c r="K12" s="9">
        <f>76*345*93/929</f>
        <v>2624.822389666308</v>
      </c>
      <c r="L12" s="7">
        <v>76</v>
      </c>
      <c r="M12" s="7">
        <v>2110.75</v>
      </c>
      <c r="N12" s="10">
        <f t="shared" si="0"/>
        <v>5.7047297297297295</v>
      </c>
      <c r="O12" s="7">
        <f t="shared" si="1"/>
        <v>0</v>
      </c>
      <c r="P12" s="11">
        <f t="shared" si="2"/>
        <v>0</v>
      </c>
      <c r="Q12" s="11">
        <f t="shared" si="3"/>
        <v>0</v>
      </c>
      <c r="R12" s="11">
        <f>+P12+P13+M13+M12</f>
        <v>4224.5</v>
      </c>
      <c r="S12" s="11">
        <f>R12/H12</f>
        <v>303.04878048780489</v>
      </c>
      <c r="T12" s="12">
        <f>+Q13+Q12+N12+N13</f>
        <v>11.417567567567566</v>
      </c>
    </row>
    <row r="13" spans="1:20" s="13" customFormat="1" ht="21" x14ac:dyDescent="0.2">
      <c r="A13" s="6">
        <v>12</v>
      </c>
      <c r="B13" s="7" t="s">
        <v>20</v>
      </c>
      <c r="C13" s="8" t="s">
        <v>21</v>
      </c>
      <c r="D13" s="7" t="s">
        <v>34</v>
      </c>
      <c r="E13" s="7"/>
      <c r="F13" s="7"/>
      <c r="G13" s="7"/>
      <c r="H13" s="7"/>
      <c r="I13" s="7" t="s">
        <v>23</v>
      </c>
      <c r="J13" s="7">
        <v>76</v>
      </c>
      <c r="K13" s="9">
        <f>345*90*74/929</f>
        <v>2473.3046286329386</v>
      </c>
      <c r="L13" s="7">
        <f>18+11+28+19</f>
        <v>76</v>
      </c>
      <c r="M13" s="7">
        <f>501.97+305.96+771.56+534.26</f>
        <v>2113.75</v>
      </c>
      <c r="N13" s="10">
        <f t="shared" si="0"/>
        <v>5.7128378378378377</v>
      </c>
      <c r="O13" s="7">
        <f t="shared" si="1"/>
        <v>0</v>
      </c>
      <c r="P13" s="11">
        <f t="shared" si="2"/>
        <v>0</v>
      </c>
      <c r="Q13" s="11">
        <f t="shared" si="3"/>
        <v>0</v>
      </c>
      <c r="R13" s="11"/>
      <c r="S13" s="11"/>
      <c r="T13" s="12"/>
    </row>
    <row r="14" spans="1:20" s="13" customFormat="1" ht="21" x14ac:dyDescent="0.2">
      <c r="A14" s="6">
        <v>13</v>
      </c>
      <c r="B14" s="7" t="s">
        <v>20</v>
      </c>
      <c r="C14" s="8" t="s">
        <v>21</v>
      </c>
      <c r="D14" s="7" t="s">
        <v>35</v>
      </c>
      <c r="E14" s="7">
        <v>340</v>
      </c>
      <c r="F14" s="7">
        <v>200</v>
      </c>
      <c r="G14" s="7">
        <v>210</v>
      </c>
      <c r="H14" s="11">
        <f>E14*F14*G14/1000000</f>
        <v>14.28</v>
      </c>
      <c r="I14" s="7" t="s">
        <v>23</v>
      </c>
      <c r="J14" s="7">
        <v>77</v>
      </c>
      <c r="K14" s="9">
        <f>345*101*77/929</f>
        <v>2888.1216361679226</v>
      </c>
      <c r="L14" s="7">
        <v>77</v>
      </c>
      <c r="M14" s="7">
        <v>2405.33</v>
      </c>
      <c r="N14" s="10">
        <f t="shared" si="0"/>
        <v>6.5008918918918921</v>
      </c>
      <c r="O14" s="7">
        <f t="shared" si="1"/>
        <v>0</v>
      </c>
      <c r="P14" s="11">
        <f t="shared" si="2"/>
        <v>0</v>
      </c>
      <c r="Q14" s="11">
        <f t="shared" si="3"/>
        <v>0</v>
      </c>
      <c r="R14" s="11">
        <f>+P14+P15+M15+M14</f>
        <v>4254.8899999999994</v>
      </c>
      <c r="S14" s="11">
        <f>R14/H14</f>
        <v>297.9614845938375</v>
      </c>
      <c r="T14" s="12">
        <f>+Q15+Q14+N14+N15</f>
        <v>11.499702702702702</v>
      </c>
    </row>
    <row r="15" spans="1:20" s="13" customFormat="1" ht="21" x14ac:dyDescent="0.2">
      <c r="A15" s="6">
        <v>14</v>
      </c>
      <c r="B15" s="7" t="s">
        <v>20</v>
      </c>
      <c r="C15" s="8" t="s">
        <v>21</v>
      </c>
      <c r="D15" s="7" t="s">
        <v>36</v>
      </c>
      <c r="E15" s="7"/>
      <c r="F15" s="7"/>
      <c r="G15" s="7"/>
      <c r="H15" s="11"/>
      <c r="I15" s="7" t="s">
        <v>23</v>
      </c>
      <c r="J15" s="7">
        <v>73</v>
      </c>
      <c r="K15" s="9">
        <f>345*99*73/929</f>
        <v>2683.8697524219592</v>
      </c>
      <c r="L15" s="7">
        <f>18+11+44</f>
        <v>73</v>
      </c>
      <c r="M15" s="7">
        <f>514.22+355.03+980.31</f>
        <v>1849.56</v>
      </c>
      <c r="N15" s="10">
        <f t="shared" si="0"/>
        <v>4.9988108108108102</v>
      </c>
      <c r="O15" s="7">
        <f t="shared" si="1"/>
        <v>0</v>
      </c>
      <c r="P15" s="11">
        <f t="shared" si="2"/>
        <v>0</v>
      </c>
      <c r="Q15" s="11">
        <f t="shared" si="3"/>
        <v>0</v>
      </c>
      <c r="R15" s="11"/>
      <c r="S15" s="11"/>
      <c r="T15" s="12"/>
    </row>
    <row r="16" spans="1:20" s="13" customFormat="1" ht="21" x14ac:dyDescent="0.2">
      <c r="A16" s="6">
        <v>15</v>
      </c>
      <c r="B16" s="7" t="s">
        <v>20</v>
      </c>
      <c r="C16" s="8" t="s">
        <v>21</v>
      </c>
      <c r="D16" s="7" t="s">
        <v>37</v>
      </c>
      <c r="E16" s="7">
        <v>340</v>
      </c>
      <c r="F16" s="7">
        <v>200</v>
      </c>
      <c r="G16" s="7">
        <v>215</v>
      </c>
      <c r="H16" s="11">
        <f>E16*F16*G16/1000000</f>
        <v>14.62</v>
      </c>
      <c r="I16" s="7" t="s">
        <v>23</v>
      </c>
      <c r="J16" s="7">
        <v>71</v>
      </c>
      <c r="K16" s="9">
        <f>348*99*71/929</f>
        <v>2633.0376749192678</v>
      </c>
      <c r="L16" s="7">
        <v>71</v>
      </c>
      <c r="M16" s="7">
        <v>2061.96</v>
      </c>
      <c r="N16" s="10">
        <f t="shared" si="0"/>
        <v>5.5728648648648651</v>
      </c>
      <c r="O16" s="7">
        <f t="shared" si="1"/>
        <v>0</v>
      </c>
      <c r="P16" s="11">
        <f t="shared" si="2"/>
        <v>0</v>
      </c>
      <c r="Q16" s="11">
        <f t="shared" si="3"/>
        <v>0</v>
      </c>
      <c r="R16" s="11">
        <f>+P16+P17+M17+M16</f>
        <v>4112.8140000000003</v>
      </c>
      <c r="S16" s="11">
        <f>R16/H16</f>
        <v>281.31422708618334</v>
      </c>
      <c r="T16" s="12">
        <f>+Q17+Q16+N16+N17</f>
        <v>11.115713513513514</v>
      </c>
    </row>
    <row r="17" spans="1:20" s="13" customFormat="1" ht="21" x14ac:dyDescent="0.2">
      <c r="A17" s="6">
        <v>16</v>
      </c>
      <c r="B17" s="7" t="s">
        <v>20</v>
      </c>
      <c r="C17" s="8" t="s">
        <v>21</v>
      </c>
      <c r="D17" s="7" t="s">
        <v>38</v>
      </c>
      <c r="E17" s="7"/>
      <c r="F17" s="7"/>
      <c r="G17" s="7"/>
      <c r="H17" s="11"/>
      <c r="I17" s="7" t="s">
        <v>23</v>
      </c>
      <c r="J17" s="7">
        <v>78</v>
      </c>
      <c r="K17" s="9">
        <f>345*98*78/929</f>
        <v>2838.7298170075351</v>
      </c>
      <c r="L17" s="7">
        <v>50</v>
      </c>
      <c r="M17" s="7">
        <f>765.98+311.23+237.44</f>
        <v>1314.65</v>
      </c>
      <c r="N17" s="10">
        <f t="shared" si="0"/>
        <v>3.5531081081081082</v>
      </c>
      <c r="O17" s="7">
        <f t="shared" si="1"/>
        <v>28</v>
      </c>
      <c r="P17" s="11">
        <f t="shared" si="2"/>
        <v>736.20400000000006</v>
      </c>
      <c r="Q17" s="11">
        <f t="shared" si="3"/>
        <v>1.9897405405405406</v>
      </c>
      <c r="R17" s="11"/>
      <c r="S17" s="11"/>
      <c r="T17" s="12"/>
    </row>
    <row r="18" spans="1:20" s="13" customFormat="1" ht="21" x14ac:dyDescent="0.2">
      <c r="A18" s="6">
        <v>17</v>
      </c>
      <c r="B18" s="7" t="s">
        <v>20</v>
      </c>
      <c r="C18" s="8" t="s">
        <v>21</v>
      </c>
      <c r="D18" s="7" t="s">
        <v>39</v>
      </c>
      <c r="E18" s="7">
        <v>340</v>
      </c>
      <c r="F18" s="7">
        <v>200</v>
      </c>
      <c r="G18" s="7">
        <v>215</v>
      </c>
      <c r="H18" s="11">
        <f>E18*F18*G18/1000000</f>
        <v>14.62</v>
      </c>
      <c r="I18" s="7" t="s">
        <v>23</v>
      </c>
      <c r="J18" s="7">
        <v>76</v>
      </c>
      <c r="K18" s="9">
        <f>340*99*76/929</f>
        <v>2753.6706135629711</v>
      </c>
      <c r="L18" s="7">
        <v>76</v>
      </c>
      <c r="M18" s="7">
        <v>2262.13</v>
      </c>
      <c r="N18" s="10">
        <f t="shared" si="0"/>
        <v>6.1138648648648655</v>
      </c>
      <c r="O18" s="7">
        <f t="shared" si="1"/>
        <v>0</v>
      </c>
      <c r="P18" s="11">
        <f t="shared" si="2"/>
        <v>0</v>
      </c>
      <c r="Q18" s="11">
        <f t="shared" si="3"/>
        <v>0</v>
      </c>
      <c r="R18" s="11">
        <f>+P18+P19+M19+M18</f>
        <v>4290.1971641791042</v>
      </c>
      <c r="S18" s="11">
        <f>R18/H18</f>
        <v>293.4471384527431</v>
      </c>
      <c r="T18" s="12">
        <f>+Q19+Q18+N18+N19</f>
        <v>11.595127470754337</v>
      </c>
    </row>
    <row r="19" spans="1:20" s="13" customFormat="1" ht="21" x14ac:dyDescent="0.2">
      <c r="A19" s="6">
        <v>18</v>
      </c>
      <c r="B19" s="7" t="s">
        <v>20</v>
      </c>
      <c r="C19" s="8" t="s">
        <v>21</v>
      </c>
      <c r="D19" s="7" t="s">
        <v>40</v>
      </c>
      <c r="E19" s="7"/>
      <c r="F19" s="7"/>
      <c r="G19" s="7"/>
      <c r="H19" s="11"/>
      <c r="I19" s="7" t="s">
        <v>23</v>
      </c>
      <c r="J19" s="7">
        <v>70</v>
      </c>
      <c r="K19" s="9">
        <f>70*335*98/929</f>
        <v>2473.7351991388591</v>
      </c>
      <c r="L19" s="7">
        <v>67</v>
      </c>
      <c r="M19" s="7">
        <v>1941.15</v>
      </c>
      <c r="N19" s="10">
        <f t="shared" si="0"/>
        <v>5.2463513513513513</v>
      </c>
      <c r="O19" s="7">
        <f t="shared" si="1"/>
        <v>3</v>
      </c>
      <c r="P19" s="11">
        <f t="shared" si="2"/>
        <v>86.917164179104475</v>
      </c>
      <c r="Q19" s="11">
        <f t="shared" si="3"/>
        <v>0.2349112545381202</v>
      </c>
      <c r="R19" s="11"/>
      <c r="S19" s="11"/>
      <c r="T19" s="12"/>
    </row>
    <row r="20" spans="1:20" s="13" customFormat="1" ht="21" x14ac:dyDescent="0.2">
      <c r="A20" s="6">
        <v>19</v>
      </c>
      <c r="B20" s="7" t="s">
        <v>20</v>
      </c>
      <c r="C20" s="8" t="s">
        <v>21</v>
      </c>
      <c r="D20" s="7" t="s">
        <v>41</v>
      </c>
      <c r="E20" s="7">
        <v>340</v>
      </c>
      <c r="F20" s="7">
        <v>200</v>
      </c>
      <c r="G20" s="7">
        <v>215</v>
      </c>
      <c r="H20" s="11">
        <f>E20*F20*G20/1000000</f>
        <v>14.62</v>
      </c>
      <c r="I20" s="7" t="s">
        <v>23</v>
      </c>
      <c r="J20" s="7">
        <v>76</v>
      </c>
      <c r="K20" s="9">
        <f>345*97*76/929</f>
        <v>2737.7179763186223</v>
      </c>
      <c r="L20" s="7">
        <v>71</v>
      </c>
      <c r="M20" s="7">
        <v>2065.19</v>
      </c>
      <c r="N20" s="10">
        <f t="shared" si="0"/>
        <v>5.5815945945945948</v>
      </c>
      <c r="O20" s="7">
        <f t="shared" si="1"/>
        <v>5</v>
      </c>
      <c r="P20" s="11">
        <f t="shared" si="2"/>
        <v>145.43591549295775</v>
      </c>
      <c r="Q20" s="11">
        <f t="shared" si="3"/>
        <v>0.39307004187285877</v>
      </c>
      <c r="R20" s="11">
        <f>+P20+P21+M21+M20</f>
        <v>4540.4559154929575</v>
      </c>
      <c r="S20" s="11">
        <f>R20/H20</f>
        <v>310.56470010211751</v>
      </c>
      <c r="T20" s="12">
        <f>+Q21+Q20+N20+N21</f>
        <v>12.27150247430529</v>
      </c>
    </row>
    <row r="21" spans="1:20" s="13" customFormat="1" ht="21" x14ac:dyDescent="0.2">
      <c r="A21" s="6">
        <v>20</v>
      </c>
      <c r="B21" s="7" t="s">
        <v>20</v>
      </c>
      <c r="C21" s="8" t="s">
        <v>21</v>
      </c>
      <c r="D21" s="7" t="s">
        <v>42</v>
      </c>
      <c r="E21" s="7"/>
      <c r="F21" s="7"/>
      <c r="G21" s="7"/>
      <c r="H21" s="11"/>
      <c r="I21" s="7" t="s">
        <v>23</v>
      </c>
      <c r="J21" s="7">
        <v>76</v>
      </c>
      <c r="K21" s="9">
        <f>340*98*76/929</f>
        <v>2725.8557588805165</v>
      </c>
      <c r="L21" s="7">
        <v>76</v>
      </c>
      <c r="M21" s="7">
        <v>2329.83</v>
      </c>
      <c r="N21" s="10">
        <f t="shared" si="0"/>
        <v>6.2968378378378373</v>
      </c>
      <c r="O21" s="7">
        <f t="shared" si="1"/>
        <v>0</v>
      </c>
      <c r="P21" s="11">
        <f t="shared" si="2"/>
        <v>0</v>
      </c>
      <c r="Q21" s="11">
        <f t="shared" si="3"/>
        <v>0</v>
      </c>
      <c r="R21" s="11"/>
      <c r="S21" s="11"/>
      <c r="T21" s="12"/>
    </row>
    <row r="22" spans="1:20" s="13" customFormat="1" ht="21" x14ac:dyDescent="0.2">
      <c r="A22" s="6">
        <v>21</v>
      </c>
      <c r="B22" s="7" t="s">
        <v>20</v>
      </c>
      <c r="C22" s="8" t="s">
        <v>21</v>
      </c>
      <c r="D22" s="7" t="s">
        <v>43</v>
      </c>
      <c r="E22" s="7">
        <v>340</v>
      </c>
      <c r="F22" s="7">
        <v>200</v>
      </c>
      <c r="G22" s="7">
        <v>210</v>
      </c>
      <c r="H22" s="11">
        <f>E22*F22*G22/1000000</f>
        <v>14.28</v>
      </c>
      <c r="I22" s="7" t="s">
        <v>23</v>
      </c>
      <c r="J22" s="7">
        <v>75</v>
      </c>
      <c r="K22" s="9">
        <f>340*99*75/929</f>
        <v>2717.438105489774</v>
      </c>
      <c r="L22" s="7">
        <v>75</v>
      </c>
      <c r="M22" s="7">
        <v>2291.35</v>
      </c>
      <c r="N22" s="10">
        <f t="shared" si="0"/>
        <v>6.1928378378378373</v>
      </c>
      <c r="O22" s="7">
        <f t="shared" si="1"/>
        <v>0</v>
      </c>
      <c r="P22" s="11">
        <f t="shared" si="2"/>
        <v>0</v>
      </c>
      <c r="Q22" s="11">
        <f t="shared" si="3"/>
        <v>0</v>
      </c>
      <c r="R22" s="11">
        <f>+M22+M23+P22+P23</f>
        <v>4548.45</v>
      </c>
      <c r="S22" s="11">
        <f>R22/H22</f>
        <v>318.51890756302521</v>
      </c>
      <c r="T22" s="12">
        <f>+Q23+Q22+N22+N23</f>
        <v>12.293108108108108</v>
      </c>
    </row>
    <row r="23" spans="1:20" s="13" customFormat="1" ht="21" x14ac:dyDescent="0.2">
      <c r="A23" s="6">
        <v>22</v>
      </c>
      <c r="B23" s="7" t="s">
        <v>20</v>
      </c>
      <c r="C23" s="8" t="s">
        <v>21</v>
      </c>
      <c r="D23" s="7" t="s">
        <v>44</v>
      </c>
      <c r="E23" s="7"/>
      <c r="F23" s="7"/>
      <c r="G23" s="7"/>
      <c r="H23" s="11"/>
      <c r="I23" s="7" t="s">
        <v>23</v>
      </c>
      <c r="J23" s="7">
        <v>76</v>
      </c>
      <c r="K23" s="9">
        <f>335*96*76/929</f>
        <v>2630.9580193756728</v>
      </c>
      <c r="L23" s="7">
        <v>76</v>
      </c>
      <c r="M23" s="7">
        <v>2257.1</v>
      </c>
      <c r="N23" s="10">
        <f t="shared" si="0"/>
        <v>6.1002702702702702</v>
      </c>
      <c r="O23" s="7">
        <f t="shared" si="1"/>
        <v>0</v>
      </c>
      <c r="P23" s="11">
        <f t="shared" si="2"/>
        <v>0</v>
      </c>
      <c r="Q23" s="11">
        <f t="shared" si="3"/>
        <v>0</v>
      </c>
      <c r="R23" s="11"/>
      <c r="S23" s="11"/>
      <c r="T23" s="12"/>
    </row>
    <row r="24" spans="1:20" s="13" customFormat="1" ht="21" x14ac:dyDescent="0.2">
      <c r="A24" s="6">
        <v>23</v>
      </c>
      <c r="B24" s="7" t="s">
        <v>20</v>
      </c>
      <c r="C24" s="8" t="s">
        <v>21</v>
      </c>
      <c r="D24" s="7" t="s">
        <v>45</v>
      </c>
      <c r="E24" s="7">
        <v>340</v>
      </c>
      <c r="F24" s="7">
        <v>200</v>
      </c>
      <c r="G24" s="7">
        <v>210</v>
      </c>
      <c r="H24" s="11">
        <f>E24*F24*G24/1000000</f>
        <v>14.28</v>
      </c>
      <c r="I24" s="7" t="s">
        <v>23</v>
      </c>
      <c r="J24" s="7">
        <v>76</v>
      </c>
      <c r="K24" s="9">
        <f>340*99*76/929</f>
        <v>2753.6706135629711</v>
      </c>
      <c r="L24" s="7">
        <v>68</v>
      </c>
      <c r="M24" s="7">
        <f>383.86+840.88+670.35</f>
        <v>1895.0900000000001</v>
      </c>
      <c r="N24" s="10">
        <f t="shared" si="0"/>
        <v>5.1218648648648655</v>
      </c>
      <c r="O24" s="7">
        <f t="shared" si="1"/>
        <v>8</v>
      </c>
      <c r="P24" s="11">
        <f t="shared" si="2"/>
        <v>222.95176470588237</v>
      </c>
      <c r="Q24" s="11">
        <f t="shared" si="3"/>
        <v>0.60257233704292534</v>
      </c>
      <c r="R24" s="11">
        <f>+P24+P25+M25+M24</f>
        <v>4343.9417647058826</v>
      </c>
      <c r="S24" s="11">
        <f>R24/H24</f>
        <v>304.19760257043998</v>
      </c>
      <c r="T24" s="12">
        <f>+Q25+Q24+N24+N25</f>
        <v>11.740383147853738</v>
      </c>
    </row>
    <row r="25" spans="1:20" s="13" customFormat="1" ht="21" x14ac:dyDescent="0.2">
      <c r="A25" s="6">
        <v>24</v>
      </c>
      <c r="B25" s="7" t="s">
        <v>20</v>
      </c>
      <c r="C25" s="8" t="s">
        <v>21</v>
      </c>
      <c r="D25" s="7" t="s">
        <v>46</v>
      </c>
      <c r="E25" s="7"/>
      <c r="F25" s="7"/>
      <c r="G25" s="7"/>
      <c r="H25" s="11"/>
      <c r="I25" s="7" t="s">
        <v>23</v>
      </c>
      <c r="J25" s="7">
        <v>77</v>
      </c>
      <c r="K25" s="9">
        <f>336*89*77/929</f>
        <v>2478.5877287405815</v>
      </c>
      <c r="L25" s="7">
        <v>77</v>
      </c>
      <c r="M25" s="7">
        <v>2225.9</v>
      </c>
      <c r="N25" s="10">
        <f t="shared" si="0"/>
        <v>6.0159459459459459</v>
      </c>
      <c r="O25" s="7">
        <f t="shared" si="1"/>
        <v>0</v>
      </c>
      <c r="P25" s="11">
        <f t="shared" si="2"/>
        <v>0</v>
      </c>
      <c r="Q25" s="11">
        <f t="shared" si="3"/>
        <v>0</v>
      </c>
      <c r="R25" s="11"/>
      <c r="S25" s="11"/>
      <c r="T25" s="12"/>
    </row>
    <row r="26" spans="1:20" s="13" customFormat="1" ht="21" x14ac:dyDescent="0.2">
      <c r="A26" s="6">
        <v>25</v>
      </c>
      <c r="B26" s="7" t="s">
        <v>20</v>
      </c>
      <c r="C26" s="8" t="s">
        <v>21</v>
      </c>
      <c r="D26" s="7" t="s">
        <v>47</v>
      </c>
      <c r="E26" s="7">
        <v>340</v>
      </c>
      <c r="F26" s="7">
        <v>195</v>
      </c>
      <c r="G26" s="7">
        <v>115</v>
      </c>
      <c r="H26" s="7">
        <f>E26*F26*G26/1000000</f>
        <v>7.6245000000000003</v>
      </c>
      <c r="I26" s="7" t="s">
        <v>23</v>
      </c>
      <c r="J26" s="7">
        <v>41</v>
      </c>
      <c r="K26" s="9">
        <f>340*100*41/929</f>
        <v>1500.5382131324004</v>
      </c>
      <c r="L26" s="7">
        <v>41</v>
      </c>
      <c r="M26" s="7">
        <v>1186.28</v>
      </c>
      <c r="N26" s="10">
        <f t="shared" si="0"/>
        <v>3.2061621621621619</v>
      </c>
      <c r="O26" s="7">
        <f t="shared" si="1"/>
        <v>0</v>
      </c>
      <c r="P26" s="11">
        <f t="shared" si="2"/>
        <v>0</v>
      </c>
      <c r="Q26" s="11">
        <f t="shared" si="3"/>
        <v>0</v>
      </c>
      <c r="R26" s="11">
        <f>+P26+P27+M27+M26</f>
        <v>2403.63</v>
      </c>
      <c r="S26" s="11">
        <f>R26/H26</f>
        <v>315.25083612040135</v>
      </c>
      <c r="T26" s="12">
        <f>+Q27+Q26+N26+N27</f>
        <v>6.4962972972972963</v>
      </c>
    </row>
    <row r="27" spans="1:20" s="13" customFormat="1" ht="21" x14ac:dyDescent="0.2">
      <c r="A27" s="6">
        <v>26</v>
      </c>
      <c r="B27" s="7" t="s">
        <v>20</v>
      </c>
      <c r="C27" s="8" t="s">
        <v>21</v>
      </c>
      <c r="D27" s="7" t="s">
        <v>48</v>
      </c>
      <c r="E27" s="7"/>
      <c r="F27" s="7"/>
      <c r="G27" s="7"/>
      <c r="H27" s="7"/>
      <c r="I27" s="7" t="s">
        <v>23</v>
      </c>
      <c r="J27" s="7">
        <v>40</v>
      </c>
      <c r="K27" s="9">
        <f>40*340*99/929</f>
        <v>1449.3003229278795</v>
      </c>
      <c r="L27" s="7">
        <v>40</v>
      </c>
      <c r="M27" s="7">
        <v>1217.3499999999999</v>
      </c>
      <c r="N27" s="10">
        <f t="shared" si="0"/>
        <v>3.2901351351351349</v>
      </c>
      <c r="O27" s="7">
        <f t="shared" si="1"/>
        <v>0</v>
      </c>
      <c r="P27" s="11">
        <f t="shared" si="2"/>
        <v>0</v>
      </c>
      <c r="Q27" s="11">
        <f t="shared" si="3"/>
        <v>0</v>
      </c>
      <c r="R27" s="11"/>
      <c r="S27" s="11"/>
      <c r="T27" s="12"/>
    </row>
    <row r="28" spans="1:20" s="13" customFormat="1" ht="21" x14ac:dyDescent="0.2">
      <c r="A28" s="6">
        <v>27</v>
      </c>
      <c r="B28" s="7" t="s">
        <v>20</v>
      </c>
      <c r="C28" s="8" t="s">
        <v>21</v>
      </c>
      <c r="D28" s="7" t="s">
        <v>49</v>
      </c>
      <c r="E28" s="7">
        <v>340</v>
      </c>
      <c r="F28" s="7">
        <v>200</v>
      </c>
      <c r="G28" s="7">
        <v>125</v>
      </c>
      <c r="H28" s="11">
        <f>E28*F28*G28/1000000</f>
        <v>8.5</v>
      </c>
      <c r="I28" s="7" t="s">
        <v>23</v>
      </c>
      <c r="J28" s="7">
        <v>44</v>
      </c>
      <c r="K28" s="9">
        <f>330*96*44/929</f>
        <v>1500.4520990312164</v>
      </c>
      <c r="L28" s="7">
        <v>44</v>
      </c>
      <c r="M28" s="7">
        <v>1321.36</v>
      </c>
      <c r="N28" s="10">
        <f t="shared" si="0"/>
        <v>3.5712432432432428</v>
      </c>
      <c r="O28" s="7">
        <f t="shared" si="1"/>
        <v>0</v>
      </c>
      <c r="P28" s="11">
        <f t="shared" si="2"/>
        <v>0</v>
      </c>
      <c r="Q28" s="11">
        <f t="shared" si="3"/>
        <v>0</v>
      </c>
      <c r="R28" s="11">
        <f>+P28+P29+M29+M28</f>
        <v>2602.33</v>
      </c>
      <c r="S28" s="11">
        <f>R28/H28</f>
        <v>306.15647058823527</v>
      </c>
      <c r="T28" s="12">
        <f>+Q29+Q28+N28+N29</f>
        <v>7.0333243243243242</v>
      </c>
    </row>
    <row r="29" spans="1:20" s="13" customFormat="1" ht="21" x14ac:dyDescent="0.2">
      <c r="A29" s="6">
        <v>28</v>
      </c>
      <c r="B29" s="7" t="s">
        <v>20</v>
      </c>
      <c r="C29" s="8" t="s">
        <v>21</v>
      </c>
      <c r="D29" s="7" t="s">
        <v>50</v>
      </c>
      <c r="E29" s="7"/>
      <c r="F29" s="7"/>
      <c r="G29" s="7"/>
      <c r="H29" s="11"/>
      <c r="I29" s="7" t="s">
        <v>23</v>
      </c>
      <c r="J29" s="7">
        <v>43</v>
      </c>
      <c r="K29" s="9">
        <f>330*96*43/929</f>
        <v>1466.3509149623251</v>
      </c>
      <c r="L29" s="7">
        <v>43</v>
      </c>
      <c r="M29" s="7">
        <v>1280.97</v>
      </c>
      <c r="N29" s="10">
        <f t="shared" si="0"/>
        <v>3.4620810810810814</v>
      </c>
      <c r="O29" s="7">
        <f t="shared" si="1"/>
        <v>0</v>
      </c>
      <c r="P29" s="11">
        <f t="shared" si="2"/>
        <v>0</v>
      </c>
      <c r="Q29" s="11">
        <f t="shared" si="3"/>
        <v>0</v>
      </c>
      <c r="R29" s="11"/>
      <c r="S29" s="11"/>
      <c r="T29" s="12"/>
    </row>
    <row r="30" spans="1:20" s="13" customFormat="1" ht="21" x14ac:dyDescent="0.2">
      <c r="A30" s="6">
        <v>29</v>
      </c>
      <c r="B30" s="7" t="s">
        <v>20</v>
      </c>
      <c r="C30" s="8" t="s">
        <v>21</v>
      </c>
      <c r="D30" s="7">
        <v>823</v>
      </c>
      <c r="E30" s="7">
        <v>345</v>
      </c>
      <c r="F30" s="7">
        <v>205</v>
      </c>
      <c r="G30" s="7">
        <v>85</v>
      </c>
      <c r="H30" s="11">
        <f>E30*F30*G30/1000000</f>
        <v>6.0116250000000004</v>
      </c>
      <c r="I30" s="7" t="s">
        <v>23</v>
      </c>
      <c r="J30" s="7">
        <v>76</v>
      </c>
      <c r="K30" s="9">
        <f>343*89*76/929</f>
        <v>2497.3649085037673</v>
      </c>
      <c r="L30" s="7">
        <v>76</v>
      </c>
      <c r="M30" s="7">
        <v>1993.28</v>
      </c>
      <c r="N30" s="10">
        <f t="shared" si="0"/>
        <v>5.3872432432432431</v>
      </c>
      <c r="O30" s="7">
        <f t="shared" si="1"/>
        <v>0</v>
      </c>
      <c r="P30" s="11">
        <f t="shared" si="2"/>
        <v>0</v>
      </c>
      <c r="Q30" s="11">
        <f t="shared" si="3"/>
        <v>0</v>
      </c>
      <c r="R30" s="11">
        <f>+P30+M30</f>
        <v>1993.28</v>
      </c>
      <c r="S30" s="11">
        <f>+R30/H30</f>
        <v>331.5709146861289</v>
      </c>
      <c r="T30" s="12">
        <f>+Q30+N30</f>
        <v>5.3872432432432431</v>
      </c>
    </row>
    <row r="31" spans="1:20" s="13" customFormat="1" ht="21" x14ac:dyDescent="0.2">
      <c r="A31" s="6">
        <v>30</v>
      </c>
      <c r="B31" s="7" t="s">
        <v>20</v>
      </c>
      <c r="C31" s="8" t="s">
        <v>21</v>
      </c>
      <c r="D31" s="7" t="s">
        <v>51</v>
      </c>
      <c r="E31" s="7">
        <v>345</v>
      </c>
      <c r="F31" s="7">
        <v>205</v>
      </c>
      <c r="G31" s="7">
        <v>130</v>
      </c>
      <c r="H31" s="10">
        <f>E31*F31*G31/1000000</f>
        <v>9.1942500000000003</v>
      </c>
      <c r="I31" s="7" t="s">
        <v>23</v>
      </c>
      <c r="J31" s="7">
        <v>47</v>
      </c>
      <c r="K31" s="9">
        <f>330*99*47/929</f>
        <v>1652.8417653390743</v>
      </c>
      <c r="L31" s="7">
        <v>47</v>
      </c>
      <c r="M31" s="7">
        <v>1392.77</v>
      </c>
      <c r="N31" s="10">
        <f t="shared" si="0"/>
        <v>3.7642432432432433</v>
      </c>
      <c r="O31" s="7">
        <f t="shared" si="1"/>
        <v>0</v>
      </c>
      <c r="P31" s="11">
        <f t="shared" si="2"/>
        <v>0</v>
      </c>
      <c r="Q31" s="11">
        <f t="shared" si="3"/>
        <v>0</v>
      </c>
      <c r="R31" s="11">
        <f>+P31+P32+M32+M31</f>
        <v>2788.1477777777777</v>
      </c>
      <c r="S31" s="11">
        <f>R31/H31</f>
        <v>303.24907173263483</v>
      </c>
      <c r="T31" s="12">
        <f>+Q31+Q32+N32+N31</f>
        <v>7.5355345345345341</v>
      </c>
    </row>
    <row r="32" spans="1:20" s="13" customFormat="1" ht="21" x14ac:dyDescent="0.2">
      <c r="A32" s="6">
        <v>30</v>
      </c>
      <c r="B32" s="7" t="s">
        <v>20</v>
      </c>
      <c r="C32" s="8" t="s">
        <v>21</v>
      </c>
      <c r="D32" s="7" t="s">
        <v>52</v>
      </c>
      <c r="E32" s="7"/>
      <c r="F32" s="7"/>
      <c r="G32" s="7"/>
      <c r="H32" s="10"/>
      <c r="I32" s="7" t="s">
        <v>23</v>
      </c>
      <c r="J32" s="7">
        <v>47</v>
      </c>
      <c r="K32" s="9">
        <f>47*340*98/929</f>
        <v>1685.7265877287405</v>
      </c>
      <c r="L32" s="7">
        <v>45</v>
      </c>
      <c r="M32" s="7">
        <v>1336</v>
      </c>
      <c r="N32" s="10">
        <f t="shared" si="0"/>
        <v>3.6108108108108108</v>
      </c>
      <c r="O32" s="7">
        <f t="shared" si="1"/>
        <v>2</v>
      </c>
      <c r="P32" s="11">
        <f t="shared" si="2"/>
        <v>59.37777777777778</v>
      </c>
      <c r="Q32" s="11">
        <f t="shared" si="3"/>
        <v>0.1604804804804805</v>
      </c>
      <c r="R32" s="11"/>
      <c r="S32" s="11"/>
      <c r="T32" s="12"/>
    </row>
    <row r="33" spans="1:20" s="13" customFormat="1" ht="21" x14ac:dyDescent="0.2">
      <c r="A33" s="6">
        <v>31</v>
      </c>
      <c r="B33" s="7" t="s">
        <v>20</v>
      </c>
      <c r="C33" s="8" t="s">
        <v>21</v>
      </c>
      <c r="D33" s="7">
        <v>825</v>
      </c>
      <c r="E33" s="7">
        <v>342</v>
      </c>
      <c r="F33" s="7">
        <v>110</v>
      </c>
      <c r="G33" s="7">
        <v>210</v>
      </c>
      <c r="H33" s="11">
        <f>E33*F33*G33/1000000</f>
        <v>7.9001999999999999</v>
      </c>
      <c r="I33" s="7" t="s">
        <v>23</v>
      </c>
      <c r="J33" s="7">
        <v>76</v>
      </c>
      <c r="K33" s="9">
        <f>330*99*75/929</f>
        <v>2637.5134553283101</v>
      </c>
      <c r="L33" s="7">
        <v>76</v>
      </c>
      <c r="M33" s="7">
        <v>2101.34</v>
      </c>
      <c r="N33" s="10">
        <f t="shared" si="0"/>
        <v>5.6792972972972979</v>
      </c>
      <c r="O33" s="7">
        <f t="shared" si="1"/>
        <v>0</v>
      </c>
      <c r="P33" s="11">
        <f t="shared" si="2"/>
        <v>0</v>
      </c>
      <c r="Q33" s="11">
        <f t="shared" si="3"/>
        <v>0</v>
      </c>
      <c r="R33" s="11">
        <f>+P33+M33</f>
        <v>2101.34</v>
      </c>
      <c r="S33" s="11">
        <f>+R33/H33</f>
        <v>265.98567124882919</v>
      </c>
      <c r="T33" s="12">
        <f>+Q33+N33</f>
        <v>5.6792972972972979</v>
      </c>
    </row>
    <row r="34" spans="1:20" s="13" customFormat="1" ht="21" x14ac:dyDescent="0.2">
      <c r="A34" s="6">
        <v>32</v>
      </c>
      <c r="B34" s="7" t="s">
        <v>20</v>
      </c>
      <c r="C34" s="8" t="s">
        <v>21</v>
      </c>
      <c r="D34" s="7">
        <v>826</v>
      </c>
      <c r="E34" s="7">
        <v>343</v>
      </c>
      <c r="F34" s="7">
        <v>110</v>
      </c>
      <c r="G34" s="7">
        <v>215</v>
      </c>
      <c r="H34" s="11">
        <f>E34*F34*G34/1000000</f>
        <v>8.1119500000000002</v>
      </c>
      <c r="I34" s="7" t="s">
        <v>23</v>
      </c>
      <c r="J34" s="7">
        <v>78</v>
      </c>
      <c r="K34" s="9">
        <f>340*99*78/929</f>
        <v>2826.1356297093648</v>
      </c>
      <c r="L34" s="7">
        <v>78</v>
      </c>
      <c r="M34" s="7">
        <v>2160.5100000000002</v>
      </c>
      <c r="N34" s="10">
        <f t="shared" si="0"/>
        <v>5.8392162162162169</v>
      </c>
      <c r="O34" s="7">
        <f t="shared" si="1"/>
        <v>0</v>
      </c>
      <c r="P34" s="11">
        <f t="shared" si="2"/>
        <v>0</v>
      </c>
      <c r="Q34" s="11">
        <f t="shared" si="3"/>
        <v>0</v>
      </c>
      <c r="R34" s="11">
        <f>+P34+M34</f>
        <v>2160.5100000000002</v>
      </c>
      <c r="S34" s="11">
        <f>+R34/H34</f>
        <v>266.33670079327413</v>
      </c>
      <c r="T34" s="12">
        <f>+Q34+N34</f>
        <v>5.8392162162162169</v>
      </c>
    </row>
    <row r="35" spans="1:20" s="13" customFormat="1" ht="21" x14ac:dyDescent="0.2">
      <c r="A35" s="6">
        <v>33</v>
      </c>
      <c r="B35" s="7" t="s">
        <v>20</v>
      </c>
      <c r="C35" s="8" t="s">
        <v>21</v>
      </c>
      <c r="D35" s="7">
        <v>827</v>
      </c>
      <c r="E35" s="7">
        <v>345</v>
      </c>
      <c r="F35" s="7">
        <v>110</v>
      </c>
      <c r="G35" s="7">
        <v>220</v>
      </c>
      <c r="H35" s="11">
        <f>E35*F35*G35/1000000</f>
        <v>8.3490000000000002</v>
      </c>
      <c r="I35" s="7" t="s">
        <v>23</v>
      </c>
      <c r="J35" s="7">
        <v>77</v>
      </c>
      <c r="K35" s="9">
        <f>340*100*77/929</f>
        <v>2818.0839612486543</v>
      </c>
      <c r="L35" s="7">
        <v>77</v>
      </c>
      <c r="M35" s="7">
        <v>2216.15</v>
      </c>
      <c r="N35" s="10">
        <f t="shared" si="0"/>
        <v>5.9895945945945952</v>
      </c>
      <c r="O35" s="7">
        <f t="shared" si="1"/>
        <v>0</v>
      </c>
      <c r="P35" s="11">
        <f t="shared" si="2"/>
        <v>0</v>
      </c>
      <c r="Q35" s="11">
        <f t="shared" si="3"/>
        <v>0</v>
      </c>
      <c r="R35" s="11">
        <f>+P35+M35</f>
        <v>2216.15</v>
      </c>
      <c r="S35" s="11">
        <f>+R35/H35</f>
        <v>265.43897472751229</v>
      </c>
      <c r="T35" s="12">
        <f>+Q35+N35</f>
        <v>5.9895945945945952</v>
      </c>
    </row>
    <row r="36" spans="1:20" s="13" customFormat="1" ht="21" x14ac:dyDescent="0.2">
      <c r="A36" s="6">
        <v>34</v>
      </c>
      <c r="B36" s="7" t="s">
        <v>20</v>
      </c>
      <c r="C36" s="8" t="s">
        <v>21</v>
      </c>
      <c r="D36" s="7" t="s">
        <v>53</v>
      </c>
      <c r="E36" s="7">
        <v>342</v>
      </c>
      <c r="F36" s="7">
        <v>205</v>
      </c>
      <c r="G36" s="7">
        <v>207</v>
      </c>
      <c r="H36" s="7">
        <f>E36*F36*G36/1000000</f>
        <v>14.51277</v>
      </c>
      <c r="I36" s="7" t="s">
        <v>23</v>
      </c>
      <c r="J36" s="7">
        <v>76</v>
      </c>
      <c r="K36" s="9">
        <f>340*101*76/929</f>
        <v>2809.3003229278793</v>
      </c>
      <c r="L36" s="7">
        <v>75</v>
      </c>
      <c r="M36" s="7">
        <v>2561.5100000000002</v>
      </c>
      <c r="N36" s="10">
        <f t="shared" si="0"/>
        <v>6.9230000000000009</v>
      </c>
      <c r="O36" s="7">
        <f t="shared" si="1"/>
        <v>1</v>
      </c>
      <c r="P36" s="11">
        <f t="shared" si="2"/>
        <v>34.153466666666667</v>
      </c>
      <c r="Q36" s="11">
        <f t="shared" si="3"/>
        <v>9.2306666666666662E-2</v>
      </c>
      <c r="R36" s="11">
        <f>+M36+M37+P36+P37</f>
        <v>4585.2334666666666</v>
      </c>
      <c r="S36" s="11">
        <f>R36/H36</f>
        <v>315.94474842960142</v>
      </c>
      <c r="T36" s="12">
        <f>+Q37+Q36+N36+N37</f>
        <v>12.392522882882883</v>
      </c>
    </row>
    <row r="37" spans="1:20" s="13" customFormat="1" ht="21" x14ac:dyDescent="0.2">
      <c r="A37" s="6">
        <v>35</v>
      </c>
      <c r="B37" s="7" t="s">
        <v>20</v>
      </c>
      <c r="C37" s="8" t="s">
        <v>21</v>
      </c>
      <c r="D37" s="7" t="s">
        <v>54</v>
      </c>
      <c r="E37" s="7"/>
      <c r="F37" s="7"/>
      <c r="G37" s="7"/>
      <c r="H37" s="7"/>
      <c r="I37" s="7" t="s">
        <v>23</v>
      </c>
      <c r="J37" s="7">
        <v>76</v>
      </c>
      <c r="K37" s="9">
        <f>320*96*76/929</f>
        <v>2513.1539289558664</v>
      </c>
      <c r="L37" s="7">
        <v>76</v>
      </c>
      <c r="M37" s="7">
        <v>1989.57</v>
      </c>
      <c r="N37" s="10">
        <f t="shared" si="0"/>
        <v>5.3772162162162163</v>
      </c>
      <c r="O37" s="7">
        <f t="shared" si="1"/>
        <v>0</v>
      </c>
      <c r="P37" s="11">
        <f t="shared" si="2"/>
        <v>0</v>
      </c>
      <c r="Q37" s="11">
        <f t="shared" si="3"/>
        <v>0</v>
      </c>
      <c r="R37" s="11"/>
      <c r="S37" s="11"/>
      <c r="T37" s="12"/>
    </row>
    <row r="38" spans="1:20" ht="20" x14ac:dyDescent="0.2">
      <c r="A38" s="14">
        <v>1</v>
      </c>
      <c r="B38" s="15" t="s">
        <v>55</v>
      </c>
      <c r="C38" s="15" t="s">
        <v>21</v>
      </c>
      <c r="D38" s="16">
        <v>81</v>
      </c>
      <c r="E38" s="16">
        <v>330</v>
      </c>
      <c r="F38" s="16">
        <v>210</v>
      </c>
      <c r="G38" s="16">
        <v>205</v>
      </c>
      <c r="H38" s="17">
        <f t="shared" ref="H38:H80" si="4">+G38*F38*E38/1000000</f>
        <v>14.2065</v>
      </c>
      <c r="I38" s="17" t="s">
        <v>23</v>
      </c>
      <c r="J38" s="16">
        <v>75</v>
      </c>
      <c r="K38" s="16">
        <v>5478.26</v>
      </c>
      <c r="L38" s="16">
        <v>75</v>
      </c>
      <c r="M38" s="16">
        <v>5637.84</v>
      </c>
      <c r="N38" s="17">
        <f t="shared" si="0"/>
        <v>15.237405405405406</v>
      </c>
      <c r="O38" s="16">
        <f t="shared" ref="O38:O80" si="5">+J38-L38</f>
        <v>0</v>
      </c>
      <c r="P38" s="17">
        <f t="shared" si="2"/>
        <v>0</v>
      </c>
      <c r="Q38" s="17">
        <f t="shared" si="3"/>
        <v>0</v>
      </c>
      <c r="R38" s="17">
        <f t="shared" ref="R38:R80" si="6">+P38+M38</f>
        <v>5637.84</v>
      </c>
      <c r="S38" s="17">
        <f t="shared" ref="S38:S80" si="7">+R38/H38</f>
        <v>396.84932953225638</v>
      </c>
      <c r="T38" s="18">
        <f t="shared" ref="T38:T80" si="8">+Q38+N38</f>
        <v>15.237405405405406</v>
      </c>
    </row>
    <row r="39" spans="1:20" ht="20" x14ac:dyDescent="0.2">
      <c r="A39" s="14">
        <v>2</v>
      </c>
      <c r="B39" s="15" t="s">
        <v>55</v>
      </c>
      <c r="C39" s="15" t="s">
        <v>21</v>
      </c>
      <c r="D39" s="16">
        <v>82</v>
      </c>
      <c r="E39" s="16">
        <v>327</v>
      </c>
      <c r="F39" s="16">
        <v>153</v>
      </c>
      <c r="G39" s="16">
        <v>165</v>
      </c>
      <c r="H39" s="17">
        <f t="shared" si="4"/>
        <v>8.255115</v>
      </c>
      <c r="I39" s="17" t="s">
        <v>23</v>
      </c>
      <c r="J39" s="16">
        <v>132</v>
      </c>
      <c r="K39" s="16">
        <v>4048.47</v>
      </c>
      <c r="L39" s="16">
        <v>132</v>
      </c>
      <c r="M39" s="16">
        <v>3457.45</v>
      </c>
      <c r="N39" s="17">
        <f t="shared" si="0"/>
        <v>9.3444594594594594</v>
      </c>
      <c r="O39" s="16">
        <f t="shared" si="5"/>
        <v>0</v>
      </c>
      <c r="P39" s="17">
        <f t="shared" si="2"/>
        <v>0</v>
      </c>
      <c r="Q39" s="17">
        <f t="shared" si="3"/>
        <v>0</v>
      </c>
      <c r="R39" s="17">
        <f t="shared" si="6"/>
        <v>3457.45</v>
      </c>
      <c r="S39" s="17">
        <f t="shared" si="7"/>
        <v>418.82517687518583</v>
      </c>
      <c r="T39" s="18">
        <f t="shared" si="8"/>
        <v>9.3444594594594594</v>
      </c>
    </row>
    <row r="40" spans="1:20" ht="20" x14ac:dyDescent="0.2">
      <c r="A40" s="14">
        <v>3</v>
      </c>
      <c r="B40" s="15" t="s">
        <v>55</v>
      </c>
      <c r="C40" s="15" t="s">
        <v>21</v>
      </c>
      <c r="D40" s="16">
        <v>83</v>
      </c>
      <c r="E40" s="16">
        <v>270</v>
      </c>
      <c r="F40" s="16">
        <v>150</v>
      </c>
      <c r="G40" s="16">
        <v>204</v>
      </c>
      <c r="H40" s="17">
        <f t="shared" si="4"/>
        <v>8.2620000000000005</v>
      </c>
      <c r="I40" s="17" t="s">
        <v>23</v>
      </c>
      <c r="J40" s="16">
        <v>109</v>
      </c>
      <c r="K40" s="16">
        <v>3163.48</v>
      </c>
      <c r="L40" s="16">
        <v>109</v>
      </c>
      <c r="M40" s="16">
        <v>2582.66</v>
      </c>
      <c r="N40" s="17">
        <f t="shared" si="0"/>
        <v>6.9801621621621619</v>
      </c>
      <c r="O40" s="16">
        <f t="shared" si="5"/>
        <v>0</v>
      </c>
      <c r="P40" s="17">
        <f t="shared" si="2"/>
        <v>0</v>
      </c>
      <c r="Q40" s="17">
        <f t="shared" si="3"/>
        <v>0</v>
      </c>
      <c r="R40" s="17">
        <f t="shared" si="6"/>
        <v>2582.66</v>
      </c>
      <c r="S40" s="17">
        <f t="shared" si="7"/>
        <v>312.59501331396751</v>
      </c>
      <c r="T40" s="18">
        <f t="shared" si="8"/>
        <v>6.9801621621621619</v>
      </c>
    </row>
    <row r="41" spans="1:20" ht="20" x14ac:dyDescent="0.2">
      <c r="A41" s="14">
        <v>4</v>
      </c>
      <c r="B41" s="15" t="s">
        <v>55</v>
      </c>
      <c r="C41" s="15" t="s">
        <v>21</v>
      </c>
      <c r="D41" s="15">
        <v>84</v>
      </c>
      <c r="E41" s="15">
        <v>340</v>
      </c>
      <c r="F41" s="15">
        <v>95</v>
      </c>
      <c r="G41" s="15">
        <v>165</v>
      </c>
      <c r="H41" s="17">
        <f t="shared" si="4"/>
        <v>5.3295000000000003</v>
      </c>
      <c r="I41" s="17" t="s">
        <v>23</v>
      </c>
      <c r="J41" s="15">
        <v>74</v>
      </c>
      <c r="K41" s="15">
        <v>2226.6799999999998</v>
      </c>
      <c r="L41" s="15">
        <v>74</v>
      </c>
      <c r="M41" s="15">
        <v>1996.31</v>
      </c>
      <c r="N41" s="17">
        <f t="shared" si="0"/>
        <v>5.3954324324324325</v>
      </c>
      <c r="O41" s="16">
        <f t="shared" si="5"/>
        <v>0</v>
      </c>
      <c r="P41" s="17">
        <f t="shared" si="2"/>
        <v>0</v>
      </c>
      <c r="Q41" s="17">
        <f t="shared" si="3"/>
        <v>0</v>
      </c>
      <c r="R41" s="17">
        <f t="shared" si="6"/>
        <v>1996.31</v>
      </c>
      <c r="S41" s="17">
        <f t="shared" si="7"/>
        <v>374.57735247208927</v>
      </c>
      <c r="T41" s="18">
        <f t="shared" si="8"/>
        <v>5.3954324324324325</v>
      </c>
    </row>
    <row r="42" spans="1:20" ht="20" x14ac:dyDescent="0.2">
      <c r="A42" s="14">
        <v>5</v>
      </c>
      <c r="B42" s="15" t="s">
        <v>55</v>
      </c>
      <c r="C42" s="15" t="s">
        <v>21</v>
      </c>
      <c r="D42" s="16">
        <v>85</v>
      </c>
      <c r="E42" s="16">
        <v>315</v>
      </c>
      <c r="F42" s="16">
        <v>182</v>
      </c>
      <c r="G42" s="16">
        <v>122</v>
      </c>
      <c r="H42" s="17">
        <f t="shared" si="4"/>
        <v>6.9942599999999997</v>
      </c>
      <c r="I42" s="17" t="s">
        <v>23</v>
      </c>
      <c r="J42" s="16">
        <v>84</v>
      </c>
      <c r="K42" s="16">
        <v>2930.48</v>
      </c>
      <c r="L42" s="16">
        <v>84</v>
      </c>
      <c r="M42" s="16">
        <v>2497.35</v>
      </c>
      <c r="N42" s="17">
        <f t="shared" si="0"/>
        <v>6.7495945945945941</v>
      </c>
      <c r="O42" s="16">
        <f t="shared" si="5"/>
        <v>0</v>
      </c>
      <c r="P42" s="17">
        <f t="shared" si="2"/>
        <v>0</v>
      </c>
      <c r="Q42" s="17">
        <f t="shared" si="3"/>
        <v>0</v>
      </c>
      <c r="R42" s="17">
        <f t="shared" si="6"/>
        <v>2497.35</v>
      </c>
      <c r="S42" s="17">
        <f t="shared" si="7"/>
        <v>357.05707251374702</v>
      </c>
      <c r="T42" s="18">
        <f t="shared" si="8"/>
        <v>6.7495945945945941</v>
      </c>
    </row>
    <row r="43" spans="1:20" ht="20" x14ac:dyDescent="0.2">
      <c r="A43" s="14">
        <v>6</v>
      </c>
      <c r="B43" s="15" t="s">
        <v>55</v>
      </c>
      <c r="C43" s="15" t="s">
        <v>21</v>
      </c>
      <c r="D43" s="16">
        <v>86</v>
      </c>
      <c r="E43" s="16">
        <v>250</v>
      </c>
      <c r="F43" s="16">
        <v>117</v>
      </c>
      <c r="G43" s="16">
        <v>135</v>
      </c>
      <c r="H43" s="17">
        <f t="shared" si="4"/>
        <v>3.94875</v>
      </c>
      <c r="I43" s="17" t="s">
        <v>23</v>
      </c>
      <c r="J43" s="16">
        <v>68</v>
      </c>
      <c r="K43" s="16">
        <v>1486.73</v>
      </c>
      <c r="L43" s="16">
        <v>46</v>
      </c>
      <c r="M43" s="16">
        <v>864.42</v>
      </c>
      <c r="N43" s="17">
        <f t="shared" si="0"/>
        <v>2.33627027027027</v>
      </c>
      <c r="O43" s="16">
        <f t="shared" si="5"/>
        <v>22</v>
      </c>
      <c r="P43" s="17">
        <f t="shared" si="2"/>
        <v>413.41826086956519</v>
      </c>
      <c r="Q43" s="17">
        <f t="shared" si="3"/>
        <v>1.1173466509988248</v>
      </c>
      <c r="R43" s="17">
        <f t="shared" si="6"/>
        <v>1277.8382608695651</v>
      </c>
      <c r="S43" s="17">
        <f t="shared" si="7"/>
        <v>323.60576406953214</v>
      </c>
      <c r="T43" s="18">
        <f t="shared" si="8"/>
        <v>3.453616921269095</v>
      </c>
    </row>
    <row r="44" spans="1:20" ht="20" x14ac:dyDescent="0.2">
      <c r="A44" s="14">
        <v>7</v>
      </c>
      <c r="B44" s="15" t="s">
        <v>55</v>
      </c>
      <c r="C44" s="15" t="s">
        <v>21</v>
      </c>
      <c r="D44" s="16">
        <v>87</v>
      </c>
      <c r="E44" s="16">
        <v>280</v>
      </c>
      <c r="F44" s="16">
        <v>100</v>
      </c>
      <c r="G44" s="16">
        <v>210</v>
      </c>
      <c r="H44" s="17">
        <f t="shared" si="4"/>
        <v>5.88</v>
      </c>
      <c r="I44" s="17" t="s">
        <v>23</v>
      </c>
      <c r="J44" s="16">
        <v>75</v>
      </c>
      <c r="K44" s="16">
        <v>2033.42</v>
      </c>
      <c r="L44" s="16">
        <v>65</v>
      </c>
      <c r="M44" s="16">
        <v>1639.13</v>
      </c>
      <c r="N44" s="17">
        <f t="shared" si="0"/>
        <v>4.4300810810810818</v>
      </c>
      <c r="O44" s="16">
        <f t="shared" si="5"/>
        <v>10</v>
      </c>
      <c r="P44" s="17">
        <f t="shared" si="2"/>
        <v>252.17384615384617</v>
      </c>
      <c r="Q44" s="17">
        <f t="shared" si="3"/>
        <v>0.6815509355509356</v>
      </c>
      <c r="R44" s="17">
        <f t="shared" si="6"/>
        <v>1891.3038461538463</v>
      </c>
      <c r="S44" s="17">
        <f t="shared" si="7"/>
        <v>321.65031397174255</v>
      </c>
      <c r="T44" s="18">
        <f t="shared" si="8"/>
        <v>5.1116320166320177</v>
      </c>
    </row>
    <row r="45" spans="1:20" ht="20" x14ac:dyDescent="0.2">
      <c r="A45" s="14">
        <v>8</v>
      </c>
      <c r="B45" s="15" t="s">
        <v>55</v>
      </c>
      <c r="C45" s="15" t="s">
        <v>21</v>
      </c>
      <c r="D45" s="16">
        <v>88</v>
      </c>
      <c r="E45" s="16">
        <v>210</v>
      </c>
      <c r="F45" s="16">
        <v>180</v>
      </c>
      <c r="G45" s="16">
        <v>105</v>
      </c>
      <c r="H45" s="17">
        <f t="shared" si="4"/>
        <v>3.9689999999999999</v>
      </c>
      <c r="I45" s="17" t="s">
        <v>23</v>
      </c>
      <c r="J45" s="16">
        <v>78</v>
      </c>
      <c r="K45" s="16">
        <v>1633.3</v>
      </c>
      <c r="L45" s="16">
        <v>78</v>
      </c>
      <c r="M45" s="16">
        <v>1608.4</v>
      </c>
      <c r="N45" s="17">
        <f t="shared" si="0"/>
        <v>4.3470270270270275</v>
      </c>
      <c r="O45" s="16">
        <f t="shared" si="5"/>
        <v>0</v>
      </c>
      <c r="P45" s="17">
        <f t="shared" si="2"/>
        <v>0</v>
      </c>
      <c r="Q45" s="17">
        <f t="shared" si="3"/>
        <v>0</v>
      </c>
      <c r="R45" s="17">
        <f t="shared" si="6"/>
        <v>1608.4</v>
      </c>
      <c r="S45" s="17">
        <f t="shared" si="7"/>
        <v>405.24061476442432</v>
      </c>
      <c r="T45" s="18">
        <f t="shared" si="8"/>
        <v>4.3470270270270275</v>
      </c>
    </row>
    <row r="46" spans="1:20" ht="20" x14ac:dyDescent="0.2">
      <c r="A46" s="14">
        <v>9</v>
      </c>
      <c r="B46" s="15" t="s">
        <v>55</v>
      </c>
      <c r="C46" s="15" t="s">
        <v>21</v>
      </c>
      <c r="D46" s="16">
        <v>89</v>
      </c>
      <c r="E46" s="16">
        <v>355</v>
      </c>
      <c r="F46" s="16">
        <v>165</v>
      </c>
      <c r="G46" s="16">
        <v>75</v>
      </c>
      <c r="H46" s="17">
        <f t="shared" si="4"/>
        <v>4.3931250000000004</v>
      </c>
      <c r="I46" s="17" t="s">
        <v>23</v>
      </c>
      <c r="J46" s="16">
        <v>61</v>
      </c>
      <c r="K46" s="16">
        <v>1733.43</v>
      </c>
      <c r="L46" s="16">
        <v>61</v>
      </c>
      <c r="M46" s="16">
        <v>1719.28</v>
      </c>
      <c r="N46" s="17">
        <f t="shared" si="0"/>
        <v>4.6467027027027026</v>
      </c>
      <c r="O46" s="16">
        <f t="shared" si="5"/>
        <v>0</v>
      </c>
      <c r="P46" s="17">
        <f t="shared" si="2"/>
        <v>0</v>
      </c>
      <c r="Q46" s="17">
        <f t="shared" si="3"/>
        <v>0</v>
      </c>
      <c r="R46" s="17">
        <f t="shared" si="6"/>
        <v>1719.28</v>
      </c>
      <c r="S46" s="17">
        <f t="shared" si="7"/>
        <v>391.35694977948498</v>
      </c>
      <c r="T46" s="18">
        <f t="shared" si="8"/>
        <v>4.6467027027027026</v>
      </c>
    </row>
    <row r="47" spans="1:20" ht="20" x14ac:dyDescent="0.2">
      <c r="A47" s="14">
        <v>10</v>
      </c>
      <c r="B47" s="15" t="s">
        <v>55</v>
      </c>
      <c r="C47" s="15" t="s">
        <v>21</v>
      </c>
      <c r="D47" s="16">
        <v>90</v>
      </c>
      <c r="E47" s="16">
        <v>335</v>
      </c>
      <c r="F47" s="16">
        <v>70</v>
      </c>
      <c r="G47" s="16">
        <v>197</v>
      </c>
      <c r="H47" s="17">
        <f t="shared" si="4"/>
        <v>4.61965</v>
      </c>
      <c r="I47" s="17" t="s">
        <v>23</v>
      </c>
      <c r="J47" s="16">
        <v>72</v>
      </c>
      <c r="K47" s="16">
        <v>2065.4</v>
      </c>
      <c r="L47" s="16">
        <v>70</v>
      </c>
      <c r="M47" s="16">
        <v>1871.59</v>
      </c>
      <c r="N47" s="17">
        <f t="shared" si="0"/>
        <v>5.0583513513513507</v>
      </c>
      <c r="O47" s="16">
        <f t="shared" si="5"/>
        <v>2</v>
      </c>
      <c r="P47" s="17">
        <f t="shared" si="2"/>
        <v>53.473999999999997</v>
      </c>
      <c r="Q47" s="17">
        <f t="shared" si="3"/>
        <v>0.14452432432432433</v>
      </c>
      <c r="R47" s="17">
        <f t="shared" si="6"/>
        <v>1925.0639999999999</v>
      </c>
      <c r="S47" s="17">
        <f t="shared" si="7"/>
        <v>416.712088578139</v>
      </c>
      <c r="T47" s="18">
        <f t="shared" si="8"/>
        <v>5.2028756756756751</v>
      </c>
    </row>
    <row r="48" spans="1:20" ht="20" x14ac:dyDescent="0.2">
      <c r="A48" s="14">
        <v>11</v>
      </c>
      <c r="B48" s="15" t="s">
        <v>55</v>
      </c>
      <c r="C48" s="15" t="s">
        <v>21</v>
      </c>
      <c r="D48" s="16">
        <v>91</v>
      </c>
      <c r="E48" s="16">
        <v>305</v>
      </c>
      <c r="F48" s="16">
        <v>80</v>
      </c>
      <c r="G48" s="16">
        <v>125</v>
      </c>
      <c r="H48" s="17">
        <f t="shared" si="4"/>
        <v>3.05</v>
      </c>
      <c r="I48" s="17" t="s">
        <v>23</v>
      </c>
      <c r="J48" s="16">
        <v>42</v>
      </c>
      <c r="K48" s="16">
        <v>1191.25</v>
      </c>
      <c r="L48" s="16">
        <v>42</v>
      </c>
      <c r="M48" s="16">
        <v>869.88</v>
      </c>
      <c r="N48" s="17">
        <f t="shared" si="0"/>
        <v>2.351027027027027</v>
      </c>
      <c r="O48" s="16">
        <f t="shared" si="5"/>
        <v>0</v>
      </c>
      <c r="P48" s="17">
        <f t="shared" si="2"/>
        <v>0</v>
      </c>
      <c r="Q48" s="17">
        <f t="shared" si="3"/>
        <v>0</v>
      </c>
      <c r="R48" s="17">
        <f t="shared" si="6"/>
        <v>869.88</v>
      </c>
      <c r="S48" s="17">
        <f t="shared" si="7"/>
        <v>285.20655737704919</v>
      </c>
      <c r="T48" s="18">
        <f t="shared" si="8"/>
        <v>2.351027027027027</v>
      </c>
    </row>
    <row r="49" spans="1:20" ht="20" x14ac:dyDescent="0.2">
      <c r="A49" s="14">
        <v>12</v>
      </c>
      <c r="B49" s="15" t="s">
        <v>55</v>
      </c>
      <c r="C49" s="15" t="s">
        <v>21</v>
      </c>
      <c r="D49" s="16">
        <v>92</v>
      </c>
      <c r="E49" s="16">
        <v>340</v>
      </c>
      <c r="F49" s="16">
        <v>95</v>
      </c>
      <c r="G49" s="16">
        <v>175</v>
      </c>
      <c r="H49" s="17">
        <f t="shared" si="4"/>
        <v>5.6524999999999999</v>
      </c>
      <c r="I49" s="17" t="s">
        <v>23</v>
      </c>
      <c r="J49" s="16">
        <v>71</v>
      </c>
      <c r="K49" s="16">
        <v>2159.7199999999998</v>
      </c>
      <c r="L49" s="16">
        <v>49</v>
      </c>
      <c r="M49" s="16">
        <v>1285.97</v>
      </c>
      <c r="N49" s="17">
        <f t="shared" si="0"/>
        <v>3.4755945945945945</v>
      </c>
      <c r="O49" s="16">
        <f t="shared" si="5"/>
        <v>22</v>
      </c>
      <c r="P49" s="17">
        <f t="shared" si="2"/>
        <v>577.37428571428575</v>
      </c>
      <c r="Q49" s="17">
        <f t="shared" si="3"/>
        <v>1.5604710424710426</v>
      </c>
      <c r="R49" s="17">
        <f t="shared" si="6"/>
        <v>1863.3442857142859</v>
      </c>
      <c r="S49" s="17">
        <f t="shared" si="7"/>
        <v>329.6495861502496</v>
      </c>
      <c r="T49" s="18">
        <f t="shared" si="8"/>
        <v>5.0360656370656374</v>
      </c>
    </row>
    <row r="50" spans="1:20" ht="20" x14ac:dyDescent="0.2">
      <c r="A50" s="14">
        <v>13</v>
      </c>
      <c r="B50" s="15" t="s">
        <v>55</v>
      </c>
      <c r="C50" s="15" t="s">
        <v>21</v>
      </c>
      <c r="D50" s="16">
        <v>93</v>
      </c>
      <c r="E50" s="16">
        <v>362</v>
      </c>
      <c r="F50" s="16">
        <v>195</v>
      </c>
      <c r="G50" s="16">
        <v>185</v>
      </c>
      <c r="H50" s="17">
        <f t="shared" si="4"/>
        <v>13.059150000000001</v>
      </c>
      <c r="I50" s="17" t="s">
        <v>23</v>
      </c>
      <c r="J50" s="16">
        <v>134</v>
      </c>
      <c r="K50" s="16">
        <v>4143.66</v>
      </c>
      <c r="L50" s="16">
        <v>119</v>
      </c>
      <c r="M50" s="16">
        <v>3117.86</v>
      </c>
      <c r="N50" s="17">
        <f t="shared" si="0"/>
        <v>8.4266486486486496</v>
      </c>
      <c r="O50" s="16">
        <f t="shared" si="5"/>
        <v>15</v>
      </c>
      <c r="P50" s="17">
        <f t="shared" si="2"/>
        <v>393.00756302521006</v>
      </c>
      <c r="Q50" s="17">
        <f t="shared" si="3"/>
        <v>1.0621826027708381</v>
      </c>
      <c r="R50" s="17">
        <f t="shared" si="6"/>
        <v>3510.8675630252101</v>
      </c>
      <c r="S50" s="17">
        <f t="shared" si="7"/>
        <v>268.84349770277623</v>
      </c>
      <c r="T50" s="18">
        <f t="shared" si="8"/>
        <v>9.4888312514194872</v>
      </c>
    </row>
    <row r="51" spans="1:20" ht="20" x14ac:dyDescent="0.2">
      <c r="A51" s="14">
        <v>14</v>
      </c>
      <c r="B51" s="15" t="s">
        <v>55</v>
      </c>
      <c r="C51" s="15" t="s">
        <v>21</v>
      </c>
      <c r="D51" s="16">
        <v>94</v>
      </c>
      <c r="E51" s="16">
        <v>320</v>
      </c>
      <c r="F51" s="16">
        <v>180</v>
      </c>
      <c r="G51" s="16">
        <v>190</v>
      </c>
      <c r="H51" s="17">
        <f t="shared" si="4"/>
        <v>10.944000000000001</v>
      </c>
      <c r="I51" s="17" t="s">
        <v>23</v>
      </c>
      <c r="J51" s="16">
        <v>126</v>
      </c>
      <c r="K51" s="16">
        <v>4368.78</v>
      </c>
      <c r="L51" s="16">
        <v>109</v>
      </c>
      <c r="M51" s="16">
        <v>3249.58</v>
      </c>
      <c r="N51" s="17">
        <f t="shared" si="0"/>
        <v>8.7826486486486477</v>
      </c>
      <c r="O51" s="16">
        <f t="shared" si="5"/>
        <v>17</v>
      </c>
      <c r="P51" s="17">
        <f t="shared" si="2"/>
        <v>506.81522935779816</v>
      </c>
      <c r="Q51" s="17">
        <f t="shared" si="3"/>
        <v>1.3697708901562113</v>
      </c>
      <c r="R51" s="17">
        <f t="shared" si="6"/>
        <v>3756.3952293577981</v>
      </c>
      <c r="S51" s="17">
        <f t="shared" si="7"/>
        <v>343.23786817962332</v>
      </c>
      <c r="T51" s="18">
        <f t="shared" si="8"/>
        <v>10.152419538804859</v>
      </c>
    </row>
    <row r="52" spans="1:20" ht="20" x14ac:dyDescent="0.2">
      <c r="A52" s="14">
        <v>15</v>
      </c>
      <c r="B52" s="15" t="s">
        <v>55</v>
      </c>
      <c r="C52" s="15" t="s">
        <v>21</v>
      </c>
      <c r="D52" s="16">
        <v>95</v>
      </c>
      <c r="E52" s="16">
        <v>285</v>
      </c>
      <c r="F52" s="16">
        <v>185</v>
      </c>
      <c r="G52" s="16">
        <v>115</v>
      </c>
      <c r="H52" s="17">
        <f t="shared" si="4"/>
        <v>6.0633749999999997</v>
      </c>
      <c r="I52" s="17" t="s">
        <v>23</v>
      </c>
      <c r="J52" s="16">
        <v>76</v>
      </c>
      <c r="K52" s="16">
        <v>2628.13</v>
      </c>
      <c r="L52" s="16">
        <v>63</v>
      </c>
      <c r="M52" s="16">
        <v>1787.73</v>
      </c>
      <c r="N52" s="17">
        <f t="shared" si="0"/>
        <v>4.8317027027027031</v>
      </c>
      <c r="O52" s="16">
        <f t="shared" si="5"/>
        <v>13</v>
      </c>
      <c r="P52" s="17">
        <f t="shared" si="2"/>
        <v>368.8966666666667</v>
      </c>
      <c r="Q52" s="17">
        <f t="shared" si="3"/>
        <v>0.99701801801801815</v>
      </c>
      <c r="R52" s="17">
        <f t="shared" si="6"/>
        <v>2156.6266666666666</v>
      </c>
      <c r="S52" s="17">
        <f t="shared" si="7"/>
        <v>355.68089828959393</v>
      </c>
      <c r="T52" s="18">
        <f t="shared" si="8"/>
        <v>5.828720720720721</v>
      </c>
    </row>
    <row r="53" spans="1:20" ht="20" x14ac:dyDescent="0.2">
      <c r="A53" s="14">
        <v>16</v>
      </c>
      <c r="B53" s="15" t="s">
        <v>55</v>
      </c>
      <c r="C53" s="15" t="s">
        <v>21</v>
      </c>
      <c r="D53" s="16">
        <v>96</v>
      </c>
      <c r="E53" s="16">
        <v>380</v>
      </c>
      <c r="F53" s="16">
        <v>200</v>
      </c>
      <c r="G53" s="16">
        <v>160</v>
      </c>
      <c r="H53" s="17">
        <f t="shared" si="4"/>
        <v>12.16</v>
      </c>
      <c r="I53" s="17" t="s">
        <v>23</v>
      </c>
      <c r="J53" s="16">
        <v>133</v>
      </c>
      <c r="K53" s="16">
        <v>3878.66</v>
      </c>
      <c r="L53" s="16">
        <v>133</v>
      </c>
      <c r="M53" s="16">
        <v>4290.1000000000004</v>
      </c>
      <c r="N53" s="17">
        <f t="shared" si="0"/>
        <v>11.594864864864865</v>
      </c>
      <c r="O53" s="16">
        <f t="shared" si="5"/>
        <v>0</v>
      </c>
      <c r="P53" s="17">
        <f t="shared" si="2"/>
        <v>0</v>
      </c>
      <c r="Q53" s="17">
        <f t="shared" si="3"/>
        <v>0</v>
      </c>
      <c r="R53" s="17">
        <f t="shared" si="6"/>
        <v>4290.1000000000004</v>
      </c>
      <c r="S53" s="17">
        <f t="shared" si="7"/>
        <v>352.80427631578948</v>
      </c>
      <c r="T53" s="18">
        <f t="shared" si="8"/>
        <v>11.594864864864865</v>
      </c>
    </row>
    <row r="54" spans="1:20" ht="20" x14ac:dyDescent="0.2">
      <c r="A54" s="14">
        <v>17</v>
      </c>
      <c r="B54" s="15" t="s">
        <v>55</v>
      </c>
      <c r="C54" s="15" t="s">
        <v>21</v>
      </c>
      <c r="D54" s="16">
        <v>97</v>
      </c>
      <c r="E54" s="16">
        <v>320</v>
      </c>
      <c r="F54" s="16">
        <v>185</v>
      </c>
      <c r="G54" s="16">
        <v>92</v>
      </c>
      <c r="H54" s="17">
        <f t="shared" si="4"/>
        <v>5.4463999999999997</v>
      </c>
      <c r="I54" s="17" t="s">
        <v>23</v>
      </c>
      <c r="J54" s="16">
        <v>63</v>
      </c>
      <c r="K54" s="16">
        <v>2005.58</v>
      </c>
      <c r="L54" s="16">
        <v>56</v>
      </c>
      <c r="M54" s="16">
        <v>1537.53</v>
      </c>
      <c r="N54" s="17">
        <f t="shared" si="0"/>
        <v>4.1554864864864864</v>
      </c>
      <c r="O54" s="16">
        <f t="shared" si="5"/>
        <v>7</v>
      </c>
      <c r="P54" s="17">
        <f t="shared" si="2"/>
        <v>192.19125</v>
      </c>
      <c r="Q54" s="17">
        <f t="shared" si="3"/>
        <v>0.51943581081081081</v>
      </c>
      <c r="R54" s="17">
        <f t="shared" si="6"/>
        <v>1729.7212500000001</v>
      </c>
      <c r="S54" s="17">
        <f t="shared" si="7"/>
        <v>317.58982997943599</v>
      </c>
      <c r="T54" s="18">
        <f t="shared" si="8"/>
        <v>4.6749222972972975</v>
      </c>
    </row>
    <row r="55" spans="1:20" ht="20" x14ac:dyDescent="0.2">
      <c r="A55" s="14">
        <v>18</v>
      </c>
      <c r="B55" s="15" t="s">
        <v>55</v>
      </c>
      <c r="C55" s="15" t="s">
        <v>21</v>
      </c>
      <c r="D55" s="16">
        <v>98</v>
      </c>
      <c r="E55" s="16">
        <v>325</v>
      </c>
      <c r="F55" s="16">
        <v>175</v>
      </c>
      <c r="G55" s="16">
        <v>180</v>
      </c>
      <c r="H55" s="17">
        <f t="shared" si="4"/>
        <v>10.237500000000001</v>
      </c>
      <c r="I55" s="17" t="s">
        <v>23</v>
      </c>
      <c r="J55" s="16">
        <v>128</v>
      </c>
      <c r="K55" s="16">
        <v>3620.98</v>
      </c>
      <c r="L55" s="16">
        <v>123</v>
      </c>
      <c r="M55" s="16">
        <v>3216.42</v>
      </c>
      <c r="N55" s="17">
        <f t="shared" si="0"/>
        <v>8.6930270270270267</v>
      </c>
      <c r="O55" s="16">
        <f t="shared" si="5"/>
        <v>5</v>
      </c>
      <c r="P55" s="17">
        <f t="shared" si="2"/>
        <v>130.74878048780488</v>
      </c>
      <c r="Q55" s="17">
        <f t="shared" si="3"/>
        <v>0.35337508239947263</v>
      </c>
      <c r="R55" s="17">
        <f t="shared" si="6"/>
        <v>3347.1687804878047</v>
      </c>
      <c r="S55" s="17">
        <f t="shared" si="7"/>
        <v>326.9517734298222</v>
      </c>
      <c r="T55" s="18">
        <f t="shared" si="8"/>
        <v>9.0464021094264986</v>
      </c>
    </row>
    <row r="56" spans="1:20" ht="20" x14ac:dyDescent="0.2">
      <c r="A56" s="14">
        <v>19</v>
      </c>
      <c r="B56" s="15" t="s">
        <v>55</v>
      </c>
      <c r="C56" s="15" t="s">
        <v>21</v>
      </c>
      <c r="D56" s="16">
        <v>99</v>
      </c>
      <c r="E56" s="16">
        <v>315</v>
      </c>
      <c r="F56" s="16">
        <v>183</v>
      </c>
      <c r="G56" s="16">
        <v>180</v>
      </c>
      <c r="H56" s="17">
        <f t="shared" si="4"/>
        <v>10.376099999999999</v>
      </c>
      <c r="I56" s="17" t="s">
        <v>23</v>
      </c>
      <c r="J56" s="16">
        <v>128</v>
      </c>
      <c r="K56" s="16">
        <v>4319.37</v>
      </c>
      <c r="L56" s="16">
        <v>114</v>
      </c>
      <c r="M56" s="16">
        <v>3272.68</v>
      </c>
      <c r="N56" s="17">
        <f t="shared" si="0"/>
        <v>8.84508108108108</v>
      </c>
      <c r="O56" s="16">
        <f t="shared" si="5"/>
        <v>14</v>
      </c>
      <c r="P56" s="17">
        <f t="shared" si="2"/>
        <v>401.90807017543858</v>
      </c>
      <c r="Q56" s="17">
        <f t="shared" si="3"/>
        <v>1.0862380275011854</v>
      </c>
      <c r="R56" s="17">
        <f t="shared" si="6"/>
        <v>3674.5880701754386</v>
      </c>
      <c r="S56" s="17">
        <f t="shared" si="7"/>
        <v>354.13961605761693</v>
      </c>
      <c r="T56" s="18">
        <f t="shared" si="8"/>
        <v>9.9313191085822652</v>
      </c>
    </row>
    <row r="57" spans="1:20" ht="20" x14ac:dyDescent="0.2">
      <c r="A57" s="14">
        <v>20</v>
      </c>
      <c r="B57" s="15" t="s">
        <v>55</v>
      </c>
      <c r="C57" s="15" t="s">
        <v>56</v>
      </c>
      <c r="D57" s="16">
        <v>100</v>
      </c>
      <c r="E57" s="16">
        <v>306</v>
      </c>
      <c r="F57" s="16">
        <v>190</v>
      </c>
      <c r="G57" s="16">
        <v>175</v>
      </c>
      <c r="H57" s="17">
        <f t="shared" si="4"/>
        <v>10.1745</v>
      </c>
      <c r="I57" s="17" t="s">
        <v>23</v>
      </c>
      <c r="J57" s="16">
        <v>127</v>
      </c>
      <c r="K57" s="16">
        <v>3249.2</v>
      </c>
      <c r="L57" s="16">
        <v>91</v>
      </c>
      <c r="M57" s="16">
        <v>2375.2199999999998</v>
      </c>
      <c r="N57" s="17">
        <f t="shared" si="0"/>
        <v>6.4195135135135128</v>
      </c>
      <c r="O57" s="16">
        <f t="shared" si="5"/>
        <v>36</v>
      </c>
      <c r="P57" s="17">
        <f t="shared" si="2"/>
        <v>939.64747252747247</v>
      </c>
      <c r="Q57" s="17">
        <f t="shared" si="3"/>
        <v>2.5395877635877633</v>
      </c>
      <c r="R57" s="17">
        <f t="shared" si="6"/>
        <v>3314.8674725274723</v>
      </c>
      <c r="S57" s="17">
        <f t="shared" si="7"/>
        <v>325.80151088775591</v>
      </c>
      <c r="T57" s="18">
        <f t="shared" si="8"/>
        <v>8.9591012771012757</v>
      </c>
    </row>
    <row r="58" spans="1:20" ht="20" x14ac:dyDescent="0.2">
      <c r="A58" s="14">
        <v>21</v>
      </c>
      <c r="B58" s="15" t="s">
        <v>55</v>
      </c>
      <c r="C58" s="15" t="s">
        <v>21</v>
      </c>
      <c r="D58" s="16">
        <v>101</v>
      </c>
      <c r="E58" s="16">
        <v>295</v>
      </c>
      <c r="F58" s="16">
        <v>165</v>
      </c>
      <c r="G58" s="16">
        <v>170</v>
      </c>
      <c r="H58" s="17">
        <f t="shared" si="4"/>
        <v>8.2747499999999992</v>
      </c>
      <c r="I58" s="17" t="s">
        <v>23</v>
      </c>
      <c r="J58" s="16">
        <v>125</v>
      </c>
      <c r="K58" s="16">
        <v>4165.55</v>
      </c>
      <c r="L58" s="16">
        <v>109</v>
      </c>
      <c r="M58" s="16">
        <v>3405.42</v>
      </c>
      <c r="N58" s="17">
        <f t="shared" si="0"/>
        <v>9.2038378378378383</v>
      </c>
      <c r="O58" s="16">
        <f t="shared" si="5"/>
        <v>16</v>
      </c>
      <c r="P58" s="17">
        <f t="shared" si="2"/>
        <v>499.8781651376147</v>
      </c>
      <c r="Q58" s="17">
        <f t="shared" si="3"/>
        <v>1.3510220679394991</v>
      </c>
      <c r="R58" s="17">
        <f t="shared" si="6"/>
        <v>3905.2981651376149</v>
      </c>
      <c r="S58" s="17">
        <f t="shared" si="7"/>
        <v>471.95361372097227</v>
      </c>
      <c r="T58" s="18">
        <f t="shared" si="8"/>
        <v>10.554859905777338</v>
      </c>
    </row>
    <row r="59" spans="1:20" ht="20" x14ac:dyDescent="0.2">
      <c r="A59" s="14">
        <v>22</v>
      </c>
      <c r="B59" s="15" t="s">
        <v>55</v>
      </c>
      <c r="C59" s="15" t="s">
        <v>21</v>
      </c>
      <c r="D59" s="16">
        <v>102</v>
      </c>
      <c r="E59" s="16">
        <v>225</v>
      </c>
      <c r="F59" s="16">
        <v>195</v>
      </c>
      <c r="G59" s="16">
        <v>175</v>
      </c>
      <c r="H59" s="17">
        <f t="shared" si="4"/>
        <v>7.6781249999999996</v>
      </c>
      <c r="I59" s="17" t="s">
        <v>23</v>
      </c>
      <c r="J59" s="16">
        <v>145</v>
      </c>
      <c r="K59" s="16">
        <v>4377.07</v>
      </c>
      <c r="L59" s="16">
        <v>119</v>
      </c>
      <c r="M59" s="16">
        <v>3425.01</v>
      </c>
      <c r="N59" s="17">
        <f t="shared" si="0"/>
        <v>9.256783783783785</v>
      </c>
      <c r="O59" s="16">
        <f t="shared" si="5"/>
        <v>26</v>
      </c>
      <c r="P59" s="17">
        <f t="shared" si="2"/>
        <v>748.32151260504213</v>
      </c>
      <c r="Q59" s="17">
        <f t="shared" si="3"/>
        <v>2.0224905746082218</v>
      </c>
      <c r="R59" s="17">
        <f t="shared" si="6"/>
        <v>4173.331512605042</v>
      </c>
      <c r="S59" s="17">
        <f t="shared" si="7"/>
        <v>543.5352397369204</v>
      </c>
      <c r="T59" s="18">
        <f t="shared" si="8"/>
        <v>11.279274358392007</v>
      </c>
    </row>
    <row r="60" spans="1:20" ht="20" x14ac:dyDescent="0.2">
      <c r="A60" s="14">
        <v>23</v>
      </c>
      <c r="B60" s="15" t="s">
        <v>55</v>
      </c>
      <c r="C60" s="15" t="s">
        <v>21</v>
      </c>
      <c r="D60" s="16">
        <v>103</v>
      </c>
      <c r="E60" s="16">
        <v>377</v>
      </c>
      <c r="F60" s="16">
        <v>195</v>
      </c>
      <c r="G60" s="16">
        <v>168</v>
      </c>
      <c r="H60" s="17">
        <f t="shared" si="4"/>
        <v>12.350519999999999</v>
      </c>
      <c r="I60" s="17" t="s">
        <v>23</v>
      </c>
      <c r="J60" s="16">
        <v>139</v>
      </c>
      <c r="K60" s="16">
        <v>3643.01</v>
      </c>
      <c r="L60" s="16">
        <v>86</v>
      </c>
      <c r="M60" s="16">
        <v>1992.04</v>
      </c>
      <c r="N60" s="17">
        <f t="shared" si="0"/>
        <v>5.3838918918918921</v>
      </c>
      <c r="O60" s="16">
        <f t="shared" si="5"/>
        <v>53</v>
      </c>
      <c r="P60" s="17">
        <f t="shared" si="2"/>
        <v>1227.6525581395349</v>
      </c>
      <c r="Q60" s="17">
        <f t="shared" si="3"/>
        <v>3.3179798868636077</v>
      </c>
      <c r="R60" s="17">
        <f t="shared" si="6"/>
        <v>3219.6925581395349</v>
      </c>
      <c r="S60" s="17">
        <f t="shared" si="7"/>
        <v>260.69287431942422</v>
      </c>
      <c r="T60" s="18">
        <f t="shared" si="8"/>
        <v>8.7018717787554998</v>
      </c>
    </row>
    <row r="61" spans="1:20" ht="20" x14ac:dyDescent="0.2">
      <c r="A61" s="14">
        <v>24</v>
      </c>
      <c r="B61" s="15" t="s">
        <v>55</v>
      </c>
      <c r="C61" s="15" t="s">
        <v>21</v>
      </c>
      <c r="D61" s="16">
        <v>104</v>
      </c>
      <c r="E61" s="16">
        <v>375</v>
      </c>
      <c r="F61" s="16">
        <v>116</v>
      </c>
      <c r="G61" s="16">
        <v>185</v>
      </c>
      <c r="H61" s="17">
        <f t="shared" si="4"/>
        <v>8.0474999999999994</v>
      </c>
      <c r="I61" s="17" t="s">
        <v>23</v>
      </c>
      <c r="J61" s="16">
        <v>96</v>
      </c>
      <c r="K61" s="16">
        <v>3426.71</v>
      </c>
      <c r="L61" s="16">
        <v>77</v>
      </c>
      <c r="M61" s="16">
        <v>2190.67</v>
      </c>
      <c r="N61" s="17">
        <f t="shared" si="0"/>
        <v>5.9207297297297297</v>
      </c>
      <c r="O61" s="16">
        <f t="shared" si="5"/>
        <v>19</v>
      </c>
      <c r="P61" s="17">
        <f t="shared" si="2"/>
        <v>540.55493506493508</v>
      </c>
      <c r="Q61" s="17">
        <f t="shared" si="3"/>
        <v>1.460959283959284</v>
      </c>
      <c r="R61" s="17">
        <f t="shared" si="6"/>
        <v>2731.2249350649354</v>
      </c>
      <c r="S61" s="17">
        <f t="shared" si="7"/>
        <v>339.38800062938003</v>
      </c>
      <c r="T61" s="18">
        <f t="shared" si="8"/>
        <v>7.3816890136890141</v>
      </c>
    </row>
    <row r="62" spans="1:20" ht="20" x14ac:dyDescent="0.2">
      <c r="A62" s="14">
        <v>25</v>
      </c>
      <c r="B62" s="15" t="s">
        <v>55</v>
      </c>
      <c r="C62" s="15" t="s">
        <v>21</v>
      </c>
      <c r="D62" s="16">
        <v>126</v>
      </c>
      <c r="E62" s="16">
        <v>217</v>
      </c>
      <c r="F62" s="16">
        <v>162</v>
      </c>
      <c r="G62" s="16">
        <v>93</v>
      </c>
      <c r="H62" s="17">
        <f t="shared" si="4"/>
        <v>3.2693219999999998</v>
      </c>
      <c r="I62" s="17" t="s">
        <v>23</v>
      </c>
      <c r="J62" s="16">
        <v>73</v>
      </c>
      <c r="K62" s="16">
        <v>1409.57</v>
      </c>
      <c r="L62" s="16">
        <v>71</v>
      </c>
      <c r="M62" s="16">
        <v>1283.42</v>
      </c>
      <c r="N62" s="17">
        <f t="shared" si="0"/>
        <v>3.4687027027027031</v>
      </c>
      <c r="O62" s="16">
        <f t="shared" si="5"/>
        <v>2</v>
      </c>
      <c r="P62" s="17">
        <f t="shared" si="2"/>
        <v>36.152676056338031</v>
      </c>
      <c r="Q62" s="17">
        <f t="shared" si="3"/>
        <v>9.7709935287400088E-2</v>
      </c>
      <c r="R62" s="17">
        <f t="shared" si="6"/>
        <v>1319.5726760563382</v>
      </c>
      <c r="S62" s="17">
        <f t="shared" si="7"/>
        <v>403.62273158053512</v>
      </c>
      <c r="T62" s="18">
        <f t="shared" si="8"/>
        <v>3.5664126379901031</v>
      </c>
    </row>
    <row r="63" spans="1:20" ht="20" x14ac:dyDescent="0.2">
      <c r="A63" s="14">
        <v>26</v>
      </c>
      <c r="B63" s="15" t="s">
        <v>55</v>
      </c>
      <c r="C63" s="15" t="s">
        <v>21</v>
      </c>
      <c r="D63" s="16">
        <v>127</v>
      </c>
      <c r="E63" s="16">
        <v>265</v>
      </c>
      <c r="F63" s="16">
        <v>70</v>
      </c>
      <c r="G63" s="16">
        <v>183</v>
      </c>
      <c r="H63" s="17">
        <f t="shared" si="4"/>
        <v>3.3946499999999999</v>
      </c>
      <c r="I63" s="17" t="s">
        <v>23</v>
      </c>
      <c r="J63" s="16">
        <v>66</v>
      </c>
      <c r="K63" s="16">
        <v>1712.42</v>
      </c>
      <c r="L63" s="16">
        <v>28</v>
      </c>
      <c r="M63" s="16">
        <v>604.15</v>
      </c>
      <c r="N63" s="17">
        <f t="shared" si="0"/>
        <v>1.6328378378378379</v>
      </c>
      <c r="O63" s="16">
        <f t="shared" si="5"/>
        <v>38</v>
      </c>
      <c r="P63" s="17">
        <f t="shared" si="2"/>
        <v>819.91785714285709</v>
      </c>
      <c r="Q63" s="17">
        <f t="shared" si="3"/>
        <v>2.2159942084942084</v>
      </c>
      <c r="R63" s="17">
        <f t="shared" si="6"/>
        <v>1424.0678571428571</v>
      </c>
      <c r="S63" s="17">
        <f t="shared" si="7"/>
        <v>419.50358863000815</v>
      </c>
      <c r="T63" s="18">
        <f t="shared" si="8"/>
        <v>3.8488320463320465</v>
      </c>
    </row>
    <row r="64" spans="1:20" ht="20" x14ac:dyDescent="0.2">
      <c r="A64" s="14">
        <v>27</v>
      </c>
      <c r="B64" s="15" t="s">
        <v>55</v>
      </c>
      <c r="C64" s="15" t="s">
        <v>21</v>
      </c>
      <c r="D64" s="16">
        <v>128</v>
      </c>
      <c r="E64" s="16">
        <v>225</v>
      </c>
      <c r="F64" s="16">
        <v>115</v>
      </c>
      <c r="G64" s="16">
        <v>146</v>
      </c>
      <c r="H64" s="17">
        <f t="shared" si="4"/>
        <v>3.7777500000000002</v>
      </c>
      <c r="I64" s="17" t="s">
        <v>23</v>
      </c>
      <c r="J64" s="16">
        <v>95</v>
      </c>
      <c r="K64" s="16">
        <v>1830.76</v>
      </c>
      <c r="L64" s="16">
        <v>95</v>
      </c>
      <c r="M64" s="16">
        <v>1526.28</v>
      </c>
      <c r="N64" s="17">
        <f t="shared" si="0"/>
        <v>4.1250810810810812</v>
      </c>
      <c r="O64" s="16">
        <f t="shared" si="5"/>
        <v>0</v>
      </c>
      <c r="P64" s="17">
        <f t="shared" si="2"/>
        <v>0</v>
      </c>
      <c r="Q64" s="17">
        <f t="shared" si="3"/>
        <v>0</v>
      </c>
      <c r="R64" s="17">
        <f t="shared" si="6"/>
        <v>1526.28</v>
      </c>
      <c r="S64" s="17">
        <f t="shared" si="7"/>
        <v>404.01826484018261</v>
      </c>
      <c r="T64" s="18">
        <f t="shared" si="8"/>
        <v>4.1250810810810812</v>
      </c>
    </row>
    <row r="65" spans="1:20" ht="20" x14ac:dyDescent="0.2">
      <c r="A65" s="14">
        <v>28</v>
      </c>
      <c r="B65" s="15" t="s">
        <v>55</v>
      </c>
      <c r="C65" s="15" t="s">
        <v>21</v>
      </c>
      <c r="D65" s="16">
        <v>129</v>
      </c>
      <c r="E65" s="16">
        <v>235</v>
      </c>
      <c r="F65" s="16">
        <v>90</v>
      </c>
      <c r="G65" s="16">
        <v>100</v>
      </c>
      <c r="H65" s="17">
        <f t="shared" si="4"/>
        <v>2.1150000000000002</v>
      </c>
      <c r="I65" s="17" t="s">
        <v>23</v>
      </c>
      <c r="J65" s="16">
        <v>35</v>
      </c>
      <c r="K65" s="16">
        <v>743.68</v>
      </c>
      <c r="L65" s="16">
        <v>34</v>
      </c>
      <c r="M65" s="16">
        <v>644.70000000000005</v>
      </c>
      <c r="N65" s="17">
        <f t="shared" si="0"/>
        <v>1.7424324324324325</v>
      </c>
      <c r="O65" s="16">
        <f t="shared" si="5"/>
        <v>1</v>
      </c>
      <c r="P65" s="17">
        <f t="shared" si="2"/>
        <v>18.961764705882356</v>
      </c>
      <c r="Q65" s="17">
        <f t="shared" si="3"/>
        <v>5.1248012718600959E-2</v>
      </c>
      <c r="R65" s="17">
        <f t="shared" si="6"/>
        <v>663.66176470588243</v>
      </c>
      <c r="S65" s="17">
        <f t="shared" si="7"/>
        <v>313.78806841885694</v>
      </c>
      <c r="T65" s="18">
        <f t="shared" si="8"/>
        <v>1.7936804451510335</v>
      </c>
    </row>
    <row r="66" spans="1:20" ht="20" x14ac:dyDescent="0.2">
      <c r="A66" s="14">
        <v>29</v>
      </c>
      <c r="B66" s="15" t="s">
        <v>55</v>
      </c>
      <c r="C66" s="15" t="s">
        <v>21</v>
      </c>
      <c r="D66" s="16">
        <v>130</v>
      </c>
      <c r="E66" s="16">
        <v>320</v>
      </c>
      <c r="F66" s="16">
        <v>145</v>
      </c>
      <c r="G66" s="16">
        <v>165</v>
      </c>
      <c r="H66" s="17">
        <f t="shared" si="4"/>
        <v>7.6559999999999997</v>
      </c>
      <c r="I66" s="17" t="s">
        <v>23</v>
      </c>
      <c r="J66" s="16">
        <v>121</v>
      </c>
      <c r="K66" s="16">
        <v>3606.43</v>
      </c>
      <c r="L66" s="16"/>
      <c r="M66" s="16"/>
      <c r="N66" s="17">
        <f t="shared" ref="N66:N80" si="9">+M66/370</f>
        <v>0</v>
      </c>
      <c r="O66" s="16">
        <f t="shared" si="5"/>
        <v>121</v>
      </c>
      <c r="P66" s="17"/>
      <c r="Q66" s="17">
        <f t="shared" ref="Q66:Q80" si="10">+P66/370</f>
        <v>0</v>
      </c>
      <c r="R66" s="17">
        <f t="shared" si="6"/>
        <v>0</v>
      </c>
      <c r="S66" s="17">
        <f t="shared" si="7"/>
        <v>0</v>
      </c>
      <c r="T66" s="18">
        <f t="shared" si="8"/>
        <v>0</v>
      </c>
    </row>
    <row r="67" spans="1:20" ht="20" x14ac:dyDescent="0.2">
      <c r="A67" s="14">
        <v>30</v>
      </c>
      <c r="B67" s="15" t="s">
        <v>55</v>
      </c>
      <c r="C67" s="15" t="s">
        <v>21</v>
      </c>
      <c r="D67" s="16">
        <v>131</v>
      </c>
      <c r="E67" s="16">
        <v>380</v>
      </c>
      <c r="F67" s="16">
        <v>30</v>
      </c>
      <c r="G67" s="16">
        <v>182</v>
      </c>
      <c r="H67" s="17">
        <f t="shared" si="4"/>
        <v>2.0748000000000002</v>
      </c>
      <c r="I67" s="17" t="s">
        <v>23</v>
      </c>
      <c r="J67" s="16">
        <v>25</v>
      </c>
      <c r="K67" s="16">
        <v>889.64</v>
      </c>
      <c r="L67" s="16">
        <v>20</v>
      </c>
      <c r="M67" s="16">
        <v>528.01</v>
      </c>
      <c r="N67" s="17">
        <f t="shared" si="9"/>
        <v>1.4270540540540539</v>
      </c>
      <c r="O67" s="16">
        <f t="shared" si="5"/>
        <v>5</v>
      </c>
      <c r="P67" s="17">
        <f t="shared" ref="P67:P75" si="11">+M67/L67*O67</f>
        <v>132.0025</v>
      </c>
      <c r="Q67" s="17">
        <f t="shared" si="10"/>
        <v>0.35676351351351349</v>
      </c>
      <c r="R67" s="17">
        <f t="shared" si="6"/>
        <v>660.01250000000005</v>
      </c>
      <c r="S67" s="17">
        <f t="shared" si="7"/>
        <v>318.10897435897436</v>
      </c>
      <c r="T67" s="18">
        <f t="shared" si="8"/>
        <v>1.7838175675675674</v>
      </c>
    </row>
    <row r="68" spans="1:20" ht="20" x14ac:dyDescent="0.2">
      <c r="A68" s="14">
        <v>31</v>
      </c>
      <c r="B68" s="15" t="s">
        <v>55</v>
      </c>
      <c r="C68" s="15" t="s">
        <v>21</v>
      </c>
      <c r="D68" s="16">
        <v>132</v>
      </c>
      <c r="E68" s="16">
        <v>345</v>
      </c>
      <c r="F68" s="16">
        <v>140</v>
      </c>
      <c r="G68" s="16">
        <v>180</v>
      </c>
      <c r="H68" s="17">
        <f t="shared" si="4"/>
        <v>8.6940000000000008</v>
      </c>
      <c r="I68" s="17" t="s">
        <v>23</v>
      </c>
      <c r="J68" s="16">
        <v>151</v>
      </c>
      <c r="K68" s="16">
        <v>4537.7700000000004</v>
      </c>
      <c r="L68" s="16">
        <v>59</v>
      </c>
      <c r="M68" s="16">
        <v>1386.17</v>
      </c>
      <c r="N68" s="17">
        <f t="shared" si="9"/>
        <v>3.7464054054054055</v>
      </c>
      <c r="O68" s="16">
        <f t="shared" si="5"/>
        <v>92</v>
      </c>
      <c r="P68" s="17">
        <f t="shared" si="11"/>
        <v>2161.4854237288137</v>
      </c>
      <c r="Q68" s="17">
        <f t="shared" si="10"/>
        <v>5.8418524965643615</v>
      </c>
      <c r="R68" s="17">
        <f t="shared" si="6"/>
        <v>3547.6554237288137</v>
      </c>
      <c r="S68" s="17">
        <f t="shared" si="7"/>
        <v>408.05790473071238</v>
      </c>
      <c r="T68" s="18">
        <f t="shared" si="8"/>
        <v>9.5882579019697669</v>
      </c>
    </row>
    <row r="69" spans="1:20" ht="20" x14ac:dyDescent="0.2">
      <c r="A69" s="14">
        <v>32</v>
      </c>
      <c r="B69" s="15" t="s">
        <v>55</v>
      </c>
      <c r="C69" s="15" t="s">
        <v>21</v>
      </c>
      <c r="D69" s="16">
        <v>133</v>
      </c>
      <c r="E69" s="16">
        <v>235</v>
      </c>
      <c r="F69" s="16">
        <v>100</v>
      </c>
      <c r="G69" s="16">
        <v>183</v>
      </c>
      <c r="H69" s="17">
        <f t="shared" si="4"/>
        <v>4.3005000000000004</v>
      </c>
      <c r="I69" s="17" t="s">
        <v>23</v>
      </c>
      <c r="J69" s="16">
        <v>80</v>
      </c>
      <c r="K69" s="16">
        <v>1839.55</v>
      </c>
      <c r="L69" s="16">
        <v>78</v>
      </c>
      <c r="M69" s="16">
        <v>1532.77</v>
      </c>
      <c r="N69" s="17">
        <f t="shared" si="9"/>
        <v>4.1426216216216218</v>
      </c>
      <c r="O69" s="16">
        <f t="shared" si="5"/>
        <v>2</v>
      </c>
      <c r="P69" s="17">
        <f t="shared" si="11"/>
        <v>39.301794871794868</v>
      </c>
      <c r="Q69" s="17">
        <f t="shared" si="10"/>
        <v>0.10622106722106721</v>
      </c>
      <c r="R69" s="17">
        <f t="shared" si="6"/>
        <v>1572.0717948717947</v>
      </c>
      <c r="S69" s="17">
        <f t="shared" si="7"/>
        <v>365.5555853672351</v>
      </c>
      <c r="T69" s="18">
        <f t="shared" si="8"/>
        <v>4.2488426888426893</v>
      </c>
    </row>
    <row r="70" spans="1:20" ht="20" x14ac:dyDescent="0.2">
      <c r="A70" s="14">
        <v>33</v>
      </c>
      <c r="B70" s="15" t="s">
        <v>55</v>
      </c>
      <c r="C70" s="15" t="s">
        <v>21</v>
      </c>
      <c r="D70" s="16">
        <v>134</v>
      </c>
      <c r="E70" s="16">
        <v>245</v>
      </c>
      <c r="F70" s="16">
        <v>97</v>
      </c>
      <c r="G70" s="16">
        <v>185</v>
      </c>
      <c r="H70" s="17">
        <f t="shared" si="4"/>
        <v>4.3965249999999996</v>
      </c>
      <c r="I70" s="17" t="s">
        <v>23</v>
      </c>
      <c r="J70" s="16">
        <v>75</v>
      </c>
      <c r="K70" s="16">
        <v>1624.07</v>
      </c>
      <c r="L70" s="16">
        <v>72</v>
      </c>
      <c r="M70" s="16">
        <v>1518.04</v>
      </c>
      <c r="N70" s="17">
        <f t="shared" si="9"/>
        <v>4.1028108108108103</v>
      </c>
      <c r="O70" s="16">
        <f t="shared" si="5"/>
        <v>3</v>
      </c>
      <c r="P70" s="17">
        <f t="shared" si="11"/>
        <v>63.251666666666665</v>
      </c>
      <c r="Q70" s="17">
        <f t="shared" si="10"/>
        <v>0.17095045045045046</v>
      </c>
      <c r="R70" s="17">
        <f t="shared" si="6"/>
        <v>1581.2916666666665</v>
      </c>
      <c r="S70" s="17">
        <f t="shared" si="7"/>
        <v>359.66852608973375</v>
      </c>
      <c r="T70" s="18">
        <f t="shared" si="8"/>
        <v>4.273761261261261</v>
      </c>
    </row>
    <row r="71" spans="1:20" ht="20" x14ac:dyDescent="0.2">
      <c r="A71" s="14">
        <v>34</v>
      </c>
      <c r="B71" s="15" t="s">
        <v>55</v>
      </c>
      <c r="C71" s="15" t="s">
        <v>21</v>
      </c>
      <c r="D71" s="16">
        <v>135</v>
      </c>
      <c r="E71" s="16">
        <v>270</v>
      </c>
      <c r="F71" s="16">
        <v>65</v>
      </c>
      <c r="G71" s="16">
        <v>200</v>
      </c>
      <c r="H71" s="17">
        <f t="shared" si="4"/>
        <v>3.51</v>
      </c>
      <c r="I71" s="17" t="s">
        <v>23</v>
      </c>
      <c r="J71" s="16">
        <v>52</v>
      </c>
      <c r="K71" s="16">
        <v>1426.85</v>
      </c>
      <c r="L71" s="16">
        <v>52</v>
      </c>
      <c r="M71" s="16">
        <v>1269.42</v>
      </c>
      <c r="N71" s="17">
        <f t="shared" si="9"/>
        <v>3.4308648648648652</v>
      </c>
      <c r="O71" s="16">
        <f t="shared" si="5"/>
        <v>0</v>
      </c>
      <c r="P71" s="17">
        <f t="shared" si="11"/>
        <v>0</v>
      </c>
      <c r="Q71" s="17">
        <f t="shared" si="10"/>
        <v>0</v>
      </c>
      <c r="R71" s="17">
        <f t="shared" si="6"/>
        <v>1269.42</v>
      </c>
      <c r="S71" s="17">
        <f t="shared" si="7"/>
        <v>361.65811965811969</v>
      </c>
      <c r="T71" s="18">
        <f t="shared" si="8"/>
        <v>3.4308648648648652</v>
      </c>
    </row>
    <row r="72" spans="1:20" ht="20" x14ac:dyDescent="0.2">
      <c r="A72" s="14">
        <v>35</v>
      </c>
      <c r="B72" s="15" t="s">
        <v>55</v>
      </c>
      <c r="C72" s="15" t="s">
        <v>21</v>
      </c>
      <c r="D72" s="15">
        <v>136</v>
      </c>
      <c r="E72" s="15">
        <v>232</v>
      </c>
      <c r="F72" s="15">
        <v>175</v>
      </c>
      <c r="G72" s="15">
        <v>85</v>
      </c>
      <c r="H72" s="17">
        <f t="shared" si="4"/>
        <v>3.4510000000000001</v>
      </c>
      <c r="I72" s="17" t="s">
        <v>23</v>
      </c>
      <c r="J72" s="15">
        <v>63</v>
      </c>
      <c r="K72" s="15">
        <v>1274.8900000000001</v>
      </c>
      <c r="L72" s="15">
        <v>61</v>
      </c>
      <c r="M72" s="15">
        <v>1260.77</v>
      </c>
      <c r="N72" s="17">
        <f t="shared" si="9"/>
        <v>3.4074864864864862</v>
      </c>
      <c r="O72" s="16">
        <f t="shared" si="5"/>
        <v>2</v>
      </c>
      <c r="P72" s="17">
        <f t="shared" si="11"/>
        <v>41.336721311475408</v>
      </c>
      <c r="Q72" s="17">
        <f t="shared" si="10"/>
        <v>0.11172086840939299</v>
      </c>
      <c r="R72" s="17">
        <f t="shared" si="6"/>
        <v>1302.1067213114754</v>
      </c>
      <c r="S72" s="17">
        <f t="shared" si="7"/>
        <v>377.31287201143886</v>
      </c>
      <c r="T72" s="18">
        <f t="shared" si="8"/>
        <v>3.5192073548958791</v>
      </c>
    </row>
    <row r="73" spans="1:20" ht="20" x14ac:dyDescent="0.2">
      <c r="A73" s="14">
        <v>36</v>
      </c>
      <c r="B73" s="15" t="s">
        <v>55</v>
      </c>
      <c r="C73" s="15" t="s">
        <v>21</v>
      </c>
      <c r="D73" s="16">
        <v>137</v>
      </c>
      <c r="E73" s="16">
        <v>266</v>
      </c>
      <c r="F73" s="16">
        <v>60</v>
      </c>
      <c r="G73" s="16">
        <v>200</v>
      </c>
      <c r="H73" s="17">
        <f t="shared" si="4"/>
        <v>3.1920000000000002</v>
      </c>
      <c r="I73" s="17" t="s">
        <v>23</v>
      </c>
      <c r="J73" s="16">
        <v>79</v>
      </c>
      <c r="K73" s="16">
        <v>1719</v>
      </c>
      <c r="L73" s="16">
        <v>63</v>
      </c>
      <c r="M73" s="16">
        <v>1191.2</v>
      </c>
      <c r="N73" s="17">
        <f t="shared" si="9"/>
        <v>3.2194594594594594</v>
      </c>
      <c r="O73" s="16">
        <f t="shared" si="5"/>
        <v>16</v>
      </c>
      <c r="P73" s="17">
        <f t="shared" si="11"/>
        <v>302.52698412698413</v>
      </c>
      <c r="Q73" s="17">
        <f t="shared" si="10"/>
        <v>0.81764049764049762</v>
      </c>
      <c r="R73" s="17">
        <f t="shared" si="6"/>
        <v>1493.7269841269842</v>
      </c>
      <c r="S73" s="17">
        <f t="shared" si="7"/>
        <v>467.95958149341607</v>
      </c>
      <c r="T73" s="18">
        <f t="shared" si="8"/>
        <v>4.0370999570999571</v>
      </c>
    </row>
    <row r="74" spans="1:20" ht="20" x14ac:dyDescent="0.2">
      <c r="A74" s="14">
        <v>37</v>
      </c>
      <c r="B74" s="15" t="s">
        <v>55</v>
      </c>
      <c r="C74" s="15" t="s">
        <v>21</v>
      </c>
      <c r="D74" s="16">
        <v>138</v>
      </c>
      <c r="E74" s="16">
        <v>350</v>
      </c>
      <c r="F74" s="16">
        <v>66</v>
      </c>
      <c r="G74" s="16">
        <v>185</v>
      </c>
      <c r="H74" s="17">
        <f t="shared" si="4"/>
        <v>4.2735000000000003</v>
      </c>
      <c r="I74" s="17" t="s">
        <v>23</v>
      </c>
      <c r="J74" s="16">
        <v>64</v>
      </c>
      <c r="K74" s="16">
        <v>1696.41</v>
      </c>
      <c r="L74" s="16">
        <v>27</v>
      </c>
      <c r="M74" s="16">
        <v>616.64</v>
      </c>
      <c r="N74" s="17">
        <f t="shared" si="9"/>
        <v>1.6665945945945946</v>
      </c>
      <c r="O74" s="16">
        <f t="shared" si="5"/>
        <v>37</v>
      </c>
      <c r="P74" s="17">
        <f t="shared" si="11"/>
        <v>845.02518518518525</v>
      </c>
      <c r="Q74" s="17">
        <f t="shared" si="10"/>
        <v>2.283851851851852</v>
      </c>
      <c r="R74" s="17">
        <f t="shared" si="6"/>
        <v>1461.6651851851852</v>
      </c>
      <c r="S74" s="17">
        <f t="shared" si="7"/>
        <v>342.02999536332868</v>
      </c>
      <c r="T74" s="18">
        <f t="shared" si="8"/>
        <v>3.9504464464464464</v>
      </c>
    </row>
    <row r="75" spans="1:20" ht="20" x14ac:dyDescent="0.2">
      <c r="A75" s="14">
        <v>38</v>
      </c>
      <c r="B75" s="15" t="s">
        <v>55</v>
      </c>
      <c r="C75" s="15" t="s">
        <v>21</v>
      </c>
      <c r="D75" s="16">
        <v>139</v>
      </c>
      <c r="E75" s="16">
        <v>250</v>
      </c>
      <c r="F75" s="16">
        <v>105</v>
      </c>
      <c r="G75" s="16">
        <v>90</v>
      </c>
      <c r="H75" s="17">
        <f t="shared" si="4"/>
        <v>2.3624999999999998</v>
      </c>
      <c r="I75" s="17" t="s">
        <v>23</v>
      </c>
      <c r="J75" s="16">
        <v>32</v>
      </c>
      <c r="K75" s="16">
        <v>893.33</v>
      </c>
      <c r="L75" s="16">
        <v>32</v>
      </c>
      <c r="M75" s="16">
        <v>705.54</v>
      </c>
      <c r="N75" s="17">
        <f t="shared" si="9"/>
        <v>1.9068648648648647</v>
      </c>
      <c r="O75" s="16">
        <f t="shared" si="5"/>
        <v>0</v>
      </c>
      <c r="P75" s="17">
        <f t="shared" si="11"/>
        <v>0</v>
      </c>
      <c r="Q75" s="17">
        <f t="shared" si="10"/>
        <v>0</v>
      </c>
      <c r="R75" s="17">
        <f t="shared" si="6"/>
        <v>705.54</v>
      </c>
      <c r="S75" s="17">
        <f t="shared" si="7"/>
        <v>298.64126984126983</v>
      </c>
      <c r="T75" s="18">
        <f t="shared" si="8"/>
        <v>1.9068648648648647</v>
      </c>
    </row>
    <row r="76" spans="1:20" ht="20" x14ac:dyDescent="0.2">
      <c r="A76" s="14">
        <v>39</v>
      </c>
      <c r="B76" s="15" t="s">
        <v>55</v>
      </c>
      <c r="C76" s="15" t="s">
        <v>21</v>
      </c>
      <c r="D76" s="16">
        <v>140</v>
      </c>
      <c r="E76" s="16">
        <v>230</v>
      </c>
      <c r="F76" s="16">
        <v>95</v>
      </c>
      <c r="G76" s="16">
        <v>120</v>
      </c>
      <c r="H76" s="17">
        <f t="shared" si="4"/>
        <v>2.6219999999999999</v>
      </c>
      <c r="I76" s="17" t="s">
        <v>23</v>
      </c>
      <c r="J76" s="16">
        <v>34</v>
      </c>
      <c r="K76" s="16">
        <v>668.27</v>
      </c>
      <c r="L76" s="16"/>
      <c r="M76" s="16"/>
      <c r="N76" s="17">
        <f t="shared" si="9"/>
        <v>0</v>
      </c>
      <c r="O76" s="16">
        <f t="shared" si="5"/>
        <v>34</v>
      </c>
      <c r="P76" s="17"/>
      <c r="Q76" s="17">
        <f t="shared" si="10"/>
        <v>0</v>
      </c>
      <c r="R76" s="17">
        <f t="shared" si="6"/>
        <v>0</v>
      </c>
      <c r="S76" s="17">
        <f t="shared" si="7"/>
        <v>0</v>
      </c>
      <c r="T76" s="18">
        <f t="shared" si="8"/>
        <v>0</v>
      </c>
    </row>
    <row r="77" spans="1:20" ht="20" x14ac:dyDescent="0.2">
      <c r="A77" s="14">
        <v>40</v>
      </c>
      <c r="B77" s="15" t="s">
        <v>55</v>
      </c>
      <c r="C77" s="15" t="s">
        <v>21</v>
      </c>
      <c r="D77" s="15">
        <v>141</v>
      </c>
      <c r="E77" s="15">
        <v>240</v>
      </c>
      <c r="F77" s="15">
        <v>105</v>
      </c>
      <c r="G77" s="15">
        <v>95</v>
      </c>
      <c r="H77" s="17">
        <f t="shared" si="4"/>
        <v>2.3940000000000001</v>
      </c>
      <c r="I77" s="17" t="s">
        <v>23</v>
      </c>
      <c r="J77" s="15">
        <v>33</v>
      </c>
      <c r="K77" s="15">
        <v>784.24</v>
      </c>
      <c r="L77" s="15">
        <v>33</v>
      </c>
      <c r="M77" s="15">
        <v>741.55</v>
      </c>
      <c r="N77" s="17">
        <f t="shared" si="9"/>
        <v>2.004189189189189</v>
      </c>
      <c r="O77" s="16">
        <f t="shared" si="5"/>
        <v>0</v>
      </c>
      <c r="P77" s="17">
        <f>+M77/L77*O77</f>
        <v>0</v>
      </c>
      <c r="Q77" s="17">
        <f t="shared" si="10"/>
        <v>0</v>
      </c>
      <c r="R77" s="17">
        <f t="shared" si="6"/>
        <v>741.55</v>
      </c>
      <c r="S77" s="17">
        <f t="shared" si="7"/>
        <v>309.75355054302418</v>
      </c>
      <c r="T77" s="18">
        <f t="shared" si="8"/>
        <v>2.004189189189189</v>
      </c>
    </row>
    <row r="78" spans="1:20" ht="20" x14ac:dyDescent="0.2">
      <c r="A78" s="14">
        <v>41</v>
      </c>
      <c r="B78" s="15" t="s">
        <v>55</v>
      </c>
      <c r="C78" s="15" t="s">
        <v>21</v>
      </c>
      <c r="D78" s="16">
        <v>142</v>
      </c>
      <c r="E78" s="16">
        <v>290</v>
      </c>
      <c r="F78" s="16">
        <v>120</v>
      </c>
      <c r="G78" s="16">
        <v>125</v>
      </c>
      <c r="H78" s="17">
        <f t="shared" si="4"/>
        <v>4.3499999999999996</v>
      </c>
      <c r="I78" s="17" t="s">
        <v>23</v>
      </c>
      <c r="J78" s="16">
        <v>94</v>
      </c>
      <c r="K78" s="16">
        <v>1979.71</v>
      </c>
      <c r="L78" s="16">
        <v>90</v>
      </c>
      <c r="M78" s="16">
        <v>1570.43</v>
      </c>
      <c r="N78" s="17">
        <f t="shared" si="9"/>
        <v>4.2444054054054057</v>
      </c>
      <c r="O78" s="16">
        <f t="shared" si="5"/>
        <v>4</v>
      </c>
      <c r="P78" s="17">
        <f>+M78/L78*O78</f>
        <v>69.796888888888887</v>
      </c>
      <c r="Q78" s="17">
        <f t="shared" si="10"/>
        <v>0.18864024024024023</v>
      </c>
      <c r="R78" s="17">
        <f t="shared" si="6"/>
        <v>1640.2268888888889</v>
      </c>
      <c r="S78" s="17">
        <f t="shared" si="7"/>
        <v>377.06365261813539</v>
      </c>
      <c r="T78" s="18">
        <f t="shared" si="8"/>
        <v>4.4330456456456462</v>
      </c>
    </row>
    <row r="79" spans="1:20" ht="20" x14ac:dyDescent="0.2">
      <c r="A79" s="19">
        <v>42</v>
      </c>
      <c r="B79" s="20" t="s">
        <v>55</v>
      </c>
      <c r="C79" s="20" t="s">
        <v>21</v>
      </c>
      <c r="D79" s="21">
        <v>143</v>
      </c>
      <c r="E79" s="21">
        <v>360</v>
      </c>
      <c r="F79" s="21">
        <v>120</v>
      </c>
      <c r="G79" s="21">
        <v>180</v>
      </c>
      <c r="H79" s="22">
        <f t="shared" si="4"/>
        <v>7.7759999999999998</v>
      </c>
      <c r="I79" s="22" t="s">
        <v>23</v>
      </c>
      <c r="J79" s="21">
        <v>84</v>
      </c>
      <c r="K79" s="21">
        <v>2765.26</v>
      </c>
      <c r="L79" s="21">
        <v>84</v>
      </c>
      <c r="M79" s="21">
        <v>1898.21</v>
      </c>
      <c r="N79" s="22">
        <f t="shared" si="9"/>
        <v>5.1302972972972976</v>
      </c>
      <c r="O79" s="21">
        <f t="shared" si="5"/>
        <v>0</v>
      </c>
      <c r="P79" s="22">
        <f>+M79/L79*O79</f>
        <v>0</v>
      </c>
      <c r="Q79" s="22">
        <f t="shared" si="10"/>
        <v>0</v>
      </c>
      <c r="R79" s="22">
        <f t="shared" si="6"/>
        <v>1898.21</v>
      </c>
      <c r="S79" s="22">
        <f t="shared" si="7"/>
        <v>244.11136831275721</v>
      </c>
      <c r="T79" s="23">
        <f t="shared" si="8"/>
        <v>5.1302972972972976</v>
      </c>
    </row>
    <row r="80" spans="1:20" ht="20" x14ac:dyDescent="0.2">
      <c r="A80" s="19">
        <v>43</v>
      </c>
      <c r="B80" s="20" t="s">
        <v>57</v>
      </c>
      <c r="C80" s="20" t="s">
        <v>21</v>
      </c>
      <c r="D80" s="21">
        <v>223</v>
      </c>
      <c r="E80" s="21">
        <v>231</v>
      </c>
      <c r="F80" s="21">
        <v>156</v>
      </c>
      <c r="G80" s="21">
        <v>87</v>
      </c>
      <c r="H80" s="22">
        <f t="shared" si="4"/>
        <v>3.135132</v>
      </c>
      <c r="I80" s="22" t="s">
        <v>58</v>
      </c>
      <c r="J80" s="21">
        <v>50</v>
      </c>
      <c r="K80" s="21">
        <v>2600</v>
      </c>
      <c r="L80" s="21">
        <v>45</v>
      </c>
      <c r="M80" s="21">
        <v>1300</v>
      </c>
      <c r="N80" s="22">
        <f t="shared" si="9"/>
        <v>3.5135135135135136</v>
      </c>
      <c r="O80" s="21">
        <f t="shared" si="5"/>
        <v>5</v>
      </c>
      <c r="P80" s="22">
        <f>+M80/L80*O80</f>
        <v>144.44444444444446</v>
      </c>
      <c r="Q80" s="22">
        <f t="shared" si="10"/>
        <v>0.39039039039039042</v>
      </c>
      <c r="R80" s="22">
        <f t="shared" si="6"/>
        <v>1444.4444444444443</v>
      </c>
      <c r="S80" s="22">
        <f t="shared" si="7"/>
        <v>460.72843007708906</v>
      </c>
      <c r="T80" s="23">
        <f t="shared" si="8"/>
        <v>3.9039039039039038</v>
      </c>
    </row>
  </sheetData>
  <pageMargins left="0.39" right="0.12" top="0.17" bottom="0.13" header="0.12" footer="0.12"/>
  <pageSetup scale="53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Ranolia</dc:creator>
  <cp:lastModifiedBy>Praveen Ranolia</cp:lastModifiedBy>
  <dcterms:created xsi:type="dcterms:W3CDTF">2025-01-07T11:46:37Z</dcterms:created>
  <dcterms:modified xsi:type="dcterms:W3CDTF">2025-01-07T11:47:57Z</dcterms:modified>
</cp:coreProperties>
</file>