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Users\Dell\Downloads\ASSIGNMENT MASTER\Basic Excel\3. CELL OR FORMULA REFERENCE\Assignment\"/>
    </mc:Choice>
  </mc:AlternateContent>
  <xr:revisionPtr revIDLastSave="0" documentId="13_ncr:1_{6B24AB2E-64FE-4583-9720-FCBC3A03BA85}" xr6:coauthVersionLast="46" xr6:coauthVersionMax="46" xr10:uidLastSave="{00000000-0000-0000-0000-000000000000}"/>
  <bookViews>
    <workbookView xWindow="-120" yWindow="-120" windowWidth="20730" windowHeight="11160" firstSheet="40" activeTab="46" xr2:uid="{00000000-000D-0000-FFFF-FFFF00000000}"/>
  </bookViews>
  <sheets>
    <sheet name="Cell References" sheetId="24" r:id="rId1"/>
    <sheet name="CR(1)" sheetId="7" r:id="rId2"/>
    <sheet name="CR(1an)" sheetId="30" r:id="rId3"/>
    <sheet name="CR(2)" sheetId="8" r:id="rId4"/>
    <sheet name="CR(2an)" sheetId="31" r:id="rId5"/>
    <sheet name="CR(3)" sheetId="9" r:id="rId6"/>
    <sheet name="CR(3an)" sheetId="32" r:id="rId7"/>
    <sheet name="CR(4)" sheetId="14" r:id="rId8"/>
    <sheet name="CR(4an)" sheetId="34" r:id="rId9"/>
    <sheet name="CR(5)" sheetId="12" r:id="rId10"/>
    <sheet name="CR(5an)" sheetId="35" r:id="rId11"/>
    <sheet name="Tables-old" sheetId="86" state="hidden" r:id="rId12"/>
    <sheet name="Tables (an)-old" sheetId="87" state="hidden" r:id="rId13"/>
    <sheet name="HW ==&gt;&gt;" sheetId="42" r:id="rId14"/>
    <sheet name="HW(1)" sheetId="43" r:id="rId15"/>
    <sheet name="HW(1an)" sheetId="44" r:id="rId16"/>
    <sheet name="HW(2)" sheetId="45" r:id="rId17"/>
    <sheet name="HW(2an)" sheetId="46" r:id="rId18"/>
    <sheet name="HW(3)" sheetId="47" r:id="rId19"/>
    <sheet name="HW(3an)" sheetId="48" r:id="rId20"/>
    <sheet name="HW(4)" sheetId="49" r:id="rId21"/>
    <sheet name="HW(4an)" sheetId="50" r:id="rId22"/>
    <sheet name="HW(5)" sheetId="57" r:id="rId23"/>
    <sheet name="HW(5an)" sheetId="58" r:id="rId24"/>
    <sheet name="HW(6)" sheetId="59" r:id="rId25"/>
    <sheet name="HW(6an)" sheetId="60" r:id="rId26"/>
    <sheet name="HW(7)" sheetId="61" r:id="rId27"/>
    <sheet name="HW(7an)" sheetId="62" r:id="rId28"/>
    <sheet name="HW(8)" sheetId="63" r:id="rId29"/>
    <sheet name="HW(8an)" sheetId="64" r:id="rId30"/>
    <sheet name="HW(9)" sheetId="65" r:id="rId31"/>
    <sheet name="HW(9an)" sheetId="66" r:id="rId32"/>
    <sheet name="HW(10)" sheetId="69" r:id="rId33"/>
    <sheet name="HW(10an)" sheetId="70" r:id="rId34"/>
    <sheet name="HW(11)" sheetId="73" r:id="rId35"/>
    <sheet name="HW(11an)" sheetId="74" r:id="rId36"/>
    <sheet name="HW(12)" sheetId="75" r:id="rId37"/>
    <sheet name="HW(12an)" sheetId="76" r:id="rId38"/>
    <sheet name="HW(13)" sheetId="77" r:id="rId39"/>
    <sheet name="HW(13an)" sheetId="78" r:id="rId40"/>
    <sheet name="HW(14)" sheetId="79" r:id="rId41"/>
    <sheet name="HW(14an)" sheetId="80" r:id="rId42"/>
    <sheet name="HW(15)" sheetId="81" r:id="rId43"/>
    <sheet name="AssumptionsFor15" sheetId="82" r:id="rId44"/>
    <sheet name="HW(15an)" sheetId="83" r:id="rId45"/>
    <sheet name="HW(16)" sheetId="84" r:id="rId46"/>
    <sheet name="HW(16an)" sheetId="85" r:id="rId47"/>
  </sheets>
  <definedNames>
    <definedName name="_xlnm.Print_Area" localSheetId="0">'Cell References'!$A$1:$L$55,'Cell References'!$N$1:$Y$55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6" i="75" l="1"/>
  <c r="D16" i="75"/>
  <c r="E16" i="75"/>
  <c r="F16" i="75"/>
  <c r="G16" i="75"/>
  <c r="B16" i="75"/>
  <c r="A54" i="86" l="1"/>
  <c r="A55" i="86"/>
  <c r="A56" i="86"/>
  <c r="A57" i="86"/>
  <c r="A58" i="86"/>
  <c r="A59" i="86"/>
  <c r="A60" i="86"/>
  <c r="B15" i="35" l="1"/>
  <c r="B14" i="35"/>
  <c r="B13" i="35"/>
  <c r="B12" i="35"/>
  <c r="B11" i="35"/>
  <c r="B10" i="35"/>
  <c r="B9" i="35"/>
  <c r="B8" i="35"/>
  <c r="B7" i="35"/>
  <c r="B6" i="35"/>
  <c r="B5" i="35"/>
  <c r="B4" i="35"/>
  <c r="N3" i="35"/>
  <c r="M3" i="35"/>
  <c r="L3" i="35"/>
  <c r="K3" i="35"/>
  <c r="K14" i="35" s="1"/>
  <c r="J3" i="35"/>
  <c r="I3" i="35"/>
  <c r="H3" i="35"/>
  <c r="H8" i="35" s="1"/>
  <c r="G3" i="35"/>
  <c r="G14" i="35" s="1"/>
  <c r="F3" i="35"/>
  <c r="E3" i="35"/>
  <c r="D3" i="35"/>
  <c r="C3" i="35"/>
  <c r="C14" i="35" s="1"/>
  <c r="A22" i="34" a="1"/>
  <c r="F23" i="34" s="1"/>
  <c r="G9" i="34"/>
  <c r="F9" i="34"/>
  <c r="E9" i="34"/>
  <c r="D9" i="34"/>
  <c r="C9" i="34"/>
  <c r="B9" i="34"/>
  <c r="A9" i="34"/>
  <c r="G8" i="34"/>
  <c r="F8" i="34"/>
  <c r="E8" i="34"/>
  <c r="D8" i="34"/>
  <c r="C8" i="34"/>
  <c r="B8" i="34"/>
  <c r="A8" i="34"/>
  <c r="G7" i="34"/>
  <c r="F7" i="34"/>
  <c r="E7" i="34"/>
  <c r="D7" i="34"/>
  <c r="C7" i="34"/>
  <c r="B7" i="34"/>
  <c r="A7" i="34"/>
  <c r="G6" i="34"/>
  <c r="F6" i="34"/>
  <c r="E6" i="34"/>
  <c r="D6" i="34"/>
  <c r="C6" i="34"/>
  <c r="B6" i="34"/>
  <c r="A6" i="34"/>
  <c r="G5" i="34"/>
  <c r="F5" i="34"/>
  <c r="E5" i="34"/>
  <c r="D5" i="34"/>
  <c r="C5" i="34"/>
  <c r="B5" i="34"/>
  <c r="A5" i="34"/>
  <c r="G4" i="34"/>
  <c r="F4" i="34"/>
  <c r="E4" i="34"/>
  <c r="D4" i="34"/>
  <c r="C4" i="34"/>
  <c r="B4" i="34"/>
  <c r="A4" i="34"/>
  <c r="H3" i="34"/>
  <c r="E10" i="34" l="1"/>
  <c r="E11" i="34" s="1"/>
  <c r="N12" i="35"/>
  <c r="J6" i="35"/>
  <c r="F14" i="35"/>
  <c r="H9" i="34"/>
  <c r="H8" i="34"/>
  <c r="N4" i="35"/>
  <c r="B10" i="34"/>
  <c r="H7" i="34"/>
  <c r="G9" i="35"/>
  <c r="G10" i="34"/>
  <c r="G11" i="34" s="1"/>
  <c r="H6" i="34"/>
  <c r="A22" i="34"/>
  <c r="D13" i="35"/>
  <c r="H13" i="35"/>
  <c r="L13" i="35"/>
  <c r="D4" i="35"/>
  <c r="C5" i="35"/>
  <c r="L8" i="35"/>
  <c r="K9" i="35"/>
  <c r="D12" i="35"/>
  <c r="C13" i="35"/>
  <c r="F10" i="34"/>
  <c r="F11" i="34" s="1"/>
  <c r="C10" i="34"/>
  <c r="C11" i="34" s="1"/>
  <c r="D10" i="34"/>
  <c r="D11" i="34" s="1"/>
  <c r="H4" i="34"/>
  <c r="H5" i="34"/>
  <c r="E22" i="34"/>
  <c r="E12" i="35"/>
  <c r="I12" i="35"/>
  <c r="M12" i="35"/>
  <c r="H4" i="35"/>
  <c r="G5" i="35"/>
  <c r="N8" i="35"/>
  <c r="N10" i="35"/>
  <c r="H12" i="35"/>
  <c r="G13" i="35"/>
  <c r="C23" i="34"/>
  <c r="F15" i="35"/>
  <c r="J15" i="35"/>
  <c r="N15" i="35"/>
  <c r="L4" i="35"/>
  <c r="K5" i="35"/>
  <c r="D8" i="35"/>
  <c r="C9" i="35"/>
  <c r="L12" i="35"/>
  <c r="K13" i="35"/>
  <c r="F6" i="35"/>
  <c r="M7" i="35"/>
  <c r="J10" i="35"/>
  <c r="I11" i="35"/>
  <c r="M11" i="35"/>
  <c r="J14" i="35"/>
  <c r="N14" i="35"/>
  <c r="M15" i="35"/>
  <c r="F4" i="35"/>
  <c r="J4" i="35"/>
  <c r="E5" i="35"/>
  <c r="I5" i="35"/>
  <c r="M5" i="35"/>
  <c r="D6" i="35"/>
  <c r="H6" i="35"/>
  <c r="L6" i="35"/>
  <c r="C7" i="35"/>
  <c r="G7" i="35"/>
  <c r="K7" i="35"/>
  <c r="F8" i="35"/>
  <c r="J8" i="35"/>
  <c r="E9" i="35"/>
  <c r="I9" i="35"/>
  <c r="M9" i="35"/>
  <c r="D10" i="35"/>
  <c r="H10" i="35"/>
  <c r="L10" i="35"/>
  <c r="C11" i="35"/>
  <c r="G11" i="35"/>
  <c r="K11" i="35"/>
  <c r="F12" i="35"/>
  <c r="J12" i="35"/>
  <c r="E13" i="35"/>
  <c r="I13" i="35"/>
  <c r="M13" i="35"/>
  <c r="D14" i="35"/>
  <c r="H14" i="35"/>
  <c r="L14" i="35"/>
  <c r="C15" i="35"/>
  <c r="G15" i="35"/>
  <c r="K15" i="35"/>
  <c r="N6" i="35"/>
  <c r="I7" i="35"/>
  <c r="E11" i="35"/>
  <c r="I15" i="35"/>
  <c r="C4" i="35"/>
  <c r="G4" i="35"/>
  <c r="K4" i="35"/>
  <c r="F5" i="35"/>
  <c r="J5" i="35"/>
  <c r="N5" i="35"/>
  <c r="E6" i="35"/>
  <c r="I6" i="35"/>
  <c r="M6" i="35"/>
  <c r="D7" i="35"/>
  <c r="H7" i="35"/>
  <c r="L7" i="35"/>
  <c r="C8" i="35"/>
  <c r="G8" i="35"/>
  <c r="K8" i="35"/>
  <c r="F9" i="35"/>
  <c r="J9" i="35"/>
  <c r="N9" i="35"/>
  <c r="E10" i="35"/>
  <c r="I10" i="35"/>
  <c r="M10" i="35"/>
  <c r="D11" i="35"/>
  <c r="H11" i="35"/>
  <c r="L11" i="35"/>
  <c r="C12" i="35"/>
  <c r="G12" i="35"/>
  <c r="K12" i="35"/>
  <c r="F13" i="35"/>
  <c r="J13" i="35"/>
  <c r="N13" i="35"/>
  <c r="E14" i="35"/>
  <c r="I14" i="35"/>
  <c r="M14" i="35"/>
  <c r="D15" i="35"/>
  <c r="H15" i="35"/>
  <c r="L15" i="35"/>
  <c r="E7" i="35"/>
  <c r="F10" i="35"/>
  <c r="E15" i="35"/>
  <c r="E4" i="35"/>
  <c r="I4" i="35"/>
  <c r="M4" i="35"/>
  <c r="D5" i="35"/>
  <c r="H5" i="35"/>
  <c r="L5" i="35"/>
  <c r="C6" i="35"/>
  <c r="G6" i="35"/>
  <c r="K6" i="35"/>
  <c r="F7" i="35"/>
  <c r="J7" i="35"/>
  <c r="N7" i="35"/>
  <c r="E8" i="35"/>
  <c r="I8" i="35"/>
  <c r="M8" i="35"/>
  <c r="D9" i="35"/>
  <c r="H9" i="35"/>
  <c r="L9" i="35"/>
  <c r="C10" i="35"/>
  <c r="G10" i="35"/>
  <c r="K10" i="35"/>
  <c r="F11" i="35"/>
  <c r="J11" i="35"/>
  <c r="N11" i="35"/>
  <c r="B11" i="34"/>
  <c r="B22" i="34"/>
  <c r="F22" i="34"/>
  <c r="D23" i="34"/>
  <c r="C22" i="34"/>
  <c r="A23" i="34"/>
  <c r="E23" i="34"/>
  <c r="D22" i="34"/>
  <c r="B23" i="34"/>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6" i="32"/>
  <c r="C25" i="32"/>
  <c r="C24" i="32"/>
  <c r="C23" i="32"/>
  <c r="C22" i="32"/>
  <c r="C21" i="32"/>
  <c r="C20" i="32"/>
  <c r="C19" i="32"/>
  <c r="C18" i="32"/>
  <c r="C17" i="32"/>
  <c r="C16" i="32"/>
  <c r="C15" i="32"/>
  <c r="C14" i="32"/>
  <c r="C13" i="32"/>
  <c r="C12" i="32"/>
  <c r="C11" i="32"/>
  <c r="C10" i="32"/>
  <c r="C9" i="32"/>
  <c r="C8" i="32"/>
  <c r="C7" i="32"/>
  <c r="C6" i="32"/>
  <c r="C5" i="32"/>
  <c r="I24" i="31"/>
  <c r="I19" i="31"/>
  <c r="A19" i="31"/>
  <c r="A8" i="31"/>
  <c r="A7" i="31"/>
  <c r="A6" i="31"/>
  <c r="A5" i="31"/>
  <c r="A4" i="31"/>
  <c r="A3" i="31"/>
  <c r="B2" i="31"/>
  <c r="B7" i="31" s="1"/>
  <c r="E7" i="31" s="1"/>
  <c r="E1" i="31"/>
  <c r="D7" i="30"/>
  <c r="D6" i="30"/>
  <c r="D5" i="30"/>
  <c r="D4" i="30"/>
  <c r="D3" i="30"/>
  <c r="D2" i="30"/>
  <c r="A22" i="14" a="1"/>
  <c r="B22" i="14" s="1"/>
  <c r="B5" i="31" l="1"/>
  <c r="E5" i="31" s="1"/>
  <c r="H10" i="34"/>
  <c r="H11" i="34" s="1"/>
  <c r="I25" i="31"/>
  <c r="C2" i="31"/>
  <c r="B6" i="31"/>
  <c r="E6" i="31" s="1"/>
  <c r="B4" i="31"/>
  <c r="E4" i="31" s="1"/>
  <c r="B8" i="31"/>
  <c r="B3" i="31"/>
  <c r="E3" i="31" s="1"/>
  <c r="C23" i="14"/>
  <c r="E22" i="14"/>
  <c r="F23" i="14"/>
  <c r="D22" i="14"/>
  <c r="E23" i="14"/>
  <c r="A23" i="14"/>
  <c r="C22" i="14"/>
  <c r="A22" i="14"/>
  <c r="B23" i="14"/>
  <c r="D23" i="14"/>
  <c r="F22" i="14"/>
  <c r="C8" i="31" l="1"/>
  <c r="F8" i="31" s="1"/>
  <c r="C4" i="31"/>
  <c r="F4" i="31" s="1"/>
  <c r="D2" i="31"/>
  <c r="C5" i="31"/>
  <c r="F5" i="31" s="1"/>
  <c r="C7" i="31"/>
  <c r="F7" i="31" s="1"/>
  <c r="C3" i="31"/>
  <c r="F3" i="31" s="1"/>
  <c r="C6" i="31"/>
  <c r="F6" i="31" s="1"/>
  <c r="K27" i="31"/>
  <c r="K24" i="31"/>
  <c r="K26" i="31"/>
  <c r="I18" i="31"/>
  <c r="K25" i="31"/>
  <c r="E8" i="31"/>
  <c r="I20" i="31" l="1"/>
  <c r="I21" i="31" s="1"/>
  <c r="I22" i="31"/>
  <c r="D5" i="31"/>
  <c r="G5" i="31" s="1"/>
  <c r="D3" i="31"/>
  <c r="G3" i="31" s="1"/>
  <c r="D6" i="31"/>
  <c r="G6" i="31" s="1"/>
  <c r="D8" i="31"/>
  <c r="G8" i="31" s="1"/>
  <c r="D4" i="31"/>
  <c r="G4" i="31" s="1"/>
  <c r="D7" i="31"/>
  <c r="G7" i="31" s="1"/>
  <c r="B14" i="85" l="1"/>
  <c r="B14" i="84"/>
  <c r="C52" i="83"/>
  <c r="C51" i="83"/>
  <c r="C50" i="83"/>
  <c r="C49" i="83"/>
  <c r="C48" i="83"/>
  <c r="C47" i="83"/>
  <c r="C46" i="83"/>
  <c r="C45" i="83"/>
  <c r="C44" i="83"/>
  <c r="C43" i="83"/>
  <c r="C42" i="83"/>
  <c r="C41" i="83"/>
  <c r="C40" i="83"/>
  <c r="C39" i="83"/>
  <c r="C38" i="83"/>
  <c r="C37" i="83"/>
  <c r="C36" i="83"/>
  <c r="C35" i="83"/>
  <c r="C34" i="83"/>
  <c r="C33" i="83"/>
  <c r="C32" i="83"/>
  <c r="C31" i="83"/>
  <c r="C30" i="83"/>
  <c r="C29" i="83"/>
  <c r="C28" i="83"/>
  <c r="C27" i="83"/>
  <c r="C26" i="83"/>
  <c r="C25" i="83"/>
  <c r="C24" i="83"/>
  <c r="C23" i="83"/>
  <c r="C22" i="83"/>
  <c r="C21" i="83"/>
  <c r="C20" i="83"/>
  <c r="C19" i="83"/>
  <c r="C18" i="83"/>
  <c r="C17" i="83"/>
  <c r="C16" i="83"/>
  <c r="C15" i="83"/>
  <c r="C14" i="83"/>
  <c r="C13" i="83"/>
  <c r="C12" i="83"/>
  <c r="C11" i="83"/>
  <c r="C10" i="83"/>
  <c r="C9" i="83"/>
  <c r="C8" i="83"/>
  <c r="C7" i="83"/>
  <c r="C6" i="83"/>
  <c r="C5" i="83"/>
  <c r="D19" i="80"/>
  <c r="C19" i="80"/>
  <c r="B19" i="80"/>
  <c r="A19" i="80"/>
  <c r="D18" i="80"/>
  <c r="C18" i="80"/>
  <c r="B18" i="80"/>
  <c r="A18" i="80"/>
  <c r="D17" i="80"/>
  <c r="C17" i="80"/>
  <c r="B17" i="80"/>
  <c r="A17" i="80"/>
  <c r="D16" i="80"/>
  <c r="D20" i="80" s="1"/>
  <c r="D21" i="80" s="1"/>
  <c r="C16" i="80"/>
  <c r="C20" i="80" s="1"/>
  <c r="C21" i="80" s="1"/>
  <c r="B16" i="80"/>
  <c r="B20" i="80" s="1"/>
  <c r="B21" i="80" s="1"/>
  <c r="A16" i="80"/>
  <c r="F7" i="80"/>
  <c r="E7" i="80"/>
  <c r="D7" i="80"/>
  <c r="C7" i="80"/>
  <c r="F6" i="80"/>
  <c r="E6" i="80"/>
  <c r="D6" i="80"/>
  <c r="C6" i="80"/>
  <c r="F5" i="80"/>
  <c r="E5" i="80"/>
  <c r="D5" i="80"/>
  <c r="C5" i="80"/>
  <c r="F4" i="80"/>
  <c r="E4" i="80"/>
  <c r="D4" i="80"/>
  <c r="C4" i="80"/>
  <c r="G15" i="78"/>
  <c r="F15" i="78"/>
  <c r="E15" i="78"/>
  <c r="D15" i="78"/>
  <c r="C15" i="78"/>
  <c r="B15" i="78"/>
  <c r="G14" i="78"/>
  <c r="F14" i="78"/>
  <c r="E14" i="78"/>
  <c r="D14" i="78"/>
  <c r="C14" i="78"/>
  <c r="B14" i="78"/>
  <c r="G13" i="78"/>
  <c r="F13" i="78"/>
  <c r="E13" i="78"/>
  <c r="D13" i="78"/>
  <c r="C13" i="78"/>
  <c r="B13" i="78"/>
  <c r="G12" i="78"/>
  <c r="F12" i="78"/>
  <c r="E12" i="78"/>
  <c r="D12" i="78"/>
  <c r="C12" i="78"/>
  <c r="B12" i="78"/>
  <c r="G11" i="78"/>
  <c r="F11" i="78"/>
  <c r="E11" i="78"/>
  <c r="D11" i="78"/>
  <c r="C11" i="78"/>
  <c r="B11" i="78"/>
  <c r="G10" i="78"/>
  <c r="F10" i="78"/>
  <c r="E10" i="78"/>
  <c r="D10" i="78"/>
  <c r="C10" i="78"/>
  <c r="B10" i="78"/>
  <c r="G9" i="78"/>
  <c r="F9" i="78"/>
  <c r="E9" i="78"/>
  <c r="D9" i="78"/>
  <c r="C9" i="78"/>
  <c r="B9" i="78"/>
  <c r="G8" i="78"/>
  <c r="F8" i="78"/>
  <c r="E8" i="78"/>
  <c r="D8" i="78"/>
  <c r="C8" i="78"/>
  <c r="B8" i="78"/>
  <c r="G7" i="78"/>
  <c r="F7" i="78"/>
  <c r="E7" i="78"/>
  <c r="D7" i="78"/>
  <c r="C7" i="78"/>
  <c r="B7" i="78"/>
  <c r="G6" i="78"/>
  <c r="F6" i="78"/>
  <c r="E6" i="78"/>
  <c r="D6" i="78"/>
  <c r="C6" i="78"/>
  <c r="B6" i="78"/>
  <c r="G5" i="78"/>
  <c r="F5" i="78"/>
  <c r="F16" i="78" s="1"/>
  <c r="F17" i="78" s="1"/>
  <c r="E5" i="78"/>
  <c r="D5" i="78"/>
  <c r="C5" i="78"/>
  <c r="B5" i="78"/>
  <c r="B16" i="78" s="1"/>
  <c r="B17" i="78" s="1"/>
  <c r="J16" i="76"/>
  <c r="G15" i="76"/>
  <c r="F15" i="76"/>
  <c r="E15" i="76"/>
  <c r="D15" i="76"/>
  <c r="C15" i="76"/>
  <c r="B15" i="76"/>
  <c r="G14" i="76"/>
  <c r="F14" i="76"/>
  <c r="E14" i="76"/>
  <c r="D14" i="76"/>
  <c r="C14" i="76"/>
  <c r="B14" i="76"/>
  <c r="G13" i="76"/>
  <c r="F13" i="76"/>
  <c r="E13" i="76"/>
  <c r="D13" i="76"/>
  <c r="C13" i="76"/>
  <c r="B13" i="76"/>
  <c r="G12" i="76"/>
  <c r="F12" i="76"/>
  <c r="E12" i="76"/>
  <c r="D12" i="76"/>
  <c r="C12" i="76"/>
  <c r="B12" i="76"/>
  <c r="G11" i="76"/>
  <c r="F11" i="76"/>
  <c r="E11" i="76"/>
  <c r="D11" i="76"/>
  <c r="C11" i="76"/>
  <c r="B11" i="76"/>
  <c r="G10" i="76"/>
  <c r="F10" i="76"/>
  <c r="E10" i="76"/>
  <c r="D10" i="76"/>
  <c r="C10" i="76"/>
  <c r="B10" i="76"/>
  <c r="G9" i="76"/>
  <c r="F9" i="76"/>
  <c r="E9" i="76"/>
  <c r="D9" i="76"/>
  <c r="C9" i="76"/>
  <c r="B9" i="76"/>
  <c r="G8" i="76"/>
  <c r="F8" i="76"/>
  <c r="E8" i="76"/>
  <c r="D8" i="76"/>
  <c r="C8" i="76"/>
  <c r="B8" i="76"/>
  <c r="G7" i="76"/>
  <c r="F7" i="76"/>
  <c r="E7" i="76"/>
  <c r="D7" i="76"/>
  <c r="C7" i="76"/>
  <c r="B7" i="76"/>
  <c r="G6" i="76"/>
  <c r="F6" i="76"/>
  <c r="E6" i="76"/>
  <c r="D6" i="76"/>
  <c r="C6" i="76"/>
  <c r="B6" i="76"/>
  <c r="G5" i="76"/>
  <c r="F5" i="76"/>
  <c r="E5" i="76"/>
  <c r="E16" i="76" s="1"/>
  <c r="E17" i="76" s="1"/>
  <c r="D5" i="76"/>
  <c r="C5" i="76"/>
  <c r="B5" i="76"/>
  <c r="J12" i="74"/>
  <c r="I12" i="74"/>
  <c r="H12" i="74"/>
  <c r="G12" i="74"/>
  <c r="F12" i="74"/>
  <c r="E12" i="74"/>
  <c r="D12" i="74"/>
  <c r="J11" i="74"/>
  <c r="I11" i="74"/>
  <c r="H11" i="74"/>
  <c r="G11" i="74"/>
  <c r="F11" i="74"/>
  <c r="E11" i="74"/>
  <c r="D11" i="74"/>
  <c r="J10" i="74"/>
  <c r="I10" i="74"/>
  <c r="H10" i="74"/>
  <c r="G10" i="74"/>
  <c r="F10" i="74"/>
  <c r="E10" i="74"/>
  <c r="D10" i="74"/>
  <c r="J9" i="74"/>
  <c r="I9" i="74"/>
  <c r="H9" i="74"/>
  <c r="G9" i="74"/>
  <c r="F9" i="74"/>
  <c r="E9" i="74"/>
  <c r="D9" i="74"/>
  <c r="J8" i="74"/>
  <c r="I8" i="74"/>
  <c r="H8" i="74"/>
  <c r="G8" i="74"/>
  <c r="F8" i="74"/>
  <c r="E8" i="74"/>
  <c r="D8" i="74"/>
  <c r="J7" i="74"/>
  <c r="I7" i="74"/>
  <c r="H7" i="74"/>
  <c r="G7" i="74"/>
  <c r="F7" i="74"/>
  <c r="E7" i="74"/>
  <c r="D7" i="74"/>
  <c r="J6" i="74"/>
  <c r="I6" i="74"/>
  <c r="H6" i="74"/>
  <c r="G6" i="74"/>
  <c r="F6" i="74"/>
  <c r="E6" i="74"/>
  <c r="D6" i="74"/>
  <c r="J5" i="74"/>
  <c r="I5" i="74"/>
  <c r="H5" i="74"/>
  <c r="G5" i="74"/>
  <c r="F5" i="74"/>
  <c r="E5" i="74"/>
  <c r="D5" i="74"/>
  <c r="J4" i="74"/>
  <c r="I4" i="74"/>
  <c r="H4" i="74"/>
  <c r="G4" i="74"/>
  <c r="F4" i="74"/>
  <c r="E4" i="74"/>
  <c r="D4" i="74"/>
  <c r="J3" i="74"/>
  <c r="I3" i="74"/>
  <c r="H3" i="74"/>
  <c r="G3" i="74"/>
  <c r="F3" i="74"/>
  <c r="E3" i="74"/>
  <c r="D3" i="74"/>
  <c r="J3" i="73"/>
  <c r="I3" i="73"/>
  <c r="H3" i="73"/>
  <c r="G3" i="73"/>
  <c r="F3" i="73"/>
  <c r="E3" i="73"/>
  <c r="D3" i="73"/>
  <c r="K8" i="70"/>
  <c r="J8" i="70"/>
  <c r="I8" i="70"/>
  <c r="H8" i="70"/>
  <c r="G8" i="70"/>
  <c r="F8" i="70"/>
  <c r="E8" i="70"/>
  <c r="D8" i="70"/>
  <c r="C8" i="70"/>
  <c r="B8" i="70"/>
  <c r="B8" i="66"/>
  <c r="E14" i="64"/>
  <c r="E13" i="64"/>
  <c r="E12" i="64"/>
  <c r="E11" i="64"/>
  <c r="E10" i="64"/>
  <c r="E9" i="64"/>
  <c r="E8" i="64"/>
  <c r="E7" i="64"/>
  <c r="E6" i="64"/>
  <c r="E5" i="64"/>
  <c r="E4" i="64"/>
  <c r="D9" i="62"/>
  <c r="D8" i="62"/>
  <c r="D7" i="62"/>
  <c r="D6" i="62"/>
  <c r="D5" i="62"/>
  <c r="D4" i="62"/>
  <c r="D12" i="60"/>
  <c r="D11" i="60"/>
  <c r="D10" i="60"/>
  <c r="D9" i="60"/>
  <c r="D8" i="60"/>
  <c r="D7" i="60"/>
  <c r="D6" i="60"/>
  <c r="D5" i="60"/>
  <c r="D14" i="60" s="1"/>
  <c r="D4" i="60"/>
  <c r="B11" i="58"/>
  <c r="B13" i="58" s="1"/>
  <c r="B5" i="58"/>
  <c r="B23" i="50"/>
  <c r="A23" i="50"/>
  <c r="D22" i="50"/>
  <c r="D21" i="50"/>
  <c r="D20" i="50"/>
  <c r="D19" i="50"/>
  <c r="D18" i="50"/>
  <c r="D17" i="50"/>
  <c r="B10" i="50"/>
  <c r="A10" i="50"/>
  <c r="D9" i="50"/>
  <c r="D8" i="50"/>
  <c r="D7" i="50"/>
  <c r="D6" i="50"/>
  <c r="D5" i="50"/>
  <c r="D4" i="50"/>
  <c r="B8" i="48"/>
  <c r="A1" i="48"/>
  <c r="A1" i="47" s="1"/>
  <c r="B15" i="46"/>
  <c r="B9" i="46"/>
  <c r="B6" i="46"/>
  <c r="A5" i="46"/>
  <c r="A4" i="46"/>
  <c r="A5" i="45"/>
  <c r="A4" i="45"/>
  <c r="B13" i="44"/>
  <c r="B9" i="44"/>
  <c r="B5" i="44"/>
  <c r="B12" i="50" l="1"/>
  <c r="B25" i="50"/>
  <c r="C16" i="76"/>
  <c r="C17" i="76" s="1"/>
  <c r="G16" i="76"/>
  <c r="G17" i="76" s="1"/>
  <c r="D16" i="78"/>
  <c r="D17" i="78" s="1"/>
  <c r="G5" i="80"/>
  <c r="H5" i="80" s="1"/>
  <c r="G6" i="80"/>
  <c r="H6" i="80" s="1"/>
  <c r="G7" i="80"/>
  <c r="H7" i="80" s="1"/>
  <c r="D16" i="76"/>
  <c r="D17" i="76" s="1"/>
  <c r="B16" i="76"/>
  <c r="B17" i="76" s="1"/>
  <c r="F16" i="76"/>
  <c r="F17" i="76" s="1"/>
  <c r="E16" i="78"/>
  <c r="E17" i="78" s="1"/>
  <c r="C16" i="78"/>
  <c r="C17" i="78" s="1"/>
  <c r="G16" i="78"/>
  <c r="G17" i="78" s="1"/>
  <c r="E1" i="8"/>
  <c r="I24" i="8" l="1"/>
  <c r="I19" i="8" l="1"/>
  <c r="G10" i="14"/>
  <c r="G11" i="14" s="1"/>
  <c r="F10" i="14"/>
  <c r="F11" i="14" s="1"/>
  <c r="E10" i="14"/>
  <c r="E11" i="14" s="1"/>
  <c r="D10" i="14"/>
  <c r="D11" i="14" s="1"/>
  <c r="C10" i="14"/>
  <c r="C11" i="14" s="1"/>
  <c r="B10" i="14"/>
  <c r="B11" i="14" s="1"/>
  <c r="H9" i="14"/>
  <c r="A9" i="14"/>
  <c r="H8" i="14"/>
  <c r="A8" i="14"/>
  <c r="H7" i="14"/>
  <c r="A7" i="14"/>
  <c r="H6" i="14"/>
  <c r="A6" i="14"/>
  <c r="H5" i="14"/>
  <c r="A5" i="14"/>
  <c r="H4" i="14"/>
  <c r="A4" i="14"/>
  <c r="H3" i="14"/>
  <c r="B15" i="12"/>
  <c r="B14" i="12"/>
  <c r="B13" i="12"/>
  <c r="B12" i="12"/>
  <c r="B11" i="12"/>
  <c r="B10" i="12"/>
  <c r="B9" i="12"/>
  <c r="B8" i="12"/>
  <c r="B7" i="12"/>
  <c r="B6" i="12"/>
  <c r="B5" i="12"/>
  <c r="B4" i="12"/>
  <c r="N3" i="12"/>
  <c r="M3" i="12"/>
  <c r="L3" i="12"/>
  <c r="K3" i="12"/>
  <c r="J3" i="12"/>
  <c r="I3" i="12"/>
  <c r="H3" i="12"/>
  <c r="G3" i="12"/>
  <c r="F3" i="12"/>
  <c r="E3" i="12"/>
  <c r="D3" i="12"/>
  <c r="C3" i="12"/>
  <c r="A19" i="8"/>
  <c r="A8" i="8"/>
  <c r="A7" i="8"/>
  <c r="A6" i="8"/>
  <c r="A5" i="8"/>
  <c r="A4" i="8"/>
  <c r="A3" i="8"/>
  <c r="B2" i="8"/>
  <c r="B8" i="8" l="1"/>
  <c r="I18" i="8" s="1"/>
  <c r="I20" i="8" s="1"/>
  <c r="I21" i="8" s="1"/>
  <c r="I25" i="8"/>
  <c r="K27" i="8"/>
  <c r="K26" i="8"/>
  <c r="C2" i="8"/>
  <c r="C6" i="8" s="1"/>
  <c r="B3" i="8"/>
  <c r="B4" i="8"/>
  <c r="B5" i="8"/>
  <c r="B6" i="8"/>
  <c r="B7" i="8"/>
  <c r="H10" i="14"/>
  <c r="H11" i="14" s="1"/>
  <c r="K25" i="8" l="1"/>
  <c r="K24" i="8"/>
  <c r="C4" i="8"/>
  <c r="I22" i="8"/>
  <c r="C3" i="8"/>
  <c r="C5" i="8"/>
  <c r="C7" i="8"/>
  <c r="D2" i="8"/>
  <c r="D8" i="8" s="1"/>
  <c r="C8" i="8"/>
  <c r="D3" i="8" l="1"/>
  <c r="D4" i="8"/>
  <c r="D5" i="8"/>
  <c r="D6" i="8"/>
  <c r="D7" i="8"/>
</calcChain>
</file>

<file path=xl/sharedStrings.xml><?xml version="1.0" encoding="utf-8"?>
<sst xmlns="http://schemas.openxmlformats.org/spreadsheetml/2006/main" count="968" uniqueCount="259">
  <si>
    <t>Time In</t>
  </si>
  <si>
    <t>Time Out</t>
  </si>
  <si>
    <t>Hourly Wage</t>
  </si>
  <si>
    <t>Gross Pay</t>
  </si>
  <si>
    <t>Hours Worked</t>
  </si>
  <si>
    <t>Date</t>
  </si>
  <si>
    <t>SalesRep</t>
  </si>
  <si>
    <t>Sales</t>
  </si>
  <si>
    <t>David</t>
  </si>
  <si>
    <t>Michael</t>
  </si>
  <si>
    <t>Product ID</t>
  </si>
  <si>
    <t>Employee</t>
  </si>
  <si>
    <t>OR</t>
  </si>
  <si>
    <t>Revenue</t>
  </si>
  <si>
    <t>Administrative Expense</t>
  </si>
  <si>
    <t>Net Income</t>
  </si>
  <si>
    <t>Beg Qty</t>
  </si>
  <si>
    <t>End Qty</t>
  </si>
  <si>
    <t>Value Each</t>
  </si>
  <si>
    <t>COGS</t>
  </si>
  <si>
    <t>Jan</t>
  </si>
  <si>
    <t>Feb</t>
  </si>
  <si>
    <t>Mar</t>
  </si>
  <si>
    <t>Month</t>
  </si>
  <si>
    <t>Total Revenue</t>
  </si>
  <si>
    <t>Total Expenses</t>
  </si>
  <si>
    <t>Apr</t>
  </si>
  <si>
    <t>May</t>
  </si>
  <si>
    <t>Jun</t>
  </si>
  <si>
    <t>Items</t>
  </si>
  <si>
    <t>New Price</t>
  </si>
  <si>
    <t>Assumption Table</t>
  </si>
  <si>
    <t>Increase in Price</t>
  </si>
  <si>
    <t>Sofa</t>
  </si>
  <si>
    <t>Head Lamp</t>
  </si>
  <si>
    <t>Table</t>
  </si>
  <si>
    <t>Chair</t>
  </si>
  <si>
    <t>Dining Set</t>
  </si>
  <si>
    <t>Picture</t>
  </si>
  <si>
    <t>Increment</t>
  </si>
  <si>
    <t>Assumption Table
contains
Formula Inputs</t>
  </si>
  <si>
    <t>Commission Rate</t>
  </si>
  <si>
    <t>Abraham</t>
  </si>
  <si>
    <t>Hironobu</t>
  </si>
  <si>
    <t>Daniel</t>
  </si>
  <si>
    <t>Dante</t>
  </si>
  <si>
    <t>Sarah B</t>
  </si>
  <si>
    <t>Tonya</t>
  </si>
  <si>
    <t>Janita</t>
  </si>
  <si>
    <t>Debra</t>
  </si>
  <si>
    <t>Tiara</t>
  </si>
  <si>
    <t>Andrea</t>
  </si>
  <si>
    <t>Faye</t>
  </si>
  <si>
    <t>Viktor</t>
  </si>
  <si>
    <t>Na</t>
  </si>
  <si>
    <t>Ryan</t>
  </si>
  <si>
    <t>Damir</t>
  </si>
  <si>
    <t>Sunita</t>
  </si>
  <si>
    <t>Meghan</t>
  </si>
  <si>
    <t>Cynthia</t>
  </si>
  <si>
    <t>Trevor</t>
  </si>
  <si>
    <t>John</t>
  </si>
  <si>
    <t>Sang</t>
  </si>
  <si>
    <t>Dina</t>
  </si>
  <si>
    <t>Tony</t>
  </si>
  <si>
    <t>Nikolay</t>
  </si>
  <si>
    <t>Thanh</t>
  </si>
  <si>
    <t>Tracinda</t>
  </si>
  <si>
    <t>Denis</t>
  </si>
  <si>
    <t>Svitlana Q</t>
  </si>
  <si>
    <t>Leslie</t>
  </si>
  <si>
    <t>Sarah</t>
  </si>
  <si>
    <t>Andra</t>
  </si>
  <si>
    <t>Christien</t>
  </si>
  <si>
    <t>Irina</t>
  </si>
  <si>
    <t>Chandy</t>
  </si>
  <si>
    <t>Wendy</t>
  </si>
  <si>
    <t>Archie</t>
  </si>
  <si>
    <t>Desiree</t>
  </si>
  <si>
    <t>Denise</t>
  </si>
  <si>
    <t>Hillary</t>
  </si>
  <si>
    <t>Nicolas</t>
  </si>
  <si>
    <t>Ralph</t>
  </si>
  <si>
    <t>Konstanti</t>
  </si>
  <si>
    <t>Svitlana</t>
  </si>
  <si>
    <t>Ewelina</t>
  </si>
  <si>
    <t>Jori</t>
  </si>
  <si>
    <t>Abdullahi</t>
  </si>
  <si>
    <t>Multiplication Table</t>
  </si>
  <si>
    <t>Column Headers</t>
  </si>
  <si>
    <t>Row Headers</t>
  </si>
  <si>
    <t>Sunshine</t>
  </si>
  <si>
    <t>Carlota</t>
  </si>
  <si>
    <t>Sunset</t>
  </si>
  <si>
    <t>Quad</t>
  </si>
  <si>
    <t>Bellen</t>
  </si>
  <si>
    <t>Budget</t>
  </si>
  <si>
    <t>Total</t>
  </si>
  <si>
    <t>Assumptions - Formula Inputs</t>
  </si>
  <si>
    <t>Amount</t>
  </si>
  <si>
    <t>DR</t>
  </si>
  <si>
    <t>CR</t>
  </si>
  <si>
    <t>Rev</t>
  </si>
  <si>
    <t>Relative</t>
  </si>
  <si>
    <t>Cell Reference Notes</t>
  </si>
  <si>
    <t>Retail Selling Price by Profit Margin</t>
  </si>
  <si>
    <t>Picture Sell Price</t>
  </si>
  <si>
    <t>Picture Cost</t>
  </si>
  <si>
    <t>Profit</t>
  </si>
  <si>
    <t>Profit %</t>
  </si>
  <si>
    <t>Start with Cost:</t>
  </si>
  <si>
    <t>How do we get Sell Price?</t>
  </si>
  <si>
    <t>Costs:</t>
  </si>
  <si>
    <t>50 - 30 = 20</t>
  </si>
  <si>
    <t>50 - 50*.4 = 20</t>
  </si>
  <si>
    <t>50*(1-.4) = 20</t>
  </si>
  <si>
    <t>50 = 20/(1-.4)</t>
  </si>
  <si>
    <t>Relative &amp; Absolute</t>
  </si>
  <si>
    <t>Mixed</t>
  </si>
  <si>
    <t>1) In the green cells find the problems with the formulas and fix it.</t>
  </si>
  <si>
    <t>Expenses</t>
  </si>
  <si>
    <t xml:space="preserve"> &lt;&lt;== get rid of space</t>
  </si>
  <si>
    <t xml:space="preserve"> &lt;&lt;== get rid of lead apostrophe</t>
  </si>
  <si>
    <t xml:space="preserve"> &lt;&lt;== Remove Text number formatting</t>
  </si>
  <si>
    <t>1) In the green cells create a formula that will calculate the correct answer</t>
  </si>
  <si>
    <t>Item</t>
  </si>
  <si>
    <t>Birch Aircraft Plywood Sheet</t>
  </si>
  <si>
    <t>Subtotal</t>
  </si>
  <si>
    <t>Annual Charge</t>
  </si>
  <si>
    <t>Monthly Allocation</t>
  </si>
  <si>
    <t>Employee 1</t>
  </si>
  <si>
    <t>Employee 2</t>
  </si>
  <si>
    <t>Employee 3</t>
  </si>
  <si>
    <t>Employee 4</t>
  </si>
  <si>
    <t>Average</t>
  </si>
  <si>
    <t>Operational Expense</t>
  </si>
  <si>
    <t>Other Expense</t>
  </si>
  <si>
    <t>1) Calculate the balances for the DR and CR columns in cells A7 and B7. Then in cell B9 create a Logical Formula that will tell you whether the two columns are in balance or not.</t>
  </si>
  <si>
    <t>In Balance?</t>
  </si>
  <si>
    <t>To fix it change numbers to:</t>
  </si>
  <si>
    <t>1) In the green cells create a formulas that will calculate the correct answer.</t>
  </si>
  <si>
    <t>Hours worked</t>
  </si>
  <si>
    <t>Wage</t>
  </si>
  <si>
    <t>1) In the range D4:D12 create formulas that will calculate the number of days past due each invoice is. Then in cell D14 calculate the average number of days late that an invoice is late.</t>
  </si>
  <si>
    <t>Invoice Number</t>
  </si>
  <si>
    <t>Due Date</t>
  </si>
  <si>
    <t>Paid Date</t>
  </si>
  <si>
    <t>Days Past Due</t>
  </si>
  <si>
    <t>Average Days Late</t>
  </si>
  <si>
    <t>1) In the range D4:D9, create the formulas that will calculate COGS.</t>
  </si>
  <si>
    <t>1) In the range E4:E14 create the formulas for Gross Pay. If the Number Formatting shows up as Time, change it to Currency.</t>
  </si>
  <si>
    <t>Gross Pay
Wage*HoursWorked</t>
  </si>
  <si>
    <t>Employee 5</t>
  </si>
  <si>
    <t>Your Name</t>
  </si>
  <si>
    <t>Employee 7</t>
  </si>
  <si>
    <t>Employee 8</t>
  </si>
  <si>
    <t>Employee 9</t>
  </si>
  <si>
    <t>Employee 10</t>
  </si>
  <si>
    <t>Employee 11</t>
  </si>
  <si>
    <t>1) Using the spreadsheet create the labels and formulas to calculate your Gross Pay if you worked from 7:30 AM to 11:30 AM, then from 2:00 PM to 5:30 PM and your hourly wage is $27.00.</t>
  </si>
  <si>
    <t>1) Create a formula in cell B8 that can be copied through the range B8:K8 that will calculate the commission earned for each SalesRep.</t>
  </si>
  <si>
    <t>In the green cells create a formula that calculates the expenses as a percent of Income.</t>
  </si>
  <si>
    <t>Income</t>
  </si>
  <si>
    <t>Jul</t>
  </si>
  <si>
    <t>Aug</t>
  </si>
  <si>
    <t>Sep</t>
  </si>
  <si>
    <t>Assumptions (Formula Inputs)</t>
  </si>
  <si>
    <t>Expense 1</t>
  </si>
  <si>
    <t>Expense 2</t>
  </si>
  <si>
    <t>Expense 3</t>
  </si>
  <si>
    <t>Expense 4</t>
  </si>
  <si>
    <t>Expense 5</t>
  </si>
  <si>
    <t>Expense 6</t>
  </si>
  <si>
    <t>Expense 7</t>
  </si>
  <si>
    <t>1) Create the formulas to complete the Projected Net Income Statement. Before you start creating formulas, analyze the setup and make adjustments if necessary to be efficient.</t>
  </si>
  <si>
    <t>Ex1</t>
  </si>
  <si>
    <t>Ex2</t>
  </si>
  <si>
    <t>Ex3</t>
  </si>
  <si>
    <t>Ex4</t>
  </si>
  <si>
    <t>Ex5</t>
  </si>
  <si>
    <t>Ex6</t>
  </si>
  <si>
    <t>Ex7</t>
  </si>
  <si>
    <t>Ex8</t>
  </si>
  <si>
    <t>Ex9</t>
  </si>
  <si>
    <t>Ex10</t>
  </si>
  <si>
    <t>Ex11</t>
  </si>
  <si>
    <t>Total Ex</t>
  </si>
  <si>
    <t>Assumptions</t>
  </si>
  <si>
    <t>Create a small budget table (sales and expenses) with an assumption area and then save 3 scenarios. For the additional two scenarios use the numbers from Set 1 and Set 2 (to the right).</t>
  </si>
  <si>
    <t>The projected revenue for Jan, Feb and Mar are $1000, $2000, and $2500 respectively. The projected expenses as a percentage of revenue for each month are: Rent = 25%, Operating Expenses = 35%, Administrative expenses = 10% and Miscellaneous expenses = 8.5%. Create a projected Income Statement and formatted it so it looks good.</t>
  </si>
  <si>
    <t>Rent</t>
  </si>
  <si>
    <t>Operating Expense</t>
  </si>
  <si>
    <t>Admin Expenses</t>
  </si>
  <si>
    <t>Misc. Expenses</t>
  </si>
  <si>
    <t>Create a formula in the Earned Commission column using the commission rate from the sheet named "AssumptionsFor43".</t>
  </si>
  <si>
    <t>Fix the formula in B14.</t>
  </si>
  <si>
    <t>Wage Expense</t>
  </si>
  <si>
    <t>Depreciation</t>
  </si>
  <si>
    <t>Office Expense</t>
  </si>
  <si>
    <t>Admin Expense</t>
  </si>
  <si>
    <t>Highlight all cells in advance, then enter formula into Active Cell, then</t>
  </si>
  <si>
    <t>to populate the formula into all the highlighted cell with Ctrl + Enter.</t>
  </si>
  <si>
    <t>Ctrl + Period ( . ) = Jump from corner to corner in highlighted range.</t>
  </si>
  <si>
    <t>When cursor touching a cell reference in a formula, the F4</t>
  </si>
  <si>
    <t>key is s toggle that cycles (merry-go-rounds) through the</t>
  </si>
  <si>
    <t>four types of cell references.</t>
  </si>
  <si>
    <t>Mixed Cell References and Assumption Tables</t>
  </si>
  <si>
    <t>Earned Commission</t>
  </si>
  <si>
    <t>Racer</t>
  </si>
  <si>
    <t>Track</t>
  </si>
  <si>
    <t>Place</t>
  </si>
  <si>
    <t>Isaac</t>
  </si>
  <si>
    <t>SeaTac</t>
  </si>
  <si>
    <t>Zaine</t>
  </si>
  <si>
    <t>Class</t>
  </si>
  <si>
    <t>7 Int</t>
  </si>
  <si>
    <t>10 Expert</t>
  </si>
  <si>
    <t>Sumner</t>
  </si>
  <si>
    <t>Excel Table feature:</t>
  </si>
  <si>
    <t>Formatting</t>
  </si>
  <si>
    <t>Sorting</t>
  </si>
  <si>
    <t>Filtering</t>
  </si>
  <si>
    <t>Total Row</t>
  </si>
  <si>
    <t>TableTools, Design Ribbon Tab, Properties group, Table Name: "NoSpacesInName"</t>
  </si>
  <si>
    <t>Fees</t>
  </si>
  <si>
    <t>Dynamic Expandable ranges for:</t>
  </si>
  <si>
    <t>Formulas</t>
  </si>
  <si>
    <t>Charts</t>
  </si>
  <si>
    <t>Data Validation List</t>
  </si>
  <si>
    <t>PivotTables</t>
  </si>
  <si>
    <t>Table names and field names in square brackets</t>
  </si>
  <si>
    <t>Easy to read formulas</t>
  </si>
  <si>
    <t>Table formula nomenclature (structured References):</t>
  </si>
  <si>
    <t>Ctrl + T          ("List" in Excel 2003 use Ctrl + L)</t>
  </si>
  <si>
    <t>Can type formulas on different sheets</t>
  </si>
  <si>
    <t>To lock a field you must use the syntax: [[Field]:[Field]]</t>
  </si>
  <si>
    <t>Dynamic ranges can use "typed out cell references" or Table Formaul Nomenclature</t>
  </si>
  <si>
    <t>When typing formula, list of field names &amp; other elements from table show up in a drop-down list</t>
  </si>
  <si>
    <t>Dog</t>
  </si>
  <si>
    <t>Category</t>
  </si>
  <si>
    <t>Mandy</t>
  </si>
  <si>
    <t>Food</t>
  </si>
  <si>
    <t>Accessories</t>
  </si>
  <si>
    <t>Boarding</t>
  </si>
  <si>
    <t>Fido</t>
  </si>
  <si>
    <t>Time (sec)</t>
  </si>
  <si>
    <t>Dogs</t>
  </si>
  <si>
    <t>Fluffy</t>
  </si>
  <si>
    <t>Gigi</t>
  </si>
  <si>
    <t>Thomas</t>
  </si>
  <si>
    <t>Wawa</t>
  </si>
  <si>
    <t>May Won</t>
  </si>
  <si>
    <t>Product Name</t>
  </si>
  <si>
    <t>Price</t>
  </si>
  <si>
    <t>Supplier</t>
  </si>
  <si>
    <t>GB</t>
  </si>
  <si>
    <t>TF</t>
  </si>
  <si>
    <t>Beaut</t>
  </si>
  <si>
    <t>Yanaki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</si>
</sst>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8" formatCode="&quot;$&quot;#,##0.00_);[Red]\(&quot;$&quot;#,##0.00\)"/>
    <numFmt numFmtId="44" formatCode="_(&quot;$&quot;* #,##0.00_);_(&quot;$&quot;* \(#,##0.00\);_(&quot;$&quot;* &quot;-&quot;??_);_(@_)"/>
    <numFmt numFmtId="43" formatCode="_(* #,##0.00_);_(* \(#,##0.00\);_(* &quot;-&quot;??_);_(@_)"/>
    <numFmt numFmtId="164" formatCode="&quot;$&quot;#,##0.00"/>
    <numFmt numFmtId="165" formatCode="0.0%"/>
    <numFmt numFmtId="166" formatCode="&quot;$&quot;#,##0.000_);[Red]\(&quot;$&quot;#,##0.000\)"/>
    <numFmt numFmtId="167" formatCode="[$-409]h:mm\ AM/PM;@"/>
  </numFmts>
  <fonts count="10" x14ac:knownFonts="1">
    <font>
      <sz val="11"/>
      <color theme="1"/>
      <name val="Calibri"/>
      <family val="2"/>
      <scheme val="minor"/>
    </font>
    <font>
      <b/>
      <sz val="11"/>
      <color theme="1"/>
      <name val="Calibri"/>
      <family val="2"/>
      <scheme val="minor"/>
    </font>
    <font>
      <sz val="11"/>
      <color theme="0"/>
      <name val="Calibri"/>
      <family val="2"/>
      <scheme val="minor"/>
    </font>
    <font>
      <sz val="10"/>
      <color theme="0"/>
      <name val="Arial"/>
      <family val="2"/>
    </font>
    <font>
      <sz val="11"/>
      <color theme="1"/>
      <name val="Calibri"/>
      <family val="2"/>
      <scheme val="minor"/>
    </font>
    <font>
      <b/>
      <sz val="11"/>
      <color theme="0"/>
      <name val="Calibri"/>
      <family val="2"/>
      <scheme val="minor"/>
    </font>
    <font>
      <sz val="10"/>
      <name val="Arial"/>
      <family val="2"/>
    </font>
    <font>
      <sz val="20"/>
      <color theme="0"/>
      <name val="Calibri"/>
      <family val="2"/>
      <scheme val="minor"/>
    </font>
    <font>
      <b/>
      <sz val="14"/>
      <color theme="1"/>
      <name val="Calibri"/>
      <family val="2"/>
      <scheme val="minor"/>
    </font>
    <font>
      <sz val="11"/>
      <color rgb="FF000000"/>
      <name val="Calibri"/>
      <family val="2"/>
      <scheme val="minor"/>
    </font>
  </fonts>
  <fills count="14">
    <fill>
      <patternFill patternType="none"/>
    </fill>
    <fill>
      <patternFill patternType="gray125"/>
    </fill>
    <fill>
      <patternFill patternType="solid">
        <fgColor rgb="FF002060"/>
        <bgColor indexed="64"/>
      </patternFill>
    </fill>
    <fill>
      <patternFill patternType="solid">
        <fgColor rgb="FFCCFFCC"/>
        <bgColor indexed="64"/>
      </patternFill>
    </fill>
    <fill>
      <patternFill patternType="solid">
        <fgColor rgb="FFFF0000"/>
        <bgColor indexed="64"/>
      </patternFill>
    </fill>
    <fill>
      <patternFill patternType="solid">
        <fgColor rgb="FFFFFF00"/>
        <bgColor indexed="64"/>
      </patternFill>
    </fill>
    <fill>
      <patternFill patternType="solid">
        <fgColor theme="1"/>
        <bgColor indexed="64"/>
      </patternFill>
    </fill>
    <fill>
      <patternFill patternType="solid">
        <fgColor rgb="FF0070C0"/>
        <bgColor indexed="64"/>
      </patternFill>
    </fill>
    <fill>
      <patternFill patternType="solid">
        <fgColor theme="7" tint="0.79998168889431442"/>
        <bgColor indexed="64"/>
      </patternFill>
    </fill>
    <fill>
      <patternFill patternType="solid">
        <fgColor theme="8" tint="-0.249977111117893"/>
        <bgColor indexed="64"/>
      </patternFill>
    </fill>
    <fill>
      <patternFill patternType="solid">
        <fgColor rgb="FFFFFF99"/>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CCFF99"/>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double">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style="medium">
        <color indexed="64"/>
      </top>
      <bottom style="medium">
        <color indexed="64"/>
      </bottom>
      <diagonal/>
    </border>
  </borders>
  <cellStyleXfs count="4">
    <xf numFmtId="0" fontId="0"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cellStyleXfs>
  <cellXfs count="122">
    <xf numFmtId="0" fontId="0" fillId="0" borderId="0" xfId="0"/>
    <xf numFmtId="0" fontId="2" fillId="2" borderId="1" xfId="0" applyFont="1" applyFill="1" applyBorder="1"/>
    <xf numFmtId="0" fontId="0" fillId="0" borderId="1" xfId="0" applyBorder="1"/>
    <xf numFmtId="0" fontId="0" fillId="0" borderId="1" xfId="0" applyBorder="1" applyAlignment="1">
      <alignment wrapText="1"/>
    </xf>
    <xf numFmtId="0" fontId="1" fillId="0" borderId="0" xfId="0" applyFont="1"/>
    <xf numFmtId="14" fontId="0" fillId="0" borderId="0" xfId="0" applyNumberFormat="1"/>
    <xf numFmtId="0" fontId="0" fillId="0" borderId="0" xfId="0" applyNumberFormat="1"/>
    <xf numFmtId="0" fontId="2" fillId="2" borderId="1" xfId="0" applyFont="1" applyFill="1" applyBorder="1" applyAlignment="1">
      <alignment wrapText="1"/>
    </xf>
    <xf numFmtId="8" fontId="0" fillId="3" borderId="1" xfId="0" applyNumberFormat="1" applyFill="1" applyBorder="1"/>
    <xf numFmtId="18" fontId="0" fillId="0" borderId="1" xfId="0" applyNumberFormat="1" applyBorder="1"/>
    <xf numFmtId="0" fontId="0" fillId="3" borderId="1" xfId="0" applyFill="1" applyBorder="1"/>
    <xf numFmtId="0" fontId="2" fillId="4" borderId="1" xfId="0" applyFont="1" applyFill="1" applyBorder="1"/>
    <xf numFmtId="14" fontId="0" fillId="0" borderId="1" xfId="0" applyNumberFormat="1" applyBorder="1"/>
    <xf numFmtId="6" fontId="0" fillId="0" borderId="1" xfId="0" applyNumberFormat="1" applyBorder="1"/>
    <xf numFmtId="0" fontId="1" fillId="0" borderId="1" xfId="0" applyFont="1" applyBorder="1"/>
    <xf numFmtId="164" fontId="0" fillId="3" borderId="1" xfId="0" applyNumberFormat="1" applyFill="1" applyBorder="1"/>
    <xf numFmtId="8" fontId="0" fillId="0" borderId="1" xfId="0" applyNumberFormat="1" applyBorder="1"/>
    <xf numFmtId="43" fontId="0" fillId="0" borderId="1" xfId="0" applyNumberFormat="1" applyFill="1" applyBorder="1"/>
    <xf numFmtId="43" fontId="0" fillId="3" borderId="1" xfId="0" applyNumberFormat="1" applyFill="1" applyBorder="1"/>
    <xf numFmtId="0" fontId="6" fillId="0" borderId="0" xfId="0" applyFont="1"/>
    <xf numFmtId="0" fontId="3" fillId="6" borderId="0" xfId="0" applyFont="1" applyFill="1" applyBorder="1" applyAlignment="1">
      <alignment horizontal="centerContinuous" wrapText="1"/>
    </xf>
    <xf numFmtId="0" fontId="3" fillId="2" borderId="1" xfId="0" applyFont="1" applyFill="1" applyBorder="1" applyAlignment="1"/>
    <xf numFmtId="9" fontId="3" fillId="2" borderId="1" xfId="0" applyNumberFormat="1" applyFont="1" applyFill="1" applyBorder="1"/>
    <xf numFmtId="0" fontId="3" fillId="2" borderId="1" xfId="0" applyFont="1" applyFill="1" applyBorder="1" applyAlignment="1">
      <alignment wrapText="1"/>
    </xf>
    <xf numFmtId="0" fontId="6" fillId="0" borderId="1" xfId="0" applyFont="1" applyBorder="1" applyAlignment="1">
      <alignment horizontal="left"/>
    </xf>
    <xf numFmtId="164" fontId="6" fillId="8" borderId="1" xfId="0" applyNumberFormat="1" applyFont="1" applyFill="1" applyBorder="1"/>
    <xf numFmtId="4" fontId="6" fillId="8" borderId="1" xfId="0" applyNumberFormat="1" applyFont="1" applyFill="1" applyBorder="1"/>
    <xf numFmtId="0" fontId="2" fillId="4" borderId="0" xfId="0" applyFont="1" applyFill="1" applyAlignment="1">
      <alignment horizontal="centerContinuous" wrapText="1"/>
    </xf>
    <xf numFmtId="0" fontId="0" fillId="0" borderId="0" xfId="0" applyFont="1"/>
    <xf numFmtId="0" fontId="6" fillId="0" borderId="1" xfId="0" applyFont="1" applyBorder="1" applyAlignment="1">
      <alignment wrapText="1"/>
    </xf>
    <xf numFmtId="0" fontId="6" fillId="0" borderId="0" xfId="0" applyFont="1" applyBorder="1" applyAlignment="1"/>
    <xf numFmtId="165" fontId="6" fillId="0" borderId="1" xfId="0" applyNumberFormat="1" applyFont="1" applyBorder="1"/>
    <xf numFmtId="0" fontId="2" fillId="4" borderId="1" xfId="0" applyFont="1" applyFill="1" applyBorder="1" applyAlignment="1">
      <alignment horizontal="centerContinuous" wrapText="1"/>
    </xf>
    <xf numFmtId="0" fontId="5" fillId="2" borderId="1" xfId="0" applyFont="1" applyFill="1" applyBorder="1"/>
    <xf numFmtId="0" fontId="5" fillId="2" borderId="1" xfId="0" applyFont="1" applyFill="1" applyBorder="1" applyAlignment="1">
      <alignment wrapText="1"/>
    </xf>
    <xf numFmtId="166" fontId="0" fillId="3" borderId="1" xfId="0" applyNumberFormat="1" applyFill="1" applyBorder="1"/>
    <xf numFmtId="10" fontId="0" fillId="0" borderId="1" xfId="0" applyNumberFormat="1" applyBorder="1"/>
    <xf numFmtId="0" fontId="7" fillId="9" borderId="6" xfId="0" applyFont="1" applyFill="1" applyBorder="1" applyAlignment="1">
      <alignment horizontal="centerContinuous" wrapText="1"/>
    </xf>
    <xf numFmtId="0" fontId="7" fillId="9" borderId="0" xfId="0" applyFont="1" applyFill="1" applyAlignment="1">
      <alignment horizontal="centerContinuous" wrapText="1"/>
    </xf>
    <xf numFmtId="0" fontId="8" fillId="5" borderId="7" xfId="0" applyFont="1" applyFill="1" applyBorder="1" applyAlignment="1">
      <alignment horizontal="centerContinuous" wrapText="1"/>
    </xf>
    <xf numFmtId="0" fontId="0" fillId="5" borderId="3" xfId="0" applyFill="1" applyBorder="1" applyAlignment="1">
      <alignment horizontal="centerContinuous" wrapText="1"/>
    </xf>
    <xf numFmtId="0" fontId="0" fillId="5" borderId="4" xfId="0" applyFill="1" applyBorder="1" applyAlignment="1">
      <alignment horizontal="centerContinuous" wrapText="1"/>
    </xf>
    <xf numFmtId="0" fontId="0" fillId="0" borderId="2" xfId="0" applyBorder="1"/>
    <xf numFmtId="0" fontId="5" fillId="6" borderId="11" xfId="0" applyFont="1" applyFill="1" applyBorder="1"/>
    <xf numFmtId="0" fontId="0" fillId="3" borderId="5" xfId="0" applyFill="1" applyBorder="1"/>
    <xf numFmtId="0" fontId="2" fillId="2" borderId="1" xfId="0" applyFont="1" applyFill="1" applyBorder="1" applyAlignment="1">
      <alignment horizontal="centerContinuous" wrapText="1"/>
    </xf>
    <xf numFmtId="0" fontId="1" fillId="5" borderId="1" xfId="0" applyFont="1" applyFill="1" applyBorder="1"/>
    <xf numFmtId="43" fontId="0" fillId="0" borderId="1" xfId="1" applyFont="1" applyBorder="1"/>
    <xf numFmtId="43" fontId="0" fillId="5" borderId="1" xfId="1" applyFont="1" applyFill="1" applyBorder="1"/>
    <xf numFmtId="43" fontId="0" fillId="3" borderId="1" xfId="1" applyFont="1" applyFill="1" applyBorder="1"/>
    <xf numFmtId="10" fontId="0" fillId="0" borderId="1" xfId="2" applyNumberFormat="1" applyFont="1" applyBorder="1"/>
    <xf numFmtId="4" fontId="0" fillId="0" borderId="1" xfId="0" applyNumberFormat="1" applyBorder="1"/>
    <xf numFmtId="0" fontId="6" fillId="0" borderId="1" xfId="0" applyFont="1" applyBorder="1" applyAlignment="1">
      <alignment horizontal="left" indent="2"/>
    </xf>
    <xf numFmtId="0" fontId="6" fillId="0" borderId="1" xfId="0" applyFont="1" applyBorder="1"/>
    <xf numFmtId="164" fontId="0" fillId="0" borderId="1" xfId="0" applyNumberFormat="1" applyBorder="1"/>
    <xf numFmtId="0" fontId="3" fillId="7" borderId="7" xfId="0" applyFont="1" applyFill="1" applyBorder="1" applyAlignment="1">
      <alignment horizontal="centerContinuous" wrapText="1"/>
    </xf>
    <xf numFmtId="0" fontId="3" fillId="7" borderId="8" xfId="0" applyFont="1" applyFill="1" applyBorder="1" applyAlignment="1">
      <alignment horizontal="centerContinuous" wrapText="1"/>
    </xf>
    <xf numFmtId="0" fontId="3" fillId="7" borderId="9" xfId="0" applyFont="1" applyFill="1" applyBorder="1" applyAlignment="1">
      <alignment horizontal="centerContinuous" wrapText="1"/>
    </xf>
    <xf numFmtId="164" fontId="6" fillId="3" borderId="1" xfId="0" applyNumberFormat="1" applyFont="1" applyFill="1" applyBorder="1"/>
    <xf numFmtId="0" fontId="9" fillId="0" borderId="0" xfId="0" applyFont="1"/>
    <xf numFmtId="0" fontId="0" fillId="10" borderId="1" xfId="0" applyFill="1" applyBorder="1" applyAlignment="1">
      <alignment horizontal="centerContinuous" wrapText="1"/>
    </xf>
    <xf numFmtId="8" fontId="0" fillId="3" borderId="1" xfId="0" quotePrefix="1" applyNumberFormat="1" applyFill="1" applyBorder="1"/>
    <xf numFmtId="49" fontId="0" fillId="3" borderId="1" xfId="0" applyNumberFormat="1" applyFill="1" applyBorder="1"/>
    <xf numFmtId="0" fontId="1" fillId="0" borderId="1" xfId="0" applyFont="1" applyBorder="1" applyAlignment="1">
      <alignment wrapText="1"/>
    </xf>
    <xf numFmtId="0" fontId="0" fillId="0" borderId="9" xfId="0" applyBorder="1"/>
    <xf numFmtId="8" fontId="0" fillId="0" borderId="9" xfId="0" applyNumberFormat="1" applyBorder="1"/>
    <xf numFmtId="8" fontId="0" fillId="3" borderId="9" xfId="0" applyNumberFormat="1" applyFill="1" applyBorder="1"/>
    <xf numFmtId="8" fontId="0" fillId="0" borderId="1" xfId="0" applyNumberFormat="1" applyFill="1" applyBorder="1"/>
    <xf numFmtId="0" fontId="1" fillId="0" borderId="1" xfId="0" applyFont="1" applyFill="1" applyBorder="1"/>
    <xf numFmtId="44" fontId="0" fillId="0" borderId="1" xfId="3" applyFont="1" applyBorder="1"/>
    <xf numFmtId="0" fontId="1" fillId="0" borderId="6" xfId="0" applyFont="1" applyBorder="1" applyAlignment="1">
      <alignment wrapText="1"/>
    </xf>
    <xf numFmtId="44" fontId="0" fillId="0" borderId="6" xfId="3" applyFont="1" applyFill="1" applyBorder="1"/>
    <xf numFmtId="0" fontId="1" fillId="0" borderId="10" xfId="0" applyFont="1" applyFill="1" applyBorder="1" applyAlignment="1">
      <alignment wrapText="1"/>
    </xf>
    <xf numFmtId="44" fontId="0" fillId="3" borderId="10" xfId="3" applyFont="1" applyFill="1" applyBorder="1"/>
    <xf numFmtId="2" fontId="0" fillId="0" borderId="1" xfId="0" applyNumberFormat="1" applyBorder="1"/>
    <xf numFmtId="2" fontId="0" fillId="0" borderId="1" xfId="0" applyNumberFormat="1" applyFont="1" applyFill="1" applyBorder="1"/>
    <xf numFmtId="2" fontId="0" fillId="0" borderId="1" xfId="0" applyNumberFormat="1" applyFont="1" applyBorder="1" applyAlignment="1">
      <alignment wrapText="1"/>
    </xf>
    <xf numFmtId="2" fontId="0" fillId="0" borderId="1" xfId="0" applyNumberFormat="1" applyFont="1" applyBorder="1"/>
    <xf numFmtId="2" fontId="0" fillId="3" borderId="1" xfId="0" applyNumberFormat="1" applyFont="1" applyFill="1" applyBorder="1" applyAlignment="1">
      <alignment wrapText="1"/>
    </xf>
    <xf numFmtId="0" fontId="0" fillId="3" borderId="1" xfId="0" applyFont="1" applyFill="1" applyBorder="1"/>
    <xf numFmtId="0" fontId="0" fillId="0" borderId="1" xfId="0" applyFill="1" applyBorder="1"/>
    <xf numFmtId="0" fontId="0" fillId="3" borderId="1" xfId="0" applyNumberFormat="1" applyFill="1" applyBorder="1"/>
    <xf numFmtId="167" fontId="0" fillId="0" borderId="1" xfId="0" applyNumberFormat="1" applyBorder="1"/>
    <xf numFmtId="164" fontId="0" fillId="0" borderId="0" xfId="0" applyNumberFormat="1"/>
    <xf numFmtId="0" fontId="0" fillId="10" borderId="7" xfId="0" applyFill="1" applyBorder="1" applyAlignment="1">
      <alignment horizontal="centerContinuous" wrapText="1"/>
    </xf>
    <xf numFmtId="0" fontId="0" fillId="10" borderId="8" xfId="0" applyFill="1" applyBorder="1" applyAlignment="1">
      <alignment horizontal="centerContinuous" wrapText="1"/>
    </xf>
    <xf numFmtId="0" fontId="0" fillId="10" borderId="9" xfId="0" applyFill="1" applyBorder="1" applyAlignment="1">
      <alignment horizontal="centerContinuous" wrapText="1"/>
    </xf>
    <xf numFmtId="9" fontId="0" fillId="0" borderId="1" xfId="2" applyFont="1" applyBorder="1"/>
    <xf numFmtId="0" fontId="2" fillId="7" borderId="1" xfId="0" applyFont="1" applyFill="1" applyBorder="1"/>
    <xf numFmtId="0" fontId="2" fillId="7" borderId="6" xfId="0" applyFont="1" applyFill="1" applyBorder="1"/>
    <xf numFmtId="0" fontId="0" fillId="3" borderId="6" xfId="0" applyFill="1" applyBorder="1"/>
    <xf numFmtId="0" fontId="2" fillId="7" borderId="10" xfId="0" applyFont="1" applyFill="1" applyBorder="1"/>
    <xf numFmtId="0" fontId="0" fillId="3" borderId="10" xfId="0" applyFill="1" applyBorder="1"/>
    <xf numFmtId="0" fontId="2" fillId="4" borderId="1" xfId="0" applyFont="1" applyFill="1" applyBorder="1" applyAlignment="1">
      <alignment horizontal="centerContinuous"/>
    </xf>
    <xf numFmtId="43" fontId="0" fillId="3" borderId="6" xfId="1" applyFont="1" applyFill="1" applyBorder="1"/>
    <xf numFmtId="44" fontId="0" fillId="3" borderId="12" xfId="3" applyFont="1" applyFill="1" applyBorder="1"/>
    <xf numFmtId="10" fontId="0" fillId="0" borderId="0" xfId="0" applyNumberFormat="1"/>
    <xf numFmtId="8" fontId="0" fillId="11" borderId="1" xfId="0" applyNumberFormat="1" applyFill="1" applyBorder="1"/>
    <xf numFmtId="8" fontId="0" fillId="12" borderId="1" xfId="0" applyNumberFormat="1" applyFill="1" applyBorder="1"/>
    <xf numFmtId="0" fontId="2" fillId="4" borderId="1" xfId="0" applyFont="1" applyFill="1" applyBorder="1" applyAlignment="1">
      <alignment wrapText="1"/>
    </xf>
    <xf numFmtId="10" fontId="0" fillId="0" borderId="0" xfId="2" applyNumberFormat="1" applyFont="1" applyBorder="1"/>
    <xf numFmtId="8" fontId="0" fillId="0" borderId="0" xfId="0" applyNumberFormat="1"/>
    <xf numFmtId="0" fontId="2" fillId="0" borderId="0" xfId="0" applyFont="1"/>
    <xf numFmtId="0" fontId="0" fillId="0" borderId="7" xfId="0" applyBorder="1"/>
    <xf numFmtId="0" fontId="0" fillId="0" borderId="8" xfId="0" applyBorder="1"/>
    <xf numFmtId="0" fontId="0" fillId="11" borderId="7" xfId="0" applyFill="1" applyBorder="1"/>
    <xf numFmtId="0" fontId="0" fillId="11" borderId="8" xfId="0" applyFill="1" applyBorder="1"/>
    <xf numFmtId="0" fontId="0" fillId="11" borderId="9" xfId="0" applyFill="1" applyBorder="1"/>
    <xf numFmtId="14" fontId="0" fillId="0" borderId="0" xfId="0" applyNumberFormat="1" applyFont="1" applyFill="1" applyBorder="1"/>
    <xf numFmtId="0" fontId="0" fillId="0" borderId="0" xfId="0" applyFont="1" applyFill="1" applyBorder="1"/>
    <xf numFmtId="8" fontId="0" fillId="0" borderId="0" xfId="0" applyNumberFormat="1" applyFont="1" applyFill="1" applyBorder="1"/>
    <xf numFmtId="0" fontId="0" fillId="0" borderId="7" xfId="0" applyBorder="1" applyAlignment="1">
      <alignment horizontal="left" indent="2"/>
    </xf>
    <xf numFmtId="0" fontId="0" fillId="11" borderId="7" xfId="0" applyFill="1" applyBorder="1" applyAlignment="1">
      <alignment horizontal="left" indent="2"/>
    </xf>
    <xf numFmtId="0" fontId="0" fillId="13" borderId="1" xfId="0" applyFill="1" applyBorder="1"/>
    <xf numFmtId="0" fontId="2" fillId="0" borderId="0" xfId="0" applyFont="1" applyFill="1" applyBorder="1" applyAlignment="1">
      <alignment horizontal="centerContinuous" wrapText="1"/>
    </xf>
    <xf numFmtId="0" fontId="5" fillId="0" borderId="0" xfId="0" applyFont="1" applyFill="1" applyBorder="1"/>
    <xf numFmtId="0" fontId="0" fillId="0" borderId="0" xfId="0" applyFill="1" applyBorder="1"/>
    <xf numFmtId="9" fontId="0" fillId="0" borderId="0" xfId="2" applyFont="1" applyFill="1" applyBorder="1"/>
    <xf numFmtId="0" fontId="2" fillId="0" borderId="0" xfId="0" applyFont="1" applyFill="1" applyBorder="1"/>
    <xf numFmtId="10" fontId="0" fillId="0" borderId="0" xfId="0" applyNumberFormat="1" applyFill="1" applyBorder="1"/>
    <xf numFmtId="0" fontId="8" fillId="5" borderId="1" xfId="0" applyFont="1" applyFill="1" applyBorder="1" applyAlignment="1">
      <alignment horizontal="center" vertical="center" textRotation="90" wrapText="1"/>
    </xf>
    <xf numFmtId="0" fontId="8" fillId="5" borderId="7" xfId="0" applyFont="1" applyFill="1" applyBorder="1" applyAlignment="1">
      <alignment horizontal="center" vertical="center" textRotation="90" wrapText="1"/>
    </xf>
  </cellXfs>
  <cellStyles count="4">
    <cellStyle name="Comma" xfId="1" builtinId="3"/>
    <cellStyle name="Currency" xfId="3" builtinId="4"/>
    <cellStyle name="Normal" xfId="0" builtinId="0"/>
    <cellStyle name="Percent" xfId="2" builtinId="5"/>
  </cellStyles>
  <dxfs count="0"/>
  <tableStyles count="0" defaultTableStyle="TableStyleMedium2" defaultPivotStyle="PivotStyleLight16"/>
  <colors>
    <mruColors>
      <color rgb="FFCCFFCC"/>
      <color rgb="FF0000FF"/>
      <color rgb="FFFFFF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51954</xdr:colOff>
      <xdr:row>1</xdr:row>
      <xdr:rowOff>17318</xdr:rowOff>
    </xdr:from>
    <xdr:to>
      <xdr:col>11</xdr:col>
      <xdr:colOff>217310</xdr:colOff>
      <xdr:row>53</xdr:row>
      <xdr:rowOff>169718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954" y="207818"/>
          <a:ext cx="6832856" cy="10058400"/>
        </a:xfrm>
        <a:prstGeom prst="rect">
          <a:avLst/>
        </a:prstGeom>
      </xdr:spPr>
    </xdr:pic>
    <xdr:clientData/>
  </xdr:twoCellAnchor>
  <xdr:twoCellAnchor editAs="oneCell">
    <xdr:from>
      <xdr:col>13</xdr:col>
      <xdr:colOff>103909</xdr:colOff>
      <xdr:row>1</xdr:row>
      <xdr:rowOff>86591</xdr:rowOff>
    </xdr:from>
    <xdr:to>
      <xdr:col>24</xdr:col>
      <xdr:colOff>372161</xdr:colOff>
      <xdr:row>54</xdr:row>
      <xdr:rowOff>48491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83682" y="277091"/>
          <a:ext cx="6935752" cy="1005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FF"/>
  </sheetPr>
  <dimension ref="A1"/>
  <sheetViews>
    <sheetView zoomScale="70" zoomScaleNormal="70" workbookViewId="0">
      <selection activeCell="C21" sqref="C21"/>
    </sheetView>
  </sheetViews>
  <sheetFormatPr defaultRowHeight="15" x14ac:dyDescent="0.25"/>
  <sheetData>
    <row r="1" spans="1:1" x14ac:dyDescent="0.25">
      <c r="A1" t="s">
        <v>104</v>
      </c>
    </row>
  </sheetData>
  <pageMargins left="0.7" right="0.7" top="0.75" bottom="0.75" header="0.3" footer="0.3"/>
  <pageSetup scale="82" orientation="portrait" r:id="rId1"/>
  <headerFooter>
    <oddFooter>&amp;L&amp;F&amp;CPage &amp;P of &amp;N&amp;R&amp;A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FF"/>
  </sheetPr>
  <dimension ref="A1:D12"/>
  <sheetViews>
    <sheetView zoomScale="190" zoomScaleNormal="190" workbookViewId="0">
      <selection activeCell="C21" sqref="C21"/>
    </sheetView>
  </sheetViews>
  <sheetFormatPr defaultColWidth="17.140625" defaultRowHeight="15" x14ac:dyDescent="0.25"/>
  <cols>
    <col min="1" max="1" width="6.85546875" bestFit="1" customWidth="1"/>
    <col min="2" max="2" width="13.85546875" bestFit="1" customWidth="1"/>
    <col min="3" max="3" width="14.28515625" bestFit="1" customWidth="1"/>
    <col min="4" max="4" width="11.28515625" bestFit="1" customWidth="1"/>
    <col min="258" max="258" width="11.85546875" bestFit="1" customWidth="1"/>
    <col min="259" max="259" width="10.5703125" bestFit="1" customWidth="1"/>
    <col min="514" max="514" width="11.85546875" bestFit="1" customWidth="1"/>
    <col min="515" max="515" width="10.5703125" bestFit="1" customWidth="1"/>
    <col min="770" max="770" width="11.85546875" bestFit="1" customWidth="1"/>
    <col min="771" max="771" width="10.5703125" bestFit="1" customWidth="1"/>
    <col min="1026" max="1026" width="11.85546875" bestFit="1" customWidth="1"/>
    <col min="1027" max="1027" width="10.5703125" bestFit="1" customWidth="1"/>
    <col min="1282" max="1282" width="11.85546875" bestFit="1" customWidth="1"/>
    <col min="1283" max="1283" width="10.5703125" bestFit="1" customWidth="1"/>
    <col min="1538" max="1538" width="11.85546875" bestFit="1" customWidth="1"/>
    <col min="1539" max="1539" width="10.5703125" bestFit="1" customWidth="1"/>
    <col min="1794" max="1794" width="11.85546875" bestFit="1" customWidth="1"/>
    <col min="1795" max="1795" width="10.5703125" bestFit="1" customWidth="1"/>
    <col min="2050" max="2050" width="11.85546875" bestFit="1" customWidth="1"/>
    <col min="2051" max="2051" width="10.5703125" bestFit="1" customWidth="1"/>
    <col min="2306" max="2306" width="11.85546875" bestFit="1" customWidth="1"/>
    <col min="2307" max="2307" width="10.5703125" bestFit="1" customWidth="1"/>
    <col min="2562" max="2562" width="11.85546875" bestFit="1" customWidth="1"/>
    <col min="2563" max="2563" width="10.5703125" bestFit="1" customWidth="1"/>
    <col min="2818" max="2818" width="11.85546875" bestFit="1" customWidth="1"/>
    <col min="2819" max="2819" width="10.5703125" bestFit="1" customWidth="1"/>
    <col min="3074" max="3074" width="11.85546875" bestFit="1" customWidth="1"/>
    <col min="3075" max="3075" width="10.5703125" bestFit="1" customWidth="1"/>
    <col min="3330" max="3330" width="11.85546875" bestFit="1" customWidth="1"/>
    <col min="3331" max="3331" width="10.5703125" bestFit="1" customWidth="1"/>
    <col min="3586" max="3586" width="11.85546875" bestFit="1" customWidth="1"/>
    <col min="3587" max="3587" width="10.5703125" bestFit="1" customWidth="1"/>
    <col min="3842" max="3842" width="11.85546875" bestFit="1" customWidth="1"/>
    <col min="3843" max="3843" width="10.5703125" bestFit="1" customWidth="1"/>
    <col min="4098" max="4098" width="11.85546875" bestFit="1" customWidth="1"/>
    <col min="4099" max="4099" width="10.5703125" bestFit="1" customWidth="1"/>
    <col min="4354" max="4354" width="11.85546875" bestFit="1" customWidth="1"/>
    <col min="4355" max="4355" width="10.5703125" bestFit="1" customWidth="1"/>
    <col min="4610" max="4610" width="11.85546875" bestFit="1" customWidth="1"/>
    <col min="4611" max="4611" width="10.5703125" bestFit="1" customWidth="1"/>
    <col min="4866" max="4866" width="11.85546875" bestFit="1" customWidth="1"/>
    <col min="4867" max="4867" width="10.5703125" bestFit="1" customWidth="1"/>
    <col min="5122" max="5122" width="11.85546875" bestFit="1" customWidth="1"/>
    <col min="5123" max="5123" width="10.5703125" bestFit="1" customWidth="1"/>
    <col min="5378" max="5378" width="11.85546875" bestFit="1" customWidth="1"/>
    <col min="5379" max="5379" width="10.5703125" bestFit="1" customWidth="1"/>
    <col min="5634" max="5634" width="11.85546875" bestFit="1" customWidth="1"/>
    <col min="5635" max="5635" width="10.5703125" bestFit="1" customWidth="1"/>
    <col min="5890" max="5890" width="11.85546875" bestFit="1" customWidth="1"/>
    <col min="5891" max="5891" width="10.5703125" bestFit="1" customWidth="1"/>
    <col min="6146" max="6146" width="11.85546875" bestFit="1" customWidth="1"/>
    <col min="6147" max="6147" width="10.5703125" bestFit="1" customWidth="1"/>
    <col min="6402" max="6402" width="11.85546875" bestFit="1" customWidth="1"/>
    <col min="6403" max="6403" width="10.5703125" bestFit="1" customWidth="1"/>
    <col min="6658" max="6658" width="11.85546875" bestFit="1" customWidth="1"/>
    <col min="6659" max="6659" width="10.5703125" bestFit="1" customWidth="1"/>
    <col min="6914" max="6914" width="11.85546875" bestFit="1" customWidth="1"/>
    <col min="6915" max="6915" width="10.5703125" bestFit="1" customWidth="1"/>
    <col min="7170" max="7170" width="11.85546875" bestFit="1" customWidth="1"/>
    <col min="7171" max="7171" width="10.5703125" bestFit="1" customWidth="1"/>
    <col min="7426" max="7426" width="11.85546875" bestFit="1" customWidth="1"/>
    <col min="7427" max="7427" width="10.5703125" bestFit="1" customWidth="1"/>
    <col min="7682" max="7682" width="11.85546875" bestFit="1" customWidth="1"/>
    <col min="7683" max="7683" width="10.5703125" bestFit="1" customWidth="1"/>
    <col min="7938" max="7938" width="11.85546875" bestFit="1" customWidth="1"/>
    <col min="7939" max="7939" width="10.5703125" bestFit="1" customWidth="1"/>
    <col min="8194" max="8194" width="11.85546875" bestFit="1" customWidth="1"/>
    <col min="8195" max="8195" width="10.5703125" bestFit="1" customWidth="1"/>
    <col min="8450" max="8450" width="11.85546875" bestFit="1" customWidth="1"/>
    <col min="8451" max="8451" width="10.5703125" bestFit="1" customWidth="1"/>
    <col min="8706" max="8706" width="11.85546875" bestFit="1" customWidth="1"/>
    <col min="8707" max="8707" width="10.5703125" bestFit="1" customWidth="1"/>
    <col min="8962" max="8962" width="11.85546875" bestFit="1" customWidth="1"/>
    <col min="8963" max="8963" width="10.5703125" bestFit="1" customWidth="1"/>
    <col min="9218" max="9218" width="11.85546875" bestFit="1" customWidth="1"/>
    <col min="9219" max="9219" width="10.5703125" bestFit="1" customWidth="1"/>
    <col min="9474" max="9474" width="11.85546875" bestFit="1" customWidth="1"/>
    <col min="9475" max="9475" width="10.5703125" bestFit="1" customWidth="1"/>
    <col min="9730" max="9730" width="11.85546875" bestFit="1" customWidth="1"/>
    <col min="9731" max="9731" width="10.5703125" bestFit="1" customWidth="1"/>
    <col min="9986" max="9986" width="11.85546875" bestFit="1" customWidth="1"/>
    <col min="9987" max="9987" width="10.5703125" bestFit="1" customWidth="1"/>
    <col min="10242" max="10242" width="11.85546875" bestFit="1" customWidth="1"/>
    <col min="10243" max="10243" width="10.5703125" bestFit="1" customWidth="1"/>
    <col min="10498" max="10498" width="11.85546875" bestFit="1" customWidth="1"/>
    <col min="10499" max="10499" width="10.5703125" bestFit="1" customWidth="1"/>
    <col min="10754" max="10754" width="11.85546875" bestFit="1" customWidth="1"/>
    <col min="10755" max="10755" width="10.5703125" bestFit="1" customWidth="1"/>
    <col min="11010" max="11010" width="11.85546875" bestFit="1" customWidth="1"/>
    <col min="11011" max="11011" width="10.5703125" bestFit="1" customWidth="1"/>
    <col min="11266" max="11266" width="11.85546875" bestFit="1" customWidth="1"/>
    <col min="11267" max="11267" width="10.5703125" bestFit="1" customWidth="1"/>
    <col min="11522" max="11522" width="11.85546875" bestFit="1" customWidth="1"/>
    <col min="11523" max="11523" width="10.5703125" bestFit="1" customWidth="1"/>
    <col min="11778" max="11778" width="11.85546875" bestFit="1" customWidth="1"/>
    <col min="11779" max="11779" width="10.5703125" bestFit="1" customWidth="1"/>
    <col min="12034" max="12034" width="11.85546875" bestFit="1" customWidth="1"/>
    <col min="12035" max="12035" width="10.5703125" bestFit="1" customWidth="1"/>
    <col min="12290" max="12290" width="11.85546875" bestFit="1" customWidth="1"/>
    <col min="12291" max="12291" width="10.5703125" bestFit="1" customWidth="1"/>
    <col min="12546" max="12546" width="11.85546875" bestFit="1" customWidth="1"/>
    <col min="12547" max="12547" width="10.5703125" bestFit="1" customWidth="1"/>
    <col min="12802" max="12802" width="11.85546875" bestFit="1" customWidth="1"/>
    <col min="12803" max="12803" width="10.5703125" bestFit="1" customWidth="1"/>
    <col min="13058" max="13058" width="11.85546875" bestFit="1" customWidth="1"/>
    <col min="13059" max="13059" width="10.5703125" bestFit="1" customWidth="1"/>
    <col min="13314" max="13314" width="11.85546875" bestFit="1" customWidth="1"/>
    <col min="13315" max="13315" width="10.5703125" bestFit="1" customWidth="1"/>
    <col min="13570" max="13570" width="11.85546875" bestFit="1" customWidth="1"/>
    <col min="13571" max="13571" width="10.5703125" bestFit="1" customWidth="1"/>
    <col min="13826" max="13826" width="11.85546875" bestFit="1" customWidth="1"/>
    <col min="13827" max="13827" width="10.5703125" bestFit="1" customWidth="1"/>
    <col min="14082" max="14082" width="11.85546875" bestFit="1" customWidth="1"/>
    <col min="14083" max="14083" width="10.5703125" bestFit="1" customWidth="1"/>
    <col min="14338" max="14338" width="11.85546875" bestFit="1" customWidth="1"/>
    <col min="14339" max="14339" width="10.5703125" bestFit="1" customWidth="1"/>
    <col min="14594" max="14594" width="11.85546875" bestFit="1" customWidth="1"/>
    <col min="14595" max="14595" width="10.5703125" bestFit="1" customWidth="1"/>
    <col min="14850" max="14850" width="11.85546875" bestFit="1" customWidth="1"/>
    <col min="14851" max="14851" width="10.5703125" bestFit="1" customWidth="1"/>
    <col min="15106" max="15106" width="11.85546875" bestFit="1" customWidth="1"/>
    <col min="15107" max="15107" width="10.5703125" bestFit="1" customWidth="1"/>
    <col min="15362" max="15362" width="11.85546875" bestFit="1" customWidth="1"/>
    <col min="15363" max="15363" width="10.5703125" bestFit="1" customWidth="1"/>
    <col min="15618" max="15618" width="11.85546875" bestFit="1" customWidth="1"/>
    <col min="15619" max="15619" width="10.5703125" bestFit="1" customWidth="1"/>
    <col min="15874" max="15874" width="11.85546875" bestFit="1" customWidth="1"/>
    <col min="15875" max="15875" width="10.5703125" bestFit="1" customWidth="1"/>
    <col min="16130" max="16130" width="11.85546875" bestFit="1" customWidth="1"/>
    <col min="16131" max="16131" width="10.5703125" bestFit="1" customWidth="1"/>
  </cols>
  <sheetData>
    <row r="1" spans="1:4" x14ac:dyDescent="0.25">
      <c r="A1" s="14" t="s">
        <v>23</v>
      </c>
      <c r="B1" s="14" t="s">
        <v>24</v>
      </c>
      <c r="C1" s="14" t="s">
        <v>25</v>
      </c>
      <c r="D1" s="14" t="s">
        <v>15</v>
      </c>
    </row>
    <row r="2" spans="1:4" x14ac:dyDescent="0.25">
      <c r="A2" s="2" t="s">
        <v>20</v>
      </c>
      <c r="B2" s="17">
        <v>20000</v>
      </c>
      <c r="C2" s="17">
        <v>13050</v>
      </c>
      <c r="D2" s="18"/>
    </row>
    <row r="3" spans="1:4" x14ac:dyDescent="0.25">
      <c r="A3" s="2" t="s">
        <v>21</v>
      </c>
      <c r="B3" s="17">
        <v>20300</v>
      </c>
      <c r="C3" s="17">
        <v>13245.75</v>
      </c>
      <c r="D3" s="18"/>
    </row>
    <row r="4" spans="1:4" x14ac:dyDescent="0.25">
      <c r="A4" s="2" t="s">
        <v>22</v>
      </c>
      <c r="B4" s="17">
        <v>20604.5</v>
      </c>
      <c r="C4" s="17">
        <v>13444.449999999999</v>
      </c>
      <c r="D4" s="18"/>
    </row>
    <row r="5" spans="1:4" x14ac:dyDescent="0.25">
      <c r="A5" s="2" t="s">
        <v>26</v>
      </c>
      <c r="B5" s="17">
        <v>20913.57</v>
      </c>
      <c r="C5" s="17">
        <v>13646.11</v>
      </c>
      <c r="D5" s="18"/>
    </row>
    <row r="6" spans="1:4" x14ac:dyDescent="0.25">
      <c r="A6" s="2" t="s">
        <v>27</v>
      </c>
      <c r="B6" s="17">
        <v>21227.27</v>
      </c>
      <c r="C6" s="17">
        <v>13850.809999999998</v>
      </c>
      <c r="D6" s="18"/>
    </row>
    <row r="7" spans="1:4" x14ac:dyDescent="0.25">
      <c r="A7" s="2" t="s">
        <v>28</v>
      </c>
      <c r="B7" s="17">
        <v>21545.68</v>
      </c>
      <c r="C7" s="17">
        <v>14058.539999999999</v>
      </c>
      <c r="D7" s="18"/>
    </row>
    <row r="9" spans="1:4" x14ac:dyDescent="0.25">
      <c r="A9" t="s">
        <v>103</v>
      </c>
    </row>
    <row r="11" spans="1:4" x14ac:dyDescent="0.25">
      <c r="A11" t="s">
        <v>200</v>
      </c>
    </row>
    <row r="12" spans="1:4" x14ac:dyDescent="0.25">
      <c r="A12" t="s">
        <v>201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D12"/>
  <sheetViews>
    <sheetView zoomScale="130" zoomScaleNormal="130" workbookViewId="0">
      <selection activeCell="C21" sqref="C21"/>
    </sheetView>
  </sheetViews>
  <sheetFormatPr defaultColWidth="17.140625" defaultRowHeight="15" x14ac:dyDescent="0.25"/>
  <cols>
    <col min="1" max="1" width="6.85546875" bestFit="1" customWidth="1"/>
    <col min="2" max="2" width="13.85546875" bestFit="1" customWidth="1"/>
    <col min="3" max="3" width="14.28515625" bestFit="1" customWidth="1"/>
    <col min="4" max="4" width="11.28515625" bestFit="1" customWidth="1"/>
    <col min="258" max="258" width="11.85546875" bestFit="1" customWidth="1"/>
    <col min="259" max="259" width="10.5703125" bestFit="1" customWidth="1"/>
    <col min="514" max="514" width="11.85546875" bestFit="1" customWidth="1"/>
    <col min="515" max="515" width="10.5703125" bestFit="1" customWidth="1"/>
    <col min="770" max="770" width="11.85546875" bestFit="1" customWidth="1"/>
    <col min="771" max="771" width="10.5703125" bestFit="1" customWidth="1"/>
    <col min="1026" max="1026" width="11.85546875" bestFit="1" customWidth="1"/>
    <col min="1027" max="1027" width="10.5703125" bestFit="1" customWidth="1"/>
    <col min="1282" max="1282" width="11.85546875" bestFit="1" customWidth="1"/>
    <col min="1283" max="1283" width="10.5703125" bestFit="1" customWidth="1"/>
    <col min="1538" max="1538" width="11.85546875" bestFit="1" customWidth="1"/>
    <col min="1539" max="1539" width="10.5703125" bestFit="1" customWidth="1"/>
    <col min="1794" max="1794" width="11.85546875" bestFit="1" customWidth="1"/>
    <col min="1795" max="1795" width="10.5703125" bestFit="1" customWidth="1"/>
    <col min="2050" max="2050" width="11.85546875" bestFit="1" customWidth="1"/>
    <col min="2051" max="2051" width="10.5703125" bestFit="1" customWidth="1"/>
    <col min="2306" max="2306" width="11.85546875" bestFit="1" customWidth="1"/>
    <col min="2307" max="2307" width="10.5703125" bestFit="1" customWidth="1"/>
    <col min="2562" max="2562" width="11.85546875" bestFit="1" customWidth="1"/>
    <col min="2563" max="2563" width="10.5703125" bestFit="1" customWidth="1"/>
    <col min="2818" max="2818" width="11.85546875" bestFit="1" customWidth="1"/>
    <col min="2819" max="2819" width="10.5703125" bestFit="1" customWidth="1"/>
    <col min="3074" max="3074" width="11.85546875" bestFit="1" customWidth="1"/>
    <col min="3075" max="3075" width="10.5703125" bestFit="1" customWidth="1"/>
    <col min="3330" max="3330" width="11.85546875" bestFit="1" customWidth="1"/>
    <col min="3331" max="3331" width="10.5703125" bestFit="1" customWidth="1"/>
    <col min="3586" max="3586" width="11.85546875" bestFit="1" customWidth="1"/>
    <col min="3587" max="3587" width="10.5703125" bestFit="1" customWidth="1"/>
    <col min="3842" max="3842" width="11.85546875" bestFit="1" customWidth="1"/>
    <col min="3843" max="3843" width="10.5703125" bestFit="1" customWidth="1"/>
    <col min="4098" max="4098" width="11.85546875" bestFit="1" customWidth="1"/>
    <col min="4099" max="4099" width="10.5703125" bestFit="1" customWidth="1"/>
    <col min="4354" max="4354" width="11.85546875" bestFit="1" customWidth="1"/>
    <col min="4355" max="4355" width="10.5703125" bestFit="1" customWidth="1"/>
    <col min="4610" max="4610" width="11.85546875" bestFit="1" customWidth="1"/>
    <col min="4611" max="4611" width="10.5703125" bestFit="1" customWidth="1"/>
    <col min="4866" max="4866" width="11.85546875" bestFit="1" customWidth="1"/>
    <col min="4867" max="4867" width="10.5703125" bestFit="1" customWidth="1"/>
    <col min="5122" max="5122" width="11.85546875" bestFit="1" customWidth="1"/>
    <col min="5123" max="5123" width="10.5703125" bestFit="1" customWidth="1"/>
    <col min="5378" max="5378" width="11.85546875" bestFit="1" customWidth="1"/>
    <col min="5379" max="5379" width="10.5703125" bestFit="1" customWidth="1"/>
    <col min="5634" max="5634" width="11.85546875" bestFit="1" customWidth="1"/>
    <col min="5635" max="5635" width="10.5703125" bestFit="1" customWidth="1"/>
    <col min="5890" max="5890" width="11.85546875" bestFit="1" customWidth="1"/>
    <col min="5891" max="5891" width="10.5703125" bestFit="1" customWidth="1"/>
    <col min="6146" max="6146" width="11.85546875" bestFit="1" customWidth="1"/>
    <col min="6147" max="6147" width="10.5703125" bestFit="1" customWidth="1"/>
    <col min="6402" max="6402" width="11.85546875" bestFit="1" customWidth="1"/>
    <col min="6403" max="6403" width="10.5703125" bestFit="1" customWidth="1"/>
    <col min="6658" max="6658" width="11.85546875" bestFit="1" customWidth="1"/>
    <col min="6659" max="6659" width="10.5703125" bestFit="1" customWidth="1"/>
    <col min="6914" max="6914" width="11.85546875" bestFit="1" customWidth="1"/>
    <col min="6915" max="6915" width="10.5703125" bestFit="1" customWidth="1"/>
    <col min="7170" max="7170" width="11.85546875" bestFit="1" customWidth="1"/>
    <col min="7171" max="7171" width="10.5703125" bestFit="1" customWidth="1"/>
    <col min="7426" max="7426" width="11.85546875" bestFit="1" customWidth="1"/>
    <col min="7427" max="7427" width="10.5703125" bestFit="1" customWidth="1"/>
    <col min="7682" max="7682" width="11.85546875" bestFit="1" customWidth="1"/>
    <col min="7683" max="7683" width="10.5703125" bestFit="1" customWidth="1"/>
    <col min="7938" max="7938" width="11.85546875" bestFit="1" customWidth="1"/>
    <col min="7939" max="7939" width="10.5703125" bestFit="1" customWidth="1"/>
    <col min="8194" max="8194" width="11.85546875" bestFit="1" customWidth="1"/>
    <col min="8195" max="8195" width="10.5703125" bestFit="1" customWidth="1"/>
    <col min="8450" max="8450" width="11.85546875" bestFit="1" customWidth="1"/>
    <col min="8451" max="8451" width="10.5703125" bestFit="1" customWidth="1"/>
    <col min="8706" max="8706" width="11.85546875" bestFit="1" customWidth="1"/>
    <col min="8707" max="8707" width="10.5703125" bestFit="1" customWidth="1"/>
    <col min="8962" max="8962" width="11.85546875" bestFit="1" customWidth="1"/>
    <col min="8963" max="8963" width="10.5703125" bestFit="1" customWidth="1"/>
    <col min="9218" max="9218" width="11.85546875" bestFit="1" customWidth="1"/>
    <col min="9219" max="9219" width="10.5703125" bestFit="1" customWidth="1"/>
    <col min="9474" max="9474" width="11.85546875" bestFit="1" customWidth="1"/>
    <col min="9475" max="9475" width="10.5703125" bestFit="1" customWidth="1"/>
    <col min="9730" max="9730" width="11.85546875" bestFit="1" customWidth="1"/>
    <col min="9731" max="9731" width="10.5703125" bestFit="1" customWidth="1"/>
    <col min="9986" max="9986" width="11.85546875" bestFit="1" customWidth="1"/>
    <col min="9987" max="9987" width="10.5703125" bestFit="1" customWidth="1"/>
    <col min="10242" max="10242" width="11.85546875" bestFit="1" customWidth="1"/>
    <col min="10243" max="10243" width="10.5703125" bestFit="1" customWidth="1"/>
    <col min="10498" max="10498" width="11.85546875" bestFit="1" customWidth="1"/>
    <col min="10499" max="10499" width="10.5703125" bestFit="1" customWidth="1"/>
    <col min="10754" max="10754" width="11.85546875" bestFit="1" customWidth="1"/>
    <col min="10755" max="10755" width="10.5703125" bestFit="1" customWidth="1"/>
    <col min="11010" max="11010" width="11.85546875" bestFit="1" customWidth="1"/>
    <col min="11011" max="11011" width="10.5703125" bestFit="1" customWidth="1"/>
    <col min="11266" max="11266" width="11.85546875" bestFit="1" customWidth="1"/>
    <col min="11267" max="11267" width="10.5703125" bestFit="1" customWidth="1"/>
    <col min="11522" max="11522" width="11.85546875" bestFit="1" customWidth="1"/>
    <col min="11523" max="11523" width="10.5703125" bestFit="1" customWidth="1"/>
    <col min="11778" max="11778" width="11.85546875" bestFit="1" customWidth="1"/>
    <col min="11779" max="11779" width="10.5703125" bestFit="1" customWidth="1"/>
    <col min="12034" max="12034" width="11.85546875" bestFit="1" customWidth="1"/>
    <col min="12035" max="12035" width="10.5703125" bestFit="1" customWidth="1"/>
    <col min="12290" max="12290" width="11.85546875" bestFit="1" customWidth="1"/>
    <col min="12291" max="12291" width="10.5703125" bestFit="1" customWidth="1"/>
    <col min="12546" max="12546" width="11.85546875" bestFit="1" customWidth="1"/>
    <col min="12547" max="12547" width="10.5703125" bestFit="1" customWidth="1"/>
    <col min="12802" max="12802" width="11.85546875" bestFit="1" customWidth="1"/>
    <col min="12803" max="12803" width="10.5703125" bestFit="1" customWidth="1"/>
    <col min="13058" max="13058" width="11.85546875" bestFit="1" customWidth="1"/>
    <col min="13059" max="13059" width="10.5703125" bestFit="1" customWidth="1"/>
    <col min="13314" max="13314" width="11.85546875" bestFit="1" customWidth="1"/>
    <col min="13315" max="13315" width="10.5703125" bestFit="1" customWidth="1"/>
    <col min="13570" max="13570" width="11.85546875" bestFit="1" customWidth="1"/>
    <col min="13571" max="13571" width="10.5703125" bestFit="1" customWidth="1"/>
    <col min="13826" max="13826" width="11.85546875" bestFit="1" customWidth="1"/>
    <col min="13827" max="13827" width="10.5703125" bestFit="1" customWidth="1"/>
    <col min="14082" max="14082" width="11.85546875" bestFit="1" customWidth="1"/>
    <col min="14083" max="14083" width="10.5703125" bestFit="1" customWidth="1"/>
    <col min="14338" max="14338" width="11.85546875" bestFit="1" customWidth="1"/>
    <col min="14339" max="14339" width="10.5703125" bestFit="1" customWidth="1"/>
    <col min="14594" max="14594" width="11.85546875" bestFit="1" customWidth="1"/>
    <col min="14595" max="14595" width="10.5703125" bestFit="1" customWidth="1"/>
    <col min="14850" max="14850" width="11.85546875" bestFit="1" customWidth="1"/>
    <col min="14851" max="14851" width="10.5703125" bestFit="1" customWidth="1"/>
    <col min="15106" max="15106" width="11.85546875" bestFit="1" customWidth="1"/>
    <col min="15107" max="15107" width="10.5703125" bestFit="1" customWidth="1"/>
    <col min="15362" max="15362" width="11.85546875" bestFit="1" customWidth="1"/>
    <col min="15363" max="15363" width="10.5703125" bestFit="1" customWidth="1"/>
    <col min="15618" max="15618" width="11.85546875" bestFit="1" customWidth="1"/>
    <col min="15619" max="15619" width="10.5703125" bestFit="1" customWidth="1"/>
    <col min="15874" max="15874" width="11.85546875" bestFit="1" customWidth="1"/>
    <col min="15875" max="15875" width="10.5703125" bestFit="1" customWidth="1"/>
    <col min="16130" max="16130" width="11.85546875" bestFit="1" customWidth="1"/>
    <col min="16131" max="16131" width="10.5703125" bestFit="1" customWidth="1"/>
  </cols>
  <sheetData>
    <row r="1" spans="1:4" x14ac:dyDescent="0.25">
      <c r="A1" s="14" t="s">
        <v>23</v>
      </c>
      <c r="B1" s="14" t="s">
        <v>24</v>
      </c>
      <c r="C1" s="14" t="s">
        <v>25</v>
      </c>
      <c r="D1" s="14" t="s">
        <v>15</v>
      </c>
    </row>
    <row r="2" spans="1:4" x14ac:dyDescent="0.25">
      <c r="A2" s="2" t="s">
        <v>20</v>
      </c>
      <c r="B2" s="17">
        <v>20000</v>
      </c>
      <c r="C2" s="17">
        <v>13050</v>
      </c>
      <c r="D2" s="18">
        <f t="shared" ref="D2:D7" si="0">B2-C2</f>
        <v>6950</v>
      </c>
    </row>
    <row r="3" spans="1:4" x14ac:dyDescent="0.25">
      <c r="A3" s="2" t="s">
        <v>21</v>
      </c>
      <c r="B3" s="17">
        <v>20300</v>
      </c>
      <c r="C3" s="17">
        <v>13245.75</v>
      </c>
      <c r="D3" s="18">
        <f t="shared" si="0"/>
        <v>7054.25</v>
      </c>
    </row>
    <row r="4" spans="1:4" x14ac:dyDescent="0.25">
      <c r="A4" s="2" t="s">
        <v>22</v>
      </c>
      <c r="B4" s="17">
        <v>20604.5</v>
      </c>
      <c r="C4" s="17">
        <v>13444.449999999999</v>
      </c>
      <c r="D4" s="18">
        <f t="shared" si="0"/>
        <v>7160.0500000000011</v>
      </c>
    </row>
    <row r="5" spans="1:4" x14ac:dyDescent="0.25">
      <c r="A5" s="2" t="s">
        <v>26</v>
      </c>
      <c r="B5" s="17">
        <v>20913.57</v>
      </c>
      <c r="C5" s="17">
        <v>13646.11</v>
      </c>
      <c r="D5" s="18">
        <f t="shared" si="0"/>
        <v>7267.4599999999991</v>
      </c>
    </row>
    <row r="6" spans="1:4" x14ac:dyDescent="0.25">
      <c r="A6" s="2" t="s">
        <v>27</v>
      </c>
      <c r="B6" s="17">
        <v>21227.27</v>
      </c>
      <c r="C6" s="17">
        <v>13850.809999999998</v>
      </c>
      <c r="D6" s="18">
        <f t="shared" si="0"/>
        <v>7376.4600000000028</v>
      </c>
    </row>
    <row r="7" spans="1:4" x14ac:dyDescent="0.25">
      <c r="A7" s="2" t="s">
        <v>28</v>
      </c>
      <c r="B7" s="17">
        <v>21545.68</v>
      </c>
      <c r="C7" s="17">
        <v>14058.539999999999</v>
      </c>
      <c r="D7" s="18">
        <f t="shared" si="0"/>
        <v>7487.1400000000012</v>
      </c>
    </row>
    <row r="9" spans="1:4" x14ac:dyDescent="0.25">
      <c r="A9" t="s">
        <v>103</v>
      </c>
    </row>
    <row r="11" spans="1:4" x14ac:dyDescent="0.25">
      <c r="A11" t="s">
        <v>200</v>
      </c>
    </row>
    <row r="12" spans="1:4" x14ac:dyDescent="0.25">
      <c r="A12" t="s">
        <v>201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FF"/>
  </sheetPr>
  <dimension ref="A1:N27"/>
  <sheetViews>
    <sheetView zoomScale="171" zoomScaleNormal="171" workbookViewId="0">
      <selection activeCell="C21" sqref="C21"/>
    </sheetView>
  </sheetViews>
  <sheetFormatPr defaultRowHeight="12.75" x14ac:dyDescent="0.2"/>
  <cols>
    <col min="1" max="1" width="15.5703125" style="19" customWidth="1"/>
    <col min="2" max="4" width="10.5703125" style="19" customWidth="1"/>
    <col min="5" max="7" width="9.7109375" style="19" customWidth="1"/>
    <col min="8" max="8" width="24.7109375" style="19" customWidth="1"/>
    <col min="9" max="9" width="9.140625" style="19"/>
    <col min="10" max="10" width="1.5703125" style="19" customWidth="1"/>
    <col min="11" max="12" width="9.140625" style="19"/>
    <col min="13" max="13" width="18" style="19" customWidth="1"/>
    <col min="14" max="256" width="9.140625" style="19"/>
    <col min="257" max="257" width="12.7109375" style="19" customWidth="1"/>
    <col min="258" max="264" width="10.7109375" style="19" customWidth="1"/>
    <col min="265" max="512" width="9.140625" style="19"/>
    <col min="513" max="513" width="12.7109375" style="19" customWidth="1"/>
    <col min="514" max="520" width="10.7109375" style="19" customWidth="1"/>
    <col min="521" max="768" width="9.140625" style="19"/>
    <col min="769" max="769" width="12.7109375" style="19" customWidth="1"/>
    <col min="770" max="776" width="10.7109375" style="19" customWidth="1"/>
    <col min="777" max="1024" width="9.140625" style="19"/>
    <col min="1025" max="1025" width="12.7109375" style="19" customWidth="1"/>
    <col min="1026" max="1032" width="10.7109375" style="19" customWidth="1"/>
    <col min="1033" max="1280" width="9.140625" style="19"/>
    <col min="1281" max="1281" width="12.7109375" style="19" customWidth="1"/>
    <col min="1282" max="1288" width="10.7109375" style="19" customWidth="1"/>
    <col min="1289" max="1536" width="9.140625" style="19"/>
    <col min="1537" max="1537" width="12.7109375" style="19" customWidth="1"/>
    <col min="1538" max="1544" width="10.7109375" style="19" customWidth="1"/>
    <col min="1545" max="1792" width="9.140625" style="19"/>
    <col min="1793" max="1793" width="12.7109375" style="19" customWidth="1"/>
    <col min="1794" max="1800" width="10.7109375" style="19" customWidth="1"/>
    <col min="1801" max="2048" width="9.140625" style="19"/>
    <col min="2049" max="2049" width="12.7109375" style="19" customWidth="1"/>
    <col min="2050" max="2056" width="10.7109375" style="19" customWidth="1"/>
    <col min="2057" max="2304" width="9.140625" style="19"/>
    <col min="2305" max="2305" width="12.7109375" style="19" customWidth="1"/>
    <col min="2306" max="2312" width="10.7109375" style="19" customWidth="1"/>
    <col min="2313" max="2560" width="9.140625" style="19"/>
    <col min="2561" max="2561" width="12.7109375" style="19" customWidth="1"/>
    <col min="2562" max="2568" width="10.7109375" style="19" customWidth="1"/>
    <col min="2569" max="2816" width="9.140625" style="19"/>
    <col min="2817" max="2817" width="12.7109375" style="19" customWidth="1"/>
    <col min="2818" max="2824" width="10.7109375" style="19" customWidth="1"/>
    <col min="2825" max="3072" width="9.140625" style="19"/>
    <col min="3073" max="3073" width="12.7109375" style="19" customWidth="1"/>
    <col min="3074" max="3080" width="10.7109375" style="19" customWidth="1"/>
    <col min="3081" max="3328" width="9.140625" style="19"/>
    <col min="3329" max="3329" width="12.7109375" style="19" customWidth="1"/>
    <col min="3330" max="3336" width="10.7109375" style="19" customWidth="1"/>
    <col min="3337" max="3584" width="9.140625" style="19"/>
    <col min="3585" max="3585" width="12.7109375" style="19" customWidth="1"/>
    <col min="3586" max="3592" width="10.7109375" style="19" customWidth="1"/>
    <col min="3593" max="3840" width="9.140625" style="19"/>
    <col min="3841" max="3841" width="12.7109375" style="19" customWidth="1"/>
    <col min="3842" max="3848" width="10.7109375" style="19" customWidth="1"/>
    <col min="3849" max="4096" width="9.140625" style="19"/>
    <col min="4097" max="4097" width="12.7109375" style="19" customWidth="1"/>
    <col min="4098" max="4104" width="10.7109375" style="19" customWidth="1"/>
    <col min="4105" max="4352" width="9.140625" style="19"/>
    <col min="4353" max="4353" width="12.7109375" style="19" customWidth="1"/>
    <col min="4354" max="4360" width="10.7109375" style="19" customWidth="1"/>
    <col min="4361" max="4608" width="9.140625" style="19"/>
    <col min="4609" max="4609" width="12.7109375" style="19" customWidth="1"/>
    <col min="4610" max="4616" width="10.7109375" style="19" customWidth="1"/>
    <col min="4617" max="4864" width="9.140625" style="19"/>
    <col min="4865" max="4865" width="12.7109375" style="19" customWidth="1"/>
    <col min="4866" max="4872" width="10.7109375" style="19" customWidth="1"/>
    <col min="4873" max="5120" width="9.140625" style="19"/>
    <col min="5121" max="5121" width="12.7109375" style="19" customWidth="1"/>
    <col min="5122" max="5128" width="10.7109375" style="19" customWidth="1"/>
    <col min="5129" max="5376" width="9.140625" style="19"/>
    <col min="5377" max="5377" width="12.7109375" style="19" customWidth="1"/>
    <col min="5378" max="5384" width="10.7109375" style="19" customWidth="1"/>
    <col min="5385" max="5632" width="9.140625" style="19"/>
    <col min="5633" max="5633" width="12.7109375" style="19" customWidth="1"/>
    <col min="5634" max="5640" width="10.7109375" style="19" customWidth="1"/>
    <col min="5641" max="5888" width="9.140625" style="19"/>
    <col min="5889" max="5889" width="12.7109375" style="19" customWidth="1"/>
    <col min="5890" max="5896" width="10.7109375" style="19" customWidth="1"/>
    <col min="5897" max="6144" width="9.140625" style="19"/>
    <col min="6145" max="6145" width="12.7109375" style="19" customWidth="1"/>
    <col min="6146" max="6152" width="10.7109375" style="19" customWidth="1"/>
    <col min="6153" max="6400" width="9.140625" style="19"/>
    <col min="6401" max="6401" width="12.7109375" style="19" customWidth="1"/>
    <col min="6402" max="6408" width="10.7109375" style="19" customWidth="1"/>
    <col min="6409" max="6656" width="9.140625" style="19"/>
    <col min="6657" max="6657" width="12.7109375" style="19" customWidth="1"/>
    <col min="6658" max="6664" width="10.7109375" style="19" customWidth="1"/>
    <col min="6665" max="6912" width="9.140625" style="19"/>
    <col min="6913" max="6913" width="12.7109375" style="19" customWidth="1"/>
    <col min="6914" max="6920" width="10.7109375" style="19" customWidth="1"/>
    <col min="6921" max="7168" width="9.140625" style="19"/>
    <col min="7169" max="7169" width="12.7109375" style="19" customWidth="1"/>
    <col min="7170" max="7176" width="10.7109375" style="19" customWidth="1"/>
    <col min="7177" max="7424" width="9.140625" style="19"/>
    <col min="7425" max="7425" width="12.7109375" style="19" customWidth="1"/>
    <col min="7426" max="7432" width="10.7109375" style="19" customWidth="1"/>
    <col min="7433" max="7680" width="9.140625" style="19"/>
    <col min="7681" max="7681" width="12.7109375" style="19" customWidth="1"/>
    <col min="7682" max="7688" width="10.7109375" style="19" customWidth="1"/>
    <col min="7689" max="7936" width="9.140625" style="19"/>
    <col min="7937" max="7937" width="12.7109375" style="19" customWidth="1"/>
    <col min="7938" max="7944" width="10.7109375" style="19" customWidth="1"/>
    <col min="7945" max="8192" width="9.140625" style="19"/>
    <col min="8193" max="8193" width="12.7109375" style="19" customWidth="1"/>
    <col min="8194" max="8200" width="10.7109375" style="19" customWidth="1"/>
    <col min="8201" max="8448" width="9.140625" style="19"/>
    <col min="8449" max="8449" width="12.7109375" style="19" customWidth="1"/>
    <col min="8450" max="8456" width="10.7109375" style="19" customWidth="1"/>
    <col min="8457" max="8704" width="9.140625" style="19"/>
    <col min="8705" max="8705" width="12.7109375" style="19" customWidth="1"/>
    <col min="8706" max="8712" width="10.7109375" style="19" customWidth="1"/>
    <col min="8713" max="8960" width="9.140625" style="19"/>
    <col min="8961" max="8961" width="12.7109375" style="19" customWidth="1"/>
    <col min="8962" max="8968" width="10.7109375" style="19" customWidth="1"/>
    <col min="8969" max="9216" width="9.140625" style="19"/>
    <col min="9217" max="9217" width="12.7109375" style="19" customWidth="1"/>
    <col min="9218" max="9224" width="10.7109375" style="19" customWidth="1"/>
    <col min="9225" max="9472" width="9.140625" style="19"/>
    <col min="9473" max="9473" width="12.7109375" style="19" customWidth="1"/>
    <col min="9474" max="9480" width="10.7109375" style="19" customWidth="1"/>
    <col min="9481" max="9728" width="9.140625" style="19"/>
    <col min="9729" max="9729" width="12.7109375" style="19" customWidth="1"/>
    <col min="9730" max="9736" width="10.7109375" style="19" customWidth="1"/>
    <col min="9737" max="9984" width="9.140625" style="19"/>
    <col min="9985" max="9985" width="12.7109375" style="19" customWidth="1"/>
    <col min="9986" max="9992" width="10.7109375" style="19" customWidth="1"/>
    <col min="9993" max="10240" width="9.140625" style="19"/>
    <col min="10241" max="10241" width="12.7109375" style="19" customWidth="1"/>
    <col min="10242" max="10248" width="10.7109375" style="19" customWidth="1"/>
    <col min="10249" max="10496" width="9.140625" style="19"/>
    <col min="10497" max="10497" width="12.7109375" style="19" customWidth="1"/>
    <col min="10498" max="10504" width="10.7109375" style="19" customWidth="1"/>
    <col min="10505" max="10752" width="9.140625" style="19"/>
    <col min="10753" max="10753" width="12.7109375" style="19" customWidth="1"/>
    <col min="10754" max="10760" width="10.7109375" style="19" customWidth="1"/>
    <col min="10761" max="11008" width="9.140625" style="19"/>
    <col min="11009" max="11009" width="12.7109375" style="19" customWidth="1"/>
    <col min="11010" max="11016" width="10.7109375" style="19" customWidth="1"/>
    <col min="11017" max="11264" width="9.140625" style="19"/>
    <col min="11265" max="11265" width="12.7109375" style="19" customWidth="1"/>
    <col min="11266" max="11272" width="10.7109375" style="19" customWidth="1"/>
    <col min="11273" max="11520" width="9.140625" style="19"/>
    <col min="11521" max="11521" width="12.7109375" style="19" customWidth="1"/>
    <col min="11522" max="11528" width="10.7109375" style="19" customWidth="1"/>
    <col min="11529" max="11776" width="9.140625" style="19"/>
    <col min="11777" max="11777" width="12.7109375" style="19" customWidth="1"/>
    <col min="11778" max="11784" width="10.7109375" style="19" customWidth="1"/>
    <col min="11785" max="12032" width="9.140625" style="19"/>
    <col min="12033" max="12033" width="12.7109375" style="19" customWidth="1"/>
    <col min="12034" max="12040" width="10.7109375" style="19" customWidth="1"/>
    <col min="12041" max="12288" width="9.140625" style="19"/>
    <col min="12289" max="12289" width="12.7109375" style="19" customWidth="1"/>
    <col min="12290" max="12296" width="10.7109375" style="19" customWidth="1"/>
    <col min="12297" max="12544" width="9.140625" style="19"/>
    <col min="12545" max="12545" width="12.7109375" style="19" customWidth="1"/>
    <col min="12546" max="12552" width="10.7109375" style="19" customWidth="1"/>
    <col min="12553" max="12800" width="9.140625" style="19"/>
    <col min="12801" max="12801" width="12.7109375" style="19" customWidth="1"/>
    <col min="12802" max="12808" width="10.7109375" style="19" customWidth="1"/>
    <col min="12809" max="13056" width="9.140625" style="19"/>
    <col min="13057" max="13057" width="12.7109375" style="19" customWidth="1"/>
    <col min="13058" max="13064" width="10.7109375" style="19" customWidth="1"/>
    <col min="13065" max="13312" width="9.140625" style="19"/>
    <col min="13313" max="13313" width="12.7109375" style="19" customWidth="1"/>
    <col min="13314" max="13320" width="10.7109375" style="19" customWidth="1"/>
    <col min="13321" max="13568" width="9.140625" style="19"/>
    <col min="13569" max="13569" width="12.7109375" style="19" customWidth="1"/>
    <col min="13570" max="13576" width="10.7109375" style="19" customWidth="1"/>
    <col min="13577" max="13824" width="9.140625" style="19"/>
    <col min="13825" max="13825" width="12.7109375" style="19" customWidth="1"/>
    <col min="13826" max="13832" width="10.7109375" style="19" customWidth="1"/>
    <col min="13833" max="14080" width="9.140625" style="19"/>
    <col min="14081" max="14081" width="12.7109375" style="19" customWidth="1"/>
    <col min="14082" max="14088" width="10.7109375" style="19" customWidth="1"/>
    <col min="14089" max="14336" width="9.140625" style="19"/>
    <col min="14337" max="14337" width="12.7109375" style="19" customWidth="1"/>
    <col min="14338" max="14344" width="10.7109375" style="19" customWidth="1"/>
    <col min="14345" max="14592" width="9.140625" style="19"/>
    <col min="14593" max="14593" width="12.7109375" style="19" customWidth="1"/>
    <col min="14594" max="14600" width="10.7109375" style="19" customWidth="1"/>
    <col min="14601" max="14848" width="9.140625" style="19"/>
    <col min="14849" max="14849" width="12.7109375" style="19" customWidth="1"/>
    <col min="14850" max="14856" width="10.7109375" style="19" customWidth="1"/>
    <col min="14857" max="15104" width="9.140625" style="19"/>
    <col min="15105" max="15105" width="12.7109375" style="19" customWidth="1"/>
    <col min="15106" max="15112" width="10.7109375" style="19" customWidth="1"/>
    <col min="15113" max="15360" width="9.140625" style="19"/>
    <col min="15361" max="15361" width="12.7109375" style="19" customWidth="1"/>
    <col min="15362" max="15368" width="10.7109375" style="19" customWidth="1"/>
    <col min="15369" max="15616" width="9.140625" style="19"/>
    <col min="15617" max="15617" width="12.7109375" style="19" customWidth="1"/>
    <col min="15618" max="15624" width="10.7109375" style="19" customWidth="1"/>
    <col min="15625" max="15872" width="9.140625" style="19"/>
    <col min="15873" max="15873" width="12.7109375" style="19" customWidth="1"/>
    <col min="15874" max="15880" width="10.7109375" style="19" customWidth="1"/>
    <col min="15881" max="16128" width="9.140625" style="19"/>
    <col min="16129" max="16129" width="12.7109375" style="19" customWidth="1"/>
    <col min="16130" max="16136" width="10.7109375" style="19" customWidth="1"/>
    <col min="16137" max="16384" width="9.140625" style="19"/>
  </cols>
  <sheetData>
    <row r="1" spans="1:12" x14ac:dyDescent="0.2">
      <c r="B1" s="20" t="s">
        <v>105</v>
      </c>
      <c r="C1" s="20"/>
      <c r="D1" s="20"/>
      <c r="E1" s="55" t="str">
        <f>"Increase all prices by "&amp;TEXT(B11-1,"0.0%")</f>
        <v>Increase all prices by 5.0%</v>
      </c>
      <c r="F1" s="56"/>
      <c r="G1" s="57"/>
    </row>
    <row r="2" spans="1:12" x14ac:dyDescent="0.2">
      <c r="A2" s="21" t="s">
        <v>29</v>
      </c>
      <c r="B2" s="22">
        <f>B19</f>
        <v>0.4</v>
      </c>
      <c r="C2" s="22">
        <f>B2+$B20</f>
        <v>0.5</v>
      </c>
      <c r="D2" s="22">
        <f>C2+$B20</f>
        <v>0.6</v>
      </c>
      <c r="E2" s="23" t="s">
        <v>30</v>
      </c>
      <c r="F2" s="23" t="s">
        <v>30</v>
      </c>
      <c r="G2" s="23" t="s">
        <v>30</v>
      </c>
    </row>
    <row r="3" spans="1:12" ht="16.5" customHeight="1" x14ac:dyDescent="0.25">
      <c r="A3" s="24" t="str">
        <f t="shared" ref="A3:A8" si="0">A13</f>
        <v>Sofa</v>
      </c>
      <c r="B3" s="25">
        <f t="shared" ref="B3:D8" si="1">$B13/(1-B$2)</f>
        <v>996.66666666666674</v>
      </c>
      <c r="C3" s="25">
        <f t="shared" si="1"/>
        <v>1196</v>
      </c>
      <c r="D3" s="25">
        <f t="shared" si="1"/>
        <v>1495</v>
      </c>
      <c r="E3" s="58"/>
      <c r="F3" s="58"/>
      <c r="G3" s="58"/>
      <c r="H3"/>
      <c r="I3"/>
      <c r="J3"/>
      <c r="K3"/>
      <c r="L3"/>
    </row>
    <row r="4" spans="1:12" ht="16.5" customHeight="1" x14ac:dyDescent="0.25">
      <c r="A4" s="24" t="str">
        <f t="shared" si="0"/>
        <v>Head Lamp</v>
      </c>
      <c r="B4" s="26">
        <f t="shared" si="1"/>
        <v>141.66666666666669</v>
      </c>
      <c r="C4" s="26">
        <f t="shared" si="1"/>
        <v>170</v>
      </c>
      <c r="D4" s="26">
        <f t="shared" si="1"/>
        <v>212.5</v>
      </c>
      <c r="E4" s="58"/>
      <c r="F4" s="58"/>
      <c r="G4" s="58"/>
      <c r="H4"/>
      <c r="I4"/>
      <c r="J4"/>
      <c r="K4"/>
      <c r="L4"/>
    </row>
    <row r="5" spans="1:12" ht="16.5" customHeight="1" x14ac:dyDescent="0.25">
      <c r="A5" s="24" t="str">
        <f t="shared" si="0"/>
        <v>Table</v>
      </c>
      <c r="B5" s="26">
        <f t="shared" si="1"/>
        <v>253.33333333333334</v>
      </c>
      <c r="C5" s="26">
        <f t="shared" si="1"/>
        <v>304</v>
      </c>
      <c r="D5" s="26">
        <f t="shared" si="1"/>
        <v>380</v>
      </c>
      <c r="E5" s="58"/>
      <c r="F5" s="58"/>
      <c r="G5" s="58"/>
      <c r="H5"/>
      <c r="I5"/>
      <c r="J5"/>
      <c r="K5"/>
      <c r="L5"/>
    </row>
    <row r="6" spans="1:12" ht="16.5" customHeight="1" x14ac:dyDescent="0.25">
      <c r="A6" s="24" t="str">
        <f t="shared" si="0"/>
        <v>Chair</v>
      </c>
      <c r="B6" s="26">
        <f t="shared" si="1"/>
        <v>165</v>
      </c>
      <c r="C6" s="26">
        <f t="shared" si="1"/>
        <v>198</v>
      </c>
      <c r="D6" s="26">
        <f t="shared" si="1"/>
        <v>247.5</v>
      </c>
      <c r="E6" s="58"/>
      <c r="F6" s="58"/>
      <c r="G6" s="58"/>
      <c r="H6"/>
      <c r="I6"/>
      <c r="J6"/>
      <c r="K6"/>
      <c r="L6"/>
    </row>
    <row r="7" spans="1:12" ht="16.5" customHeight="1" x14ac:dyDescent="0.25">
      <c r="A7" s="24" t="str">
        <f t="shared" si="0"/>
        <v>Dining Set</v>
      </c>
      <c r="B7" s="26">
        <f t="shared" si="1"/>
        <v>958.33333333333337</v>
      </c>
      <c r="C7" s="26">
        <f t="shared" si="1"/>
        <v>1150</v>
      </c>
      <c r="D7" s="26">
        <f t="shared" si="1"/>
        <v>1437.5</v>
      </c>
      <c r="E7" s="58"/>
      <c r="F7" s="58"/>
      <c r="G7" s="58"/>
      <c r="H7"/>
      <c r="I7"/>
      <c r="J7"/>
      <c r="K7"/>
      <c r="L7"/>
    </row>
    <row r="8" spans="1:12" ht="16.5" customHeight="1" x14ac:dyDescent="0.25">
      <c r="A8" s="24" t="str">
        <f t="shared" si="0"/>
        <v>Picture</v>
      </c>
      <c r="B8" s="26">
        <f t="shared" si="1"/>
        <v>50</v>
      </c>
      <c r="C8" s="26">
        <f t="shared" si="1"/>
        <v>60</v>
      </c>
      <c r="D8" s="26">
        <f t="shared" si="1"/>
        <v>75</v>
      </c>
      <c r="E8" s="58"/>
      <c r="F8" s="58"/>
      <c r="G8" s="58"/>
      <c r="H8"/>
      <c r="I8"/>
      <c r="J8"/>
      <c r="K8"/>
      <c r="L8"/>
    </row>
    <row r="9" spans="1:12" ht="15" x14ac:dyDescent="0.25">
      <c r="D9"/>
      <c r="E9"/>
      <c r="F9"/>
      <c r="G9"/>
      <c r="H9"/>
      <c r="I9"/>
      <c r="J9"/>
      <c r="K9"/>
      <c r="L9"/>
    </row>
    <row r="10" spans="1:12" ht="15" x14ac:dyDescent="0.25">
      <c r="A10" s="27" t="s">
        <v>31</v>
      </c>
      <c r="B10" s="27"/>
      <c r="C10" s="28"/>
      <c r="D10"/>
      <c r="E10" t="s">
        <v>117</v>
      </c>
      <c r="F10"/>
      <c r="G10"/>
    </row>
    <row r="11" spans="1:12" ht="15" x14ac:dyDescent="0.25">
      <c r="A11" s="24" t="s">
        <v>32</v>
      </c>
      <c r="B11" s="2">
        <v>1.05</v>
      </c>
      <c r="E11"/>
      <c r="F11"/>
      <c r="G11"/>
    </row>
    <row r="12" spans="1:12" ht="15" x14ac:dyDescent="0.25">
      <c r="A12" s="53" t="s">
        <v>112</v>
      </c>
      <c r="B12" s="53"/>
      <c r="D12"/>
      <c r="E12" s="102" t="s">
        <v>200</v>
      </c>
      <c r="F12"/>
      <c r="G12"/>
    </row>
    <row r="13" spans="1:12" ht="15" x14ac:dyDescent="0.25">
      <c r="A13" s="52" t="s">
        <v>33</v>
      </c>
      <c r="B13" s="54">
        <v>598</v>
      </c>
      <c r="D13"/>
      <c r="E13" s="102" t="s">
        <v>201</v>
      </c>
      <c r="F13"/>
      <c r="G13"/>
    </row>
    <row r="14" spans="1:12" ht="15" x14ac:dyDescent="0.25">
      <c r="A14" s="52" t="s">
        <v>34</v>
      </c>
      <c r="B14" s="54">
        <v>85</v>
      </c>
      <c r="D14"/>
      <c r="E14" s="102"/>
      <c r="F14"/>
      <c r="G14"/>
    </row>
    <row r="15" spans="1:12" ht="15" x14ac:dyDescent="0.25">
      <c r="A15" s="52" t="s">
        <v>35</v>
      </c>
      <c r="B15" s="54">
        <v>152</v>
      </c>
      <c r="D15"/>
      <c r="E15" s="102" t="s">
        <v>202</v>
      </c>
      <c r="F15"/>
      <c r="G15"/>
    </row>
    <row r="16" spans="1:12" ht="15" x14ac:dyDescent="0.25">
      <c r="A16" s="52" t="s">
        <v>36</v>
      </c>
      <c r="B16" s="54">
        <v>99</v>
      </c>
      <c r="D16"/>
      <c r="E16"/>
      <c r="F16"/>
      <c r="G16"/>
    </row>
    <row r="17" spans="1:14" ht="15" x14ac:dyDescent="0.25">
      <c r="A17" s="52" t="s">
        <v>37</v>
      </c>
      <c r="B17" s="54">
        <v>575</v>
      </c>
      <c r="D17"/>
      <c r="E17"/>
      <c r="F17"/>
      <c r="G17"/>
    </row>
    <row r="18" spans="1:14" ht="15" x14ac:dyDescent="0.25">
      <c r="A18" s="52" t="s">
        <v>38</v>
      </c>
      <c r="B18" s="54">
        <v>30</v>
      </c>
      <c r="C18" s="30"/>
      <c r="D18"/>
      <c r="E18"/>
      <c r="F18"/>
      <c r="G18"/>
      <c r="H18" s="51" t="s">
        <v>106</v>
      </c>
      <c r="I18" s="54">
        <f>B8</f>
        <v>50</v>
      </c>
      <c r="J18"/>
      <c r="K18"/>
      <c r="L18"/>
    </row>
    <row r="19" spans="1:14" ht="51.75" x14ac:dyDescent="0.25">
      <c r="A19" s="29" t="str">
        <f>B1&amp;" Starting Point"</f>
        <v>Retail Selling Price by Profit Margin Starting Point</v>
      </c>
      <c r="B19" s="31">
        <v>0.4</v>
      </c>
      <c r="H19" s="2" t="s">
        <v>107</v>
      </c>
      <c r="I19" s="54">
        <f>B18</f>
        <v>30</v>
      </c>
      <c r="J19"/>
      <c r="K19"/>
      <c r="L19"/>
    </row>
    <row r="20" spans="1:14" ht="15" x14ac:dyDescent="0.25">
      <c r="A20" s="24" t="s">
        <v>39</v>
      </c>
      <c r="B20" s="31">
        <v>0.1</v>
      </c>
      <c r="H20" s="2" t="s">
        <v>108</v>
      </c>
      <c r="I20" s="15">
        <f>I18-I19</f>
        <v>20</v>
      </c>
      <c r="J20"/>
      <c r="K20"/>
      <c r="L20"/>
    </row>
    <row r="21" spans="1:14" ht="15" x14ac:dyDescent="0.25">
      <c r="H21" s="2" t="s">
        <v>109</v>
      </c>
      <c r="I21" s="10">
        <f>I20/I18</f>
        <v>0.4</v>
      </c>
      <c r="J21"/>
      <c r="K21"/>
      <c r="L21"/>
    </row>
    <row r="22" spans="1:14" ht="15" x14ac:dyDescent="0.25">
      <c r="H22" s="2" t="s">
        <v>109</v>
      </c>
      <c r="I22" s="10">
        <f>(I18-I19)/I18</f>
        <v>0.4</v>
      </c>
    </row>
    <row r="24" spans="1:14" ht="15" x14ac:dyDescent="0.25">
      <c r="H24" s="2" t="s">
        <v>110</v>
      </c>
      <c r="I24" s="54">
        <f>B18</f>
        <v>30</v>
      </c>
      <c r="K24" s="19" t="str">
        <f>B8&amp;" - "&amp;B18&amp;" = "&amp;B8-B18</f>
        <v>50 - 30 = 20</v>
      </c>
      <c r="N24" s="19" t="s">
        <v>113</v>
      </c>
    </row>
    <row r="25" spans="1:14" ht="15" x14ac:dyDescent="0.25">
      <c r="H25" s="2" t="s">
        <v>111</v>
      </c>
      <c r="I25" s="15">
        <f>I24/(1-B2)</f>
        <v>50</v>
      </c>
      <c r="K25" s="19" t="str">
        <f>B8&amp;" - "&amp;B8&amp;" * "&amp;B2&amp;" = "&amp;B8-B18</f>
        <v>50 - 50 * 0.4 = 20</v>
      </c>
      <c r="N25" s="19" t="s">
        <v>114</v>
      </c>
    </row>
    <row r="26" spans="1:14" ht="15" x14ac:dyDescent="0.25">
      <c r="H26"/>
      <c r="K26" s="19" t="str">
        <f>B8&amp;" * (1 - "&amp;B2&amp;") = "&amp;B8-B18</f>
        <v>50 * (1 - 0.4) = 20</v>
      </c>
      <c r="N26" s="19" t="s">
        <v>115</v>
      </c>
    </row>
    <row r="27" spans="1:14" x14ac:dyDescent="0.2">
      <c r="K27" s="19" t="str">
        <f>B8&amp;" = "&amp;B8-B18&amp;"/(1 - "&amp;B2&amp;")"</f>
        <v>50 = 20/(1 - 0.4)</v>
      </c>
      <c r="N27" s="19" t="s">
        <v>116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N27"/>
  <sheetViews>
    <sheetView zoomScale="130" zoomScaleNormal="130" workbookViewId="0">
      <selection activeCell="E4" sqref="E4"/>
    </sheetView>
  </sheetViews>
  <sheetFormatPr defaultRowHeight="12.75" x14ac:dyDescent="0.2"/>
  <cols>
    <col min="1" max="1" width="15.5703125" style="19" customWidth="1"/>
    <col min="2" max="4" width="10.5703125" style="19" customWidth="1"/>
    <col min="5" max="7" width="9.7109375" style="19" customWidth="1"/>
    <col min="8" max="8" width="24.7109375" style="19" customWidth="1"/>
    <col min="9" max="9" width="9.140625" style="19"/>
    <col min="10" max="10" width="1.5703125" style="19" customWidth="1"/>
    <col min="11" max="12" width="9.140625" style="19"/>
    <col min="13" max="13" width="18" style="19" customWidth="1"/>
    <col min="14" max="256" width="9.140625" style="19"/>
    <col min="257" max="257" width="12.7109375" style="19" customWidth="1"/>
    <col min="258" max="264" width="10.7109375" style="19" customWidth="1"/>
    <col min="265" max="512" width="9.140625" style="19"/>
    <col min="513" max="513" width="12.7109375" style="19" customWidth="1"/>
    <col min="514" max="520" width="10.7109375" style="19" customWidth="1"/>
    <col min="521" max="768" width="9.140625" style="19"/>
    <col min="769" max="769" width="12.7109375" style="19" customWidth="1"/>
    <col min="770" max="776" width="10.7109375" style="19" customWidth="1"/>
    <col min="777" max="1024" width="9.140625" style="19"/>
    <col min="1025" max="1025" width="12.7109375" style="19" customWidth="1"/>
    <col min="1026" max="1032" width="10.7109375" style="19" customWidth="1"/>
    <col min="1033" max="1280" width="9.140625" style="19"/>
    <col min="1281" max="1281" width="12.7109375" style="19" customWidth="1"/>
    <col min="1282" max="1288" width="10.7109375" style="19" customWidth="1"/>
    <col min="1289" max="1536" width="9.140625" style="19"/>
    <col min="1537" max="1537" width="12.7109375" style="19" customWidth="1"/>
    <col min="1538" max="1544" width="10.7109375" style="19" customWidth="1"/>
    <col min="1545" max="1792" width="9.140625" style="19"/>
    <col min="1793" max="1793" width="12.7109375" style="19" customWidth="1"/>
    <col min="1794" max="1800" width="10.7109375" style="19" customWidth="1"/>
    <col min="1801" max="2048" width="9.140625" style="19"/>
    <col min="2049" max="2049" width="12.7109375" style="19" customWidth="1"/>
    <col min="2050" max="2056" width="10.7109375" style="19" customWidth="1"/>
    <col min="2057" max="2304" width="9.140625" style="19"/>
    <col min="2305" max="2305" width="12.7109375" style="19" customWidth="1"/>
    <col min="2306" max="2312" width="10.7109375" style="19" customWidth="1"/>
    <col min="2313" max="2560" width="9.140625" style="19"/>
    <col min="2561" max="2561" width="12.7109375" style="19" customWidth="1"/>
    <col min="2562" max="2568" width="10.7109375" style="19" customWidth="1"/>
    <col min="2569" max="2816" width="9.140625" style="19"/>
    <col min="2817" max="2817" width="12.7109375" style="19" customWidth="1"/>
    <col min="2818" max="2824" width="10.7109375" style="19" customWidth="1"/>
    <col min="2825" max="3072" width="9.140625" style="19"/>
    <col min="3073" max="3073" width="12.7109375" style="19" customWidth="1"/>
    <col min="3074" max="3080" width="10.7109375" style="19" customWidth="1"/>
    <col min="3081" max="3328" width="9.140625" style="19"/>
    <col min="3329" max="3329" width="12.7109375" style="19" customWidth="1"/>
    <col min="3330" max="3336" width="10.7109375" style="19" customWidth="1"/>
    <col min="3337" max="3584" width="9.140625" style="19"/>
    <col min="3585" max="3585" width="12.7109375" style="19" customWidth="1"/>
    <col min="3586" max="3592" width="10.7109375" style="19" customWidth="1"/>
    <col min="3593" max="3840" width="9.140625" style="19"/>
    <col min="3841" max="3841" width="12.7109375" style="19" customWidth="1"/>
    <col min="3842" max="3848" width="10.7109375" style="19" customWidth="1"/>
    <col min="3849" max="4096" width="9.140625" style="19"/>
    <col min="4097" max="4097" width="12.7109375" style="19" customWidth="1"/>
    <col min="4098" max="4104" width="10.7109375" style="19" customWidth="1"/>
    <col min="4105" max="4352" width="9.140625" style="19"/>
    <col min="4353" max="4353" width="12.7109375" style="19" customWidth="1"/>
    <col min="4354" max="4360" width="10.7109375" style="19" customWidth="1"/>
    <col min="4361" max="4608" width="9.140625" style="19"/>
    <col min="4609" max="4609" width="12.7109375" style="19" customWidth="1"/>
    <col min="4610" max="4616" width="10.7109375" style="19" customWidth="1"/>
    <col min="4617" max="4864" width="9.140625" style="19"/>
    <col min="4865" max="4865" width="12.7109375" style="19" customWidth="1"/>
    <col min="4866" max="4872" width="10.7109375" style="19" customWidth="1"/>
    <col min="4873" max="5120" width="9.140625" style="19"/>
    <col min="5121" max="5121" width="12.7109375" style="19" customWidth="1"/>
    <col min="5122" max="5128" width="10.7109375" style="19" customWidth="1"/>
    <col min="5129" max="5376" width="9.140625" style="19"/>
    <col min="5377" max="5377" width="12.7109375" style="19" customWidth="1"/>
    <col min="5378" max="5384" width="10.7109375" style="19" customWidth="1"/>
    <col min="5385" max="5632" width="9.140625" style="19"/>
    <col min="5633" max="5633" width="12.7109375" style="19" customWidth="1"/>
    <col min="5634" max="5640" width="10.7109375" style="19" customWidth="1"/>
    <col min="5641" max="5888" width="9.140625" style="19"/>
    <col min="5889" max="5889" width="12.7109375" style="19" customWidth="1"/>
    <col min="5890" max="5896" width="10.7109375" style="19" customWidth="1"/>
    <col min="5897" max="6144" width="9.140625" style="19"/>
    <col min="6145" max="6145" width="12.7109375" style="19" customWidth="1"/>
    <col min="6146" max="6152" width="10.7109375" style="19" customWidth="1"/>
    <col min="6153" max="6400" width="9.140625" style="19"/>
    <col min="6401" max="6401" width="12.7109375" style="19" customWidth="1"/>
    <col min="6402" max="6408" width="10.7109375" style="19" customWidth="1"/>
    <col min="6409" max="6656" width="9.140625" style="19"/>
    <col min="6657" max="6657" width="12.7109375" style="19" customWidth="1"/>
    <col min="6658" max="6664" width="10.7109375" style="19" customWidth="1"/>
    <col min="6665" max="6912" width="9.140625" style="19"/>
    <col min="6913" max="6913" width="12.7109375" style="19" customWidth="1"/>
    <col min="6914" max="6920" width="10.7109375" style="19" customWidth="1"/>
    <col min="6921" max="7168" width="9.140625" style="19"/>
    <col min="7169" max="7169" width="12.7109375" style="19" customWidth="1"/>
    <col min="7170" max="7176" width="10.7109375" style="19" customWidth="1"/>
    <col min="7177" max="7424" width="9.140625" style="19"/>
    <col min="7425" max="7425" width="12.7109375" style="19" customWidth="1"/>
    <col min="7426" max="7432" width="10.7109375" style="19" customWidth="1"/>
    <col min="7433" max="7680" width="9.140625" style="19"/>
    <col min="7681" max="7681" width="12.7109375" style="19" customWidth="1"/>
    <col min="7682" max="7688" width="10.7109375" style="19" customWidth="1"/>
    <col min="7689" max="7936" width="9.140625" style="19"/>
    <col min="7937" max="7937" width="12.7109375" style="19" customWidth="1"/>
    <col min="7938" max="7944" width="10.7109375" style="19" customWidth="1"/>
    <col min="7945" max="8192" width="9.140625" style="19"/>
    <col min="8193" max="8193" width="12.7109375" style="19" customWidth="1"/>
    <col min="8194" max="8200" width="10.7109375" style="19" customWidth="1"/>
    <col min="8201" max="8448" width="9.140625" style="19"/>
    <col min="8449" max="8449" width="12.7109375" style="19" customWidth="1"/>
    <col min="8450" max="8456" width="10.7109375" style="19" customWidth="1"/>
    <col min="8457" max="8704" width="9.140625" style="19"/>
    <col min="8705" max="8705" width="12.7109375" style="19" customWidth="1"/>
    <col min="8706" max="8712" width="10.7109375" style="19" customWidth="1"/>
    <col min="8713" max="8960" width="9.140625" style="19"/>
    <col min="8961" max="8961" width="12.7109375" style="19" customWidth="1"/>
    <col min="8962" max="8968" width="10.7109375" style="19" customWidth="1"/>
    <col min="8969" max="9216" width="9.140625" style="19"/>
    <col min="9217" max="9217" width="12.7109375" style="19" customWidth="1"/>
    <col min="9218" max="9224" width="10.7109375" style="19" customWidth="1"/>
    <col min="9225" max="9472" width="9.140625" style="19"/>
    <col min="9473" max="9473" width="12.7109375" style="19" customWidth="1"/>
    <col min="9474" max="9480" width="10.7109375" style="19" customWidth="1"/>
    <col min="9481" max="9728" width="9.140625" style="19"/>
    <col min="9729" max="9729" width="12.7109375" style="19" customWidth="1"/>
    <col min="9730" max="9736" width="10.7109375" style="19" customWidth="1"/>
    <col min="9737" max="9984" width="9.140625" style="19"/>
    <col min="9985" max="9985" width="12.7109375" style="19" customWidth="1"/>
    <col min="9986" max="9992" width="10.7109375" style="19" customWidth="1"/>
    <col min="9993" max="10240" width="9.140625" style="19"/>
    <col min="10241" max="10241" width="12.7109375" style="19" customWidth="1"/>
    <col min="10242" max="10248" width="10.7109375" style="19" customWidth="1"/>
    <col min="10249" max="10496" width="9.140625" style="19"/>
    <col min="10497" max="10497" width="12.7109375" style="19" customWidth="1"/>
    <col min="10498" max="10504" width="10.7109375" style="19" customWidth="1"/>
    <col min="10505" max="10752" width="9.140625" style="19"/>
    <col min="10753" max="10753" width="12.7109375" style="19" customWidth="1"/>
    <col min="10754" max="10760" width="10.7109375" style="19" customWidth="1"/>
    <col min="10761" max="11008" width="9.140625" style="19"/>
    <col min="11009" max="11009" width="12.7109375" style="19" customWidth="1"/>
    <col min="11010" max="11016" width="10.7109375" style="19" customWidth="1"/>
    <col min="11017" max="11264" width="9.140625" style="19"/>
    <col min="11265" max="11265" width="12.7109375" style="19" customWidth="1"/>
    <col min="11266" max="11272" width="10.7109375" style="19" customWidth="1"/>
    <col min="11273" max="11520" width="9.140625" style="19"/>
    <col min="11521" max="11521" width="12.7109375" style="19" customWidth="1"/>
    <col min="11522" max="11528" width="10.7109375" style="19" customWidth="1"/>
    <col min="11529" max="11776" width="9.140625" style="19"/>
    <col min="11777" max="11777" width="12.7109375" style="19" customWidth="1"/>
    <col min="11778" max="11784" width="10.7109375" style="19" customWidth="1"/>
    <col min="11785" max="12032" width="9.140625" style="19"/>
    <col min="12033" max="12033" width="12.7109375" style="19" customWidth="1"/>
    <col min="12034" max="12040" width="10.7109375" style="19" customWidth="1"/>
    <col min="12041" max="12288" width="9.140625" style="19"/>
    <col min="12289" max="12289" width="12.7109375" style="19" customWidth="1"/>
    <col min="12290" max="12296" width="10.7109375" style="19" customWidth="1"/>
    <col min="12297" max="12544" width="9.140625" style="19"/>
    <col min="12545" max="12545" width="12.7109375" style="19" customWidth="1"/>
    <col min="12546" max="12552" width="10.7109375" style="19" customWidth="1"/>
    <col min="12553" max="12800" width="9.140625" style="19"/>
    <col min="12801" max="12801" width="12.7109375" style="19" customWidth="1"/>
    <col min="12802" max="12808" width="10.7109375" style="19" customWidth="1"/>
    <col min="12809" max="13056" width="9.140625" style="19"/>
    <col min="13057" max="13057" width="12.7109375" style="19" customWidth="1"/>
    <col min="13058" max="13064" width="10.7109375" style="19" customWidth="1"/>
    <col min="13065" max="13312" width="9.140625" style="19"/>
    <col min="13313" max="13313" width="12.7109375" style="19" customWidth="1"/>
    <col min="13314" max="13320" width="10.7109375" style="19" customWidth="1"/>
    <col min="13321" max="13568" width="9.140625" style="19"/>
    <col min="13569" max="13569" width="12.7109375" style="19" customWidth="1"/>
    <col min="13570" max="13576" width="10.7109375" style="19" customWidth="1"/>
    <col min="13577" max="13824" width="9.140625" style="19"/>
    <col min="13825" max="13825" width="12.7109375" style="19" customWidth="1"/>
    <col min="13826" max="13832" width="10.7109375" style="19" customWidth="1"/>
    <col min="13833" max="14080" width="9.140625" style="19"/>
    <col min="14081" max="14081" width="12.7109375" style="19" customWidth="1"/>
    <col min="14082" max="14088" width="10.7109375" style="19" customWidth="1"/>
    <col min="14089" max="14336" width="9.140625" style="19"/>
    <col min="14337" max="14337" width="12.7109375" style="19" customWidth="1"/>
    <col min="14338" max="14344" width="10.7109375" style="19" customWidth="1"/>
    <col min="14345" max="14592" width="9.140625" style="19"/>
    <col min="14593" max="14593" width="12.7109375" style="19" customWidth="1"/>
    <col min="14594" max="14600" width="10.7109375" style="19" customWidth="1"/>
    <col min="14601" max="14848" width="9.140625" style="19"/>
    <col min="14849" max="14849" width="12.7109375" style="19" customWidth="1"/>
    <col min="14850" max="14856" width="10.7109375" style="19" customWidth="1"/>
    <col min="14857" max="15104" width="9.140625" style="19"/>
    <col min="15105" max="15105" width="12.7109375" style="19" customWidth="1"/>
    <col min="15106" max="15112" width="10.7109375" style="19" customWidth="1"/>
    <col min="15113" max="15360" width="9.140625" style="19"/>
    <col min="15361" max="15361" width="12.7109375" style="19" customWidth="1"/>
    <col min="15362" max="15368" width="10.7109375" style="19" customWidth="1"/>
    <col min="15369" max="15616" width="9.140625" style="19"/>
    <col min="15617" max="15617" width="12.7109375" style="19" customWidth="1"/>
    <col min="15618" max="15624" width="10.7109375" style="19" customWidth="1"/>
    <col min="15625" max="15872" width="9.140625" style="19"/>
    <col min="15873" max="15873" width="12.7109375" style="19" customWidth="1"/>
    <col min="15874" max="15880" width="10.7109375" style="19" customWidth="1"/>
    <col min="15881" max="16128" width="9.140625" style="19"/>
    <col min="16129" max="16129" width="12.7109375" style="19" customWidth="1"/>
    <col min="16130" max="16136" width="10.7109375" style="19" customWidth="1"/>
    <col min="16137" max="16384" width="9.140625" style="19"/>
  </cols>
  <sheetData>
    <row r="1" spans="1:12" x14ac:dyDescent="0.2">
      <c r="B1" s="20" t="s">
        <v>105</v>
      </c>
      <c r="C1" s="20"/>
      <c r="D1" s="20"/>
      <c r="E1" s="55" t="str">
        <f>"Increase all prices by "&amp;TEXT(B11-1,"0.0%")</f>
        <v>Increase all prices by 5.0%</v>
      </c>
      <c r="F1" s="56"/>
      <c r="G1" s="57"/>
    </row>
    <row r="2" spans="1:12" x14ac:dyDescent="0.2">
      <c r="A2" s="21" t="s">
        <v>29</v>
      </c>
      <c r="B2" s="22">
        <f>B19</f>
        <v>0.4</v>
      </c>
      <c r="C2" s="22">
        <f>B2+$B20</f>
        <v>0.5</v>
      </c>
      <c r="D2" s="22">
        <f>C2+$B20</f>
        <v>0.6</v>
      </c>
      <c r="E2" s="23" t="s">
        <v>30</v>
      </c>
      <c r="F2" s="23" t="s">
        <v>30</v>
      </c>
      <c r="G2" s="23" t="s">
        <v>30</v>
      </c>
    </row>
    <row r="3" spans="1:12" ht="16.5" customHeight="1" x14ac:dyDescent="0.25">
      <c r="A3" s="24" t="str">
        <f t="shared" ref="A3:A8" si="0">A13</f>
        <v>Sofa</v>
      </c>
      <c r="B3" s="25">
        <f t="shared" ref="B3:D8" si="1">$B13/(1-B$2)</f>
        <v>996.66666666666674</v>
      </c>
      <c r="C3" s="25">
        <f t="shared" si="1"/>
        <v>1196</v>
      </c>
      <c r="D3" s="25">
        <f t="shared" si="1"/>
        <v>1495</v>
      </c>
      <c r="E3" s="58">
        <f t="shared" ref="E3:G8" si="2">B3*$B$11</f>
        <v>1046.5000000000002</v>
      </c>
      <c r="F3" s="58">
        <f t="shared" si="2"/>
        <v>1255.8</v>
      </c>
      <c r="G3" s="58">
        <f t="shared" si="2"/>
        <v>1569.75</v>
      </c>
      <c r="H3"/>
      <c r="I3"/>
      <c r="J3"/>
      <c r="K3"/>
      <c r="L3"/>
    </row>
    <row r="4" spans="1:12" ht="16.5" customHeight="1" x14ac:dyDescent="0.25">
      <c r="A4" s="24" t="str">
        <f t="shared" si="0"/>
        <v>Head Lamp</v>
      </c>
      <c r="B4" s="26">
        <f t="shared" si="1"/>
        <v>141.66666666666669</v>
      </c>
      <c r="C4" s="26">
        <f t="shared" si="1"/>
        <v>170</v>
      </c>
      <c r="D4" s="26">
        <f t="shared" si="1"/>
        <v>212.5</v>
      </c>
      <c r="E4" s="58">
        <f t="shared" si="2"/>
        <v>148.75000000000003</v>
      </c>
      <c r="F4" s="58">
        <f t="shared" si="2"/>
        <v>178.5</v>
      </c>
      <c r="G4" s="58">
        <f t="shared" si="2"/>
        <v>223.125</v>
      </c>
      <c r="H4"/>
      <c r="I4"/>
      <c r="J4"/>
      <c r="K4"/>
      <c r="L4"/>
    </row>
    <row r="5" spans="1:12" ht="16.5" customHeight="1" x14ac:dyDescent="0.25">
      <c r="A5" s="24" t="str">
        <f t="shared" si="0"/>
        <v>Table</v>
      </c>
      <c r="B5" s="26">
        <f t="shared" si="1"/>
        <v>253.33333333333334</v>
      </c>
      <c r="C5" s="26">
        <f t="shared" si="1"/>
        <v>304</v>
      </c>
      <c r="D5" s="26">
        <f t="shared" si="1"/>
        <v>380</v>
      </c>
      <c r="E5" s="58">
        <f t="shared" si="2"/>
        <v>266</v>
      </c>
      <c r="F5" s="58">
        <f t="shared" si="2"/>
        <v>319.2</v>
      </c>
      <c r="G5" s="58">
        <f t="shared" si="2"/>
        <v>399</v>
      </c>
      <c r="H5"/>
      <c r="I5"/>
      <c r="J5"/>
      <c r="K5"/>
      <c r="L5"/>
    </row>
    <row r="6" spans="1:12" ht="16.5" customHeight="1" x14ac:dyDescent="0.25">
      <c r="A6" s="24" t="str">
        <f t="shared" si="0"/>
        <v>Chair</v>
      </c>
      <c r="B6" s="26">
        <f t="shared" si="1"/>
        <v>165</v>
      </c>
      <c r="C6" s="26">
        <f t="shared" si="1"/>
        <v>198</v>
      </c>
      <c r="D6" s="26">
        <f t="shared" si="1"/>
        <v>247.5</v>
      </c>
      <c r="E6" s="58">
        <f t="shared" si="2"/>
        <v>173.25</v>
      </c>
      <c r="F6" s="58">
        <f t="shared" si="2"/>
        <v>207.9</v>
      </c>
      <c r="G6" s="58">
        <f t="shared" si="2"/>
        <v>259.875</v>
      </c>
      <c r="H6"/>
      <c r="I6"/>
      <c r="J6"/>
      <c r="K6"/>
      <c r="L6"/>
    </row>
    <row r="7" spans="1:12" ht="16.5" customHeight="1" x14ac:dyDescent="0.25">
      <c r="A7" s="24" t="str">
        <f t="shared" si="0"/>
        <v>Dining Set</v>
      </c>
      <c r="B7" s="26">
        <f t="shared" si="1"/>
        <v>958.33333333333337</v>
      </c>
      <c r="C7" s="26">
        <f t="shared" si="1"/>
        <v>1150</v>
      </c>
      <c r="D7" s="26">
        <f t="shared" si="1"/>
        <v>1437.5</v>
      </c>
      <c r="E7" s="58">
        <f t="shared" si="2"/>
        <v>1006.2500000000001</v>
      </c>
      <c r="F7" s="58">
        <f t="shared" si="2"/>
        <v>1207.5</v>
      </c>
      <c r="G7" s="58">
        <f t="shared" si="2"/>
        <v>1509.375</v>
      </c>
      <c r="H7"/>
      <c r="I7"/>
      <c r="J7"/>
      <c r="K7"/>
      <c r="L7"/>
    </row>
    <row r="8" spans="1:12" ht="16.5" customHeight="1" x14ac:dyDescent="0.25">
      <c r="A8" s="24" t="str">
        <f t="shared" si="0"/>
        <v>Picture</v>
      </c>
      <c r="B8" s="26">
        <f t="shared" si="1"/>
        <v>50</v>
      </c>
      <c r="C8" s="26">
        <f t="shared" si="1"/>
        <v>60</v>
      </c>
      <c r="D8" s="26">
        <f t="shared" si="1"/>
        <v>75</v>
      </c>
      <c r="E8" s="58">
        <f t="shared" si="2"/>
        <v>52.5</v>
      </c>
      <c r="F8" s="58">
        <f t="shared" si="2"/>
        <v>63</v>
      </c>
      <c r="G8" s="58">
        <f t="shared" si="2"/>
        <v>78.75</v>
      </c>
      <c r="H8"/>
      <c r="I8"/>
      <c r="J8"/>
      <c r="K8"/>
      <c r="L8"/>
    </row>
    <row r="9" spans="1:12" ht="15" x14ac:dyDescent="0.25">
      <c r="D9"/>
      <c r="E9"/>
      <c r="F9"/>
      <c r="G9"/>
      <c r="H9"/>
      <c r="I9"/>
      <c r="J9"/>
      <c r="K9"/>
      <c r="L9"/>
    </row>
    <row r="10" spans="1:12" ht="15" x14ac:dyDescent="0.25">
      <c r="A10" s="27" t="s">
        <v>31</v>
      </c>
      <c r="B10" s="27"/>
      <c r="C10" s="28"/>
      <c r="D10"/>
      <c r="E10" t="s">
        <v>117</v>
      </c>
      <c r="F10"/>
      <c r="G10"/>
    </row>
    <row r="11" spans="1:12" ht="15" x14ac:dyDescent="0.25">
      <c r="A11" s="24" t="s">
        <v>32</v>
      </c>
      <c r="B11" s="2">
        <v>1.05</v>
      </c>
      <c r="E11"/>
      <c r="F11"/>
      <c r="G11"/>
    </row>
    <row r="12" spans="1:12" ht="15" x14ac:dyDescent="0.25">
      <c r="A12" s="53" t="s">
        <v>112</v>
      </c>
      <c r="B12" s="53"/>
      <c r="D12"/>
      <c r="E12" t="s">
        <v>200</v>
      </c>
      <c r="F12"/>
      <c r="G12"/>
    </row>
    <row r="13" spans="1:12" ht="15" x14ac:dyDescent="0.25">
      <c r="A13" s="52" t="s">
        <v>33</v>
      </c>
      <c r="B13" s="54">
        <v>598</v>
      </c>
      <c r="D13"/>
      <c r="E13" t="s">
        <v>201</v>
      </c>
      <c r="F13"/>
      <c r="G13"/>
    </row>
    <row r="14" spans="1:12" ht="15" x14ac:dyDescent="0.25">
      <c r="A14" s="52" t="s">
        <v>34</v>
      </c>
      <c r="B14" s="54">
        <v>85</v>
      </c>
      <c r="D14"/>
      <c r="E14"/>
      <c r="F14"/>
      <c r="G14"/>
    </row>
    <row r="15" spans="1:12" ht="15" x14ac:dyDescent="0.25">
      <c r="A15" s="52" t="s">
        <v>35</v>
      </c>
      <c r="B15" s="54">
        <v>152</v>
      </c>
      <c r="D15"/>
      <c r="E15" t="s">
        <v>202</v>
      </c>
      <c r="F15"/>
      <c r="G15"/>
    </row>
    <row r="16" spans="1:12" ht="15" x14ac:dyDescent="0.25">
      <c r="A16" s="52" t="s">
        <v>36</v>
      </c>
      <c r="B16" s="54">
        <v>99</v>
      </c>
      <c r="D16"/>
      <c r="E16"/>
      <c r="F16"/>
      <c r="G16"/>
    </row>
    <row r="17" spans="1:14" ht="15" x14ac:dyDescent="0.25">
      <c r="A17" s="52" t="s">
        <v>37</v>
      </c>
      <c r="B17" s="54">
        <v>575</v>
      </c>
      <c r="D17"/>
      <c r="E17"/>
      <c r="F17"/>
      <c r="G17"/>
    </row>
    <row r="18" spans="1:14" ht="15" x14ac:dyDescent="0.25">
      <c r="A18" s="52" t="s">
        <v>38</v>
      </c>
      <c r="B18" s="54">
        <v>30</v>
      </c>
      <c r="C18" s="30"/>
      <c r="D18"/>
      <c r="E18"/>
      <c r="F18"/>
      <c r="G18"/>
      <c r="H18" s="51" t="s">
        <v>106</v>
      </c>
      <c r="I18" s="54">
        <f>B8</f>
        <v>50</v>
      </c>
      <c r="J18"/>
      <c r="K18"/>
      <c r="L18"/>
    </row>
    <row r="19" spans="1:14" ht="51.75" x14ac:dyDescent="0.25">
      <c r="A19" s="29" t="str">
        <f>B1&amp;" Starting Point"</f>
        <v>Retail Selling Price by Profit Margin Starting Point</v>
      </c>
      <c r="B19" s="31">
        <v>0.4</v>
      </c>
      <c r="H19" s="2" t="s">
        <v>107</v>
      </c>
      <c r="I19" s="54">
        <f>B18</f>
        <v>30</v>
      </c>
      <c r="J19"/>
      <c r="K19"/>
      <c r="L19"/>
    </row>
    <row r="20" spans="1:14" ht="15" x14ac:dyDescent="0.25">
      <c r="A20" s="24" t="s">
        <v>39</v>
      </c>
      <c r="B20" s="31">
        <v>0.1</v>
      </c>
      <c r="H20" s="2" t="s">
        <v>108</v>
      </c>
      <c r="I20" s="15">
        <f>I18-I19</f>
        <v>20</v>
      </c>
      <c r="J20"/>
      <c r="K20"/>
      <c r="L20"/>
    </row>
    <row r="21" spans="1:14" ht="15" x14ac:dyDescent="0.25">
      <c r="H21" s="2" t="s">
        <v>109</v>
      </c>
      <c r="I21" s="10">
        <f>I20/I18</f>
        <v>0.4</v>
      </c>
      <c r="J21"/>
      <c r="K21"/>
      <c r="L21"/>
    </row>
    <row r="22" spans="1:14" ht="15" x14ac:dyDescent="0.25">
      <c r="H22" s="2" t="s">
        <v>109</v>
      </c>
      <c r="I22" s="10">
        <f>(I18-I19)/I18</f>
        <v>0.4</v>
      </c>
    </row>
    <row r="24" spans="1:14" ht="15" x14ac:dyDescent="0.25">
      <c r="H24" s="2" t="s">
        <v>110</v>
      </c>
      <c r="I24" s="54">
        <f>B18</f>
        <v>30</v>
      </c>
      <c r="K24" s="19" t="str">
        <f>B8&amp;" - "&amp;B18&amp;" = "&amp;B8-B18</f>
        <v>50 - 30 = 20</v>
      </c>
      <c r="N24" s="19" t="s">
        <v>113</v>
      </c>
    </row>
    <row r="25" spans="1:14" ht="15" x14ac:dyDescent="0.25">
      <c r="H25" s="2" t="s">
        <v>111</v>
      </c>
      <c r="I25" s="15">
        <f>I24/(1-B2)</f>
        <v>50</v>
      </c>
      <c r="K25" s="19" t="str">
        <f>B8&amp;" - "&amp;B8&amp;" * "&amp;B2&amp;" = "&amp;B8-B18</f>
        <v>50 - 50 * 0.4 = 20</v>
      </c>
      <c r="N25" s="19" t="s">
        <v>114</v>
      </c>
    </row>
    <row r="26" spans="1:14" ht="15" x14ac:dyDescent="0.25">
      <c r="H26"/>
      <c r="K26" s="19" t="str">
        <f>B8&amp;" * (1 - "&amp;B2&amp;") = "&amp;B8-B18</f>
        <v>50 * (1 - 0.4) = 20</v>
      </c>
      <c r="N26" s="19" t="s">
        <v>115</v>
      </c>
    </row>
    <row r="27" spans="1:14" x14ac:dyDescent="0.2">
      <c r="K27" s="19" t="str">
        <f>B8&amp;" = "&amp;B8-B18&amp;"/(1 - "&amp;B2&amp;")"</f>
        <v>50 = 20/(1 - 0.4)</v>
      </c>
      <c r="N27" s="19" t="s">
        <v>116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00FF"/>
  </sheetPr>
  <dimension ref="A1:E52"/>
  <sheetViews>
    <sheetView zoomScale="145" zoomScaleNormal="145" workbookViewId="0">
      <selection activeCell="C5" sqref="C5:C26"/>
    </sheetView>
  </sheetViews>
  <sheetFormatPr defaultColWidth="17.140625" defaultRowHeight="15" x14ac:dyDescent="0.25"/>
  <cols>
    <col min="1" max="1" width="11.85546875" bestFit="1" customWidth="1"/>
    <col min="2" max="2" width="9.85546875" bestFit="1" customWidth="1"/>
    <col min="3" max="3" width="13.28515625" bestFit="1" customWidth="1"/>
    <col min="257" max="257" width="11.85546875" bestFit="1" customWidth="1"/>
    <col min="258" max="258" width="10.5703125" bestFit="1" customWidth="1"/>
    <col min="513" max="513" width="11.85546875" bestFit="1" customWidth="1"/>
    <col min="514" max="514" width="10.5703125" bestFit="1" customWidth="1"/>
    <col min="769" max="769" width="11.85546875" bestFit="1" customWidth="1"/>
    <col min="770" max="770" width="10.5703125" bestFit="1" customWidth="1"/>
    <col min="1025" max="1025" width="11.85546875" bestFit="1" customWidth="1"/>
    <col min="1026" max="1026" width="10.5703125" bestFit="1" customWidth="1"/>
    <col min="1281" max="1281" width="11.85546875" bestFit="1" customWidth="1"/>
    <col min="1282" max="1282" width="10.5703125" bestFit="1" customWidth="1"/>
    <col min="1537" max="1537" width="11.85546875" bestFit="1" customWidth="1"/>
    <col min="1538" max="1538" width="10.5703125" bestFit="1" customWidth="1"/>
    <col min="1793" max="1793" width="11.85546875" bestFit="1" customWidth="1"/>
    <col min="1794" max="1794" width="10.5703125" bestFit="1" customWidth="1"/>
    <col min="2049" max="2049" width="11.85546875" bestFit="1" customWidth="1"/>
    <col min="2050" max="2050" width="10.5703125" bestFit="1" customWidth="1"/>
    <col min="2305" max="2305" width="11.85546875" bestFit="1" customWidth="1"/>
    <col min="2306" max="2306" width="10.5703125" bestFit="1" customWidth="1"/>
    <col min="2561" max="2561" width="11.85546875" bestFit="1" customWidth="1"/>
    <col min="2562" max="2562" width="10.5703125" bestFit="1" customWidth="1"/>
    <col min="2817" max="2817" width="11.85546875" bestFit="1" customWidth="1"/>
    <col min="2818" max="2818" width="10.5703125" bestFit="1" customWidth="1"/>
    <col min="3073" max="3073" width="11.85546875" bestFit="1" customWidth="1"/>
    <col min="3074" max="3074" width="10.5703125" bestFit="1" customWidth="1"/>
    <col min="3329" max="3329" width="11.85546875" bestFit="1" customWidth="1"/>
    <col min="3330" max="3330" width="10.5703125" bestFit="1" customWidth="1"/>
    <col min="3585" max="3585" width="11.85546875" bestFit="1" customWidth="1"/>
    <col min="3586" max="3586" width="10.5703125" bestFit="1" customWidth="1"/>
    <col min="3841" max="3841" width="11.85546875" bestFit="1" customWidth="1"/>
    <col min="3842" max="3842" width="10.5703125" bestFit="1" customWidth="1"/>
    <col min="4097" max="4097" width="11.85546875" bestFit="1" customWidth="1"/>
    <col min="4098" max="4098" width="10.5703125" bestFit="1" customWidth="1"/>
    <col min="4353" max="4353" width="11.85546875" bestFit="1" customWidth="1"/>
    <col min="4354" max="4354" width="10.5703125" bestFit="1" customWidth="1"/>
    <col min="4609" max="4609" width="11.85546875" bestFit="1" customWidth="1"/>
    <col min="4610" max="4610" width="10.5703125" bestFit="1" customWidth="1"/>
    <col min="4865" max="4865" width="11.85546875" bestFit="1" customWidth="1"/>
    <col min="4866" max="4866" width="10.5703125" bestFit="1" customWidth="1"/>
    <col min="5121" max="5121" width="11.85546875" bestFit="1" customWidth="1"/>
    <col min="5122" max="5122" width="10.5703125" bestFit="1" customWidth="1"/>
    <col min="5377" max="5377" width="11.85546875" bestFit="1" customWidth="1"/>
    <col min="5378" max="5378" width="10.5703125" bestFit="1" customWidth="1"/>
    <col min="5633" max="5633" width="11.85546875" bestFit="1" customWidth="1"/>
    <col min="5634" max="5634" width="10.5703125" bestFit="1" customWidth="1"/>
    <col min="5889" max="5889" width="11.85546875" bestFit="1" customWidth="1"/>
    <col min="5890" max="5890" width="10.5703125" bestFit="1" customWidth="1"/>
    <col min="6145" max="6145" width="11.85546875" bestFit="1" customWidth="1"/>
    <col min="6146" max="6146" width="10.5703125" bestFit="1" customWidth="1"/>
    <col min="6401" max="6401" width="11.85546875" bestFit="1" customWidth="1"/>
    <col min="6402" max="6402" width="10.5703125" bestFit="1" customWidth="1"/>
    <col min="6657" max="6657" width="11.85546875" bestFit="1" customWidth="1"/>
    <col min="6658" max="6658" width="10.5703125" bestFit="1" customWidth="1"/>
    <col min="6913" max="6913" width="11.85546875" bestFit="1" customWidth="1"/>
    <col min="6914" max="6914" width="10.5703125" bestFit="1" customWidth="1"/>
    <col min="7169" max="7169" width="11.85546875" bestFit="1" customWidth="1"/>
    <col min="7170" max="7170" width="10.5703125" bestFit="1" customWidth="1"/>
    <col min="7425" max="7425" width="11.85546875" bestFit="1" customWidth="1"/>
    <col min="7426" max="7426" width="10.5703125" bestFit="1" customWidth="1"/>
    <col min="7681" max="7681" width="11.85546875" bestFit="1" customWidth="1"/>
    <col min="7682" max="7682" width="10.5703125" bestFit="1" customWidth="1"/>
    <col min="7937" max="7937" width="11.85546875" bestFit="1" customWidth="1"/>
    <col min="7938" max="7938" width="10.5703125" bestFit="1" customWidth="1"/>
    <col min="8193" max="8193" width="11.85546875" bestFit="1" customWidth="1"/>
    <col min="8194" max="8194" width="10.5703125" bestFit="1" customWidth="1"/>
    <col min="8449" max="8449" width="11.85546875" bestFit="1" customWidth="1"/>
    <col min="8450" max="8450" width="10.5703125" bestFit="1" customWidth="1"/>
    <col min="8705" max="8705" width="11.85546875" bestFit="1" customWidth="1"/>
    <col min="8706" max="8706" width="10.5703125" bestFit="1" customWidth="1"/>
    <col min="8961" max="8961" width="11.85546875" bestFit="1" customWidth="1"/>
    <col min="8962" max="8962" width="10.5703125" bestFit="1" customWidth="1"/>
    <col min="9217" max="9217" width="11.85546875" bestFit="1" customWidth="1"/>
    <col min="9218" max="9218" width="10.5703125" bestFit="1" customWidth="1"/>
    <col min="9473" max="9473" width="11.85546875" bestFit="1" customWidth="1"/>
    <col min="9474" max="9474" width="10.5703125" bestFit="1" customWidth="1"/>
    <col min="9729" max="9729" width="11.85546875" bestFit="1" customWidth="1"/>
    <col min="9730" max="9730" width="10.5703125" bestFit="1" customWidth="1"/>
    <col min="9985" max="9985" width="11.85546875" bestFit="1" customWidth="1"/>
    <col min="9986" max="9986" width="10.5703125" bestFit="1" customWidth="1"/>
    <col min="10241" max="10241" width="11.85546875" bestFit="1" customWidth="1"/>
    <col min="10242" max="10242" width="10.5703125" bestFit="1" customWidth="1"/>
    <col min="10497" max="10497" width="11.85546875" bestFit="1" customWidth="1"/>
    <col min="10498" max="10498" width="10.5703125" bestFit="1" customWidth="1"/>
    <col min="10753" max="10753" width="11.85546875" bestFit="1" customWidth="1"/>
    <col min="10754" max="10754" width="10.5703125" bestFit="1" customWidth="1"/>
    <col min="11009" max="11009" width="11.85546875" bestFit="1" customWidth="1"/>
    <col min="11010" max="11010" width="10.5703125" bestFit="1" customWidth="1"/>
    <col min="11265" max="11265" width="11.85546875" bestFit="1" customWidth="1"/>
    <col min="11266" max="11266" width="10.5703125" bestFit="1" customWidth="1"/>
    <col min="11521" max="11521" width="11.85546875" bestFit="1" customWidth="1"/>
    <col min="11522" max="11522" width="10.5703125" bestFit="1" customWidth="1"/>
    <col min="11777" max="11777" width="11.85546875" bestFit="1" customWidth="1"/>
    <col min="11778" max="11778" width="10.5703125" bestFit="1" customWidth="1"/>
    <col min="12033" max="12033" width="11.85546875" bestFit="1" customWidth="1"/>
    <col min="12034" max="12034" width="10.5703125" bestFit="1" customWidth="1"/>
    <col min="12289" max="12289" width="11.85546875" bestFit="1" customWidth="1"/>
    <col min="12290" max="12290" width="10.5703125" bestFit="1" customWidth="1"/>
    <col min="12545" max="12545" width="11.85546875" bestFit="1" customWidth="1"/>
    <col min="12546" max="12546" width="10.5703125" bestFit="1" customWidth="1"/>
    <col min="12801" max="12801" width="11.85546875" bestFit="1" customWidth="1"/>
    <col min="12802" max="12802" width="10.5703125" bestFit="1" customWidth="1"/>
    <col min="13057" max="13057" width="11.85546875" bestFit="1" customWidth="1"/>
    <col min="13058" max="13058" width="10.5703125" bestFit="1" customWidth="1"/>
    <col min="13313" max="13313" width="11.85546875" bestFit="1" customWidth="1"/>
    <col min="13314" max="13314" width="10.5703125" bestFit="1" customWidth="1"/>
    <col min="13569" max="13569" width="11.85546875" bestFit="1" customWidth="1"/>
    <col min="13570" max="13570" width="10.5703125" bestFit="1" customWidth="1"/>
    <col min="13825" max="13825" width="11.85546875" bestFit="1" customWidth="1"/>
    <col min="13826" max="13826" width="10.5703125" bestFit="1" customWidth="1"/>
    <col min="14081" max="14081" width="11.85546875" bestFit="1" customWidth="1"/>
    <col min="14082" max="14082" width="10.5703125" bestFit="1" customWidth="1"/>
    <col min="14337" max="14337" width="11.85546875" bestFit="1" customWidth="1"/>
    <col min="14338" max="14338" width="10.5703125" bestFit="1" customWidth="1"/>
    <col min="14593" max="14593" width="11.85546875" bestFit="1" customWidth="1"/>
    <col min="14594" max="14594" width="10.5703125" bestFit="1" customWidth="1"/>
    <col min="14849" max="14849" width="11.85546875" bestFit="1" customWidth="1"/>
    <col min="14850" max="14850" width="10.5703125" bestFit="1" customWidth="1"/>
    <col min="15105" max="15105" width="11.85546875" bestFit="1" customWidth="1"/>
    <col min="15106" max="15106" width="10.5703125" bestFit="1" customWidth="1"/>
    <col min="15361" max="15361" width="11.85546875" bestFit="1" customWidth="1"/>
    <col min="15362" max="15362" width="10.5703125" bestFit="1" customWidth="1"/>
    <col min="15617" max="15617" width="11.85546875" bestFit="1" customWidth="1"/>
    <col min="15618" max="15618" width="10.5703125" bestFit="1" customWidth="1"/>
    <col min="15873" max="15873" width="11.85546875" bestFit="1" customWidth="1"/>
    <col min="15874" max="15874" width="10.5703125" bestFit="1" customWidth="1"/>
    <col min="16129" max="16129" width="11.85546875" bestFit="1" customWidth="1"/>
    <col min="16130" max="16130" width="10.5703125" bestFit="1" customWidth="1"/>
  </cols>
  <sheetData>
    <row r="1" spans="1:5" ht="45" x14ac:dyDescent="0.25">
      <c r="A1" s="32" t="s">
        <v>40</v>
      </c>
      <c r="B1" s="32"/>
    </row>
    <row r="2" spans="1:5" ht="30" x14ac:dyDescent="0.25">
      <c r="A2" s="3" t="s">
        <v>41</v>
      </c>
      <c r="B2" s="2">
        <v>0.04</v>
      </c>
    </row>
    <row r="4" spans="1:5" ht="30" x14ac:dyDescent="0.25">
      <c r="A4" s="33" t="s">
        <v>6</v>
      </c>
      <c r="B4" s="33" t="s">
        <v>7</v>
      </c>
      <c r="C4" s="34" t="s">
        <v>207</v>
      </c>
    </row>
    <row r="5" spans="1:5" x14ac:dyDescent="0.25">
      <c r="A5" s="2" t="s">
        <v>42</v>
      </c>
      <c r="B5" s="16">
        <v>1161</v>
      </c>
      <c r="C5" s="15"/>
      <c r="D5" s="101"/>
      <c r="E5" t="s">
        <v>117</v>
      </c>
    </row>
    <row r="6" spans="1:5" x14ac:dyDescent="0.25">
      <c r="A6" s="2" t="s">
        <v>43</v>
      </c>
      <c r="B6" s="16">
        <v>1321</v>
      </c>
      <c r="C6" s="15"/>
      <c r="D6" s="101"/>
    </row>
    <row r="7" spans="1:5" x14ac:dyDescent="0.25">
      <c r="A7" s="2" t="s">
        <v>44</v>
      </c>
      <c r="B7" s="16">
        <v>1039</v>
      </c>
      <c r="C7" s="15"/>
      <c r="D7" s="6"/>
      <c r="E7" t="s">
        <v>203</v>
      </c>
    </row>
    <row r="8" spans="1:5" x14ac:dyDescent="0.25">
      <c r="A8" s="2" t="s">
        <v>45</v>
      </c>
      <c r="B8" s="16">
        <v>1761</v>
      </c>
      <c r="C8" s="15"/>
      <c r="D8" s="101"/>
      <c r="E8" t="s">
        <v>204</v>
      </c>
    </row>
    <row r="9" spans="1:5" x14ac:dyDescent="0.25">
      <c r="A9" s="2" t="s">
        <v>46</v>
      </c>
      <c r="B9" s="16">
        <v>1561</v>
      </c>
      <c r="C9" s="15"/>
      <c r="D9" s="101"/>
      <c r="E9" t="s">
        <v>205</v>
      </c>
    </row>
    <row r="10" spans="1:5" x14ac:dyDescent="0.25">
      <c r="A10" s="2" t="s">
        <v>47</v>
      </c>
      <c r="B10" s="16">
        <v>1868</v>
      </c>
      <c r="C10" s="15"/>
      <c r="D10" s="101"/>
    </row>
    <row r="11" spans="1:5" x14ac:dyDescent="0.25">
      <c r="A11" s="2" t="s">
        <v>48</v>
      </c>
      <c r="B11" s="16">
        <v>2787</v>
      </c>
      <c r="C11" s="15"/>
      <c r="D11" s="101"/>
    </row>
    <row r="12" spans="1:5" x14ac:dyDescent="0.25">
      <c r="A12" s="2" t="s">
        <v>49</v>
      </c>
      <c r="B12" s="16">
        <v>1849</v>
      </c>
      <c r="C12" s="15"/>
    </row>
    <row r="13" spans="1:5" x14ac:dyDescent="0.25">
      <c r="A13" s="2" t="s">
        <v>50</v>
      </c>
      <c r="B13" s="16">
        <v>2627</v>
      </c>
      <c r="C13" s="15"/>
    </row>
    <row r="14" spans="1:5" x14ac:dyDescent="0.25">
      <c r="A14" s="2" t="s">
        <v>51</v>
      </c>
      <c r="B14" s="16">
        <v>2165</v>
      </c>
      <c r="C14" s="15"/>
    </row>
    <row r="15" spans="1:5" x14ac:dyDescent="0.25">
      <c r="A15" s="2" t="s">
        <v>52</v>
      </c>
      <c r="B15" s="16">
        <v>1589</v>
      </c>
      <c r="C15" s="15"/>
    </row>
    <row r="16" spans="1:5" x14ac:dyDescent="0.25">
      <c r="A16" s="2" t="s">
        <v>53</v>
      </c>
      <c r="B16" s="16">
        <v>2603</v>
      </c>
      <c r="C16" s="15"/>
    </row>
    <row r="17" spans="1:3" x14ac:dyDescent="0.25">
      <c r="A17" s="2" t="s">
        <v>54</v>
      </c>
      <c r="B17" s="16">
        <v>2366</v>
      </c>
      <c r="C17" s="15"/>
    </row>
    <row r="18" spans="1:3" x14ac:dyDescent="0.25">
      <c r="A18" s="2" t="s">
        <v>55</v>
      </c>
      <c r="B18" s="16">
        <v>2107</v>
      </c>
      <c r="C18" s="15"/>
    </row>
    <row r="19" spans="1:3" x14ac:dyDescent="0.25">
      <c r="A19" s="2" t="s">
        <v>56</v>
      </c>
      <c r="B19" s="16">
        <v>2886</v>
      </c>
      <c r="C19" s="15"/>
    </row>
    <row r="20" spans="1:3" x14ac:dyDescent="0.25">
      <c r="A20" s="2" t="s">
        <v>57</v>
      </c>
      <c r="B20" s="16">
        <v>1886</v>
      </c>
      <c r="C20" s="15"/>
    </row>
    <row r="21" spans="1:3" x14ac:dyDescent="0.25">
      <c r="A21" s="2" t="s">
        <v>58</v>
      </c>
      <c r="B21" s="16">
        <v>2177</v>
      </c>
      <c r="C21" s="15"/>
    </row>
    <row r="22" spans="1:3" x14ac:dyDescent="0.25">
      <c r="A22" s="2" t="s">
        <v>59</v>
      </c>
      <c r="B22" s="16">
        <v>1873</v>
      </c>
      <c r="C22" s="15"/>
    </row>
    <row r="23" spans="1:3" x14ac:dyDescent="0.25">
      <c r="A23" s="2" t="s">
        <v>60</v>
      </c>
      <c r="B23" s="16">
        <v>2164</v>
      </c>
      <c r="C23" s="15"/>
    </row>
    <row r="24" spans="1:3" x14ac:dyDescent="0.25">
      <c r="A24" s="2" t="s">
        <v>61</v>
      </c>
      <c r="B24" s="16">
        <v>1394</v>
      </c>
      <c r="C24" s="15"/>
    </row>
    <row r="25" spans="1:3" x14ac:dyDescent="0.25">
      <c r="A25" s="2" t="s">
        <v>62</v>
      </c>
      <c r="B25" s="16">
        <v>2263</v>
      </c>
      <c r="C25" s="15"/>
    </row>
    <row r="26" spans="1:3" x14ac:dyDescent="0.25">
      <c r="A26" s="2" t="s">
        <v>63</v>
      </c>
      <c r="B26" s="16">
        <v>2242</v>
      </c>
      <c r="C26" s="15"/>
    </row>
    <row r="27" spans="1:3" x14ac:dyDescent="0.25">
      <c r="A27" s="2" t="s">
        <v>64</v>
      </c>
      <c r="B27" s="16">
        <v>1474</v>
      </c>
      <c r="C27" s="15"/>
    </row>
    <row r="28" spans="1:3" x14ac:dyDescent="0.25">
      <c r="A28" s="2" t="s">
        <v>65</v>
      </c>
      <c r="B28" s="16">
        <v>1998</v>
      </c>
      <c r="C28" s="15"/>
    </row>
    <row r="29" spans="1:3" x14ac:dyDescent="0.25">
      <c r="A29" s="2" t="s">
        <v>66</v>
      </c>
      <c r="B29" s="16">
        <v>2892</v>
      </c>
      <c r="C29" s="15"/>
    </row>
    <row r="30" spans="1:3" x14ac:dyDescent="0.25">
      <c r="A30" s="2" t="s">
        <v>67</v>
      </c>
      <c r="B30" s="16">
        <v>1873</v>
      </c>
      <c r="C30" s="15"/>
    </row>
    <row r="31" spans="1:3" x14ac:dyDescent="0.25">
      <c r="A31" s="2" t="s">
        <v>68</v>
      </c>
      <c r="B31" s="16">
        <v>1954</v>
      </c>
      <c r="C31" s="15"/>
    </row>
    <row r="32" spans="1:3" x14ac:dyDescent="0.25">
      <c r="A32" s="2" t="s">
        <v>9</v>
      </c>
      <c r="B32" s="16">
        <v>1729</v>
      </c>
      <c r="C32" s="15"/>
    </row>
    <row r="33" spans="1:3" x14ac:dyDescent="0.25">
      <c r="A33" s="2" t="s">
        <v>69</v>
      </c>
      <c r="B33" s="16">
        <v>1140</v>
      </c>
      <c r="C33" s="15"/>
    </row>
    <row r="34" spans="1:3" x14ac:dyDescent="0.25">
      <c r="A34" s="2" t="s">
        <v>70</v>
      </c>
      <c r="B34" s="16">
        <v>1528</v>
      </c>
      <c r="C34" s="15"/>
    </row>
    <row r="35" spans="1:3" x14ac:dyDescent="0.25">
      <c r="A35" s="2" t="s">
        <v>71</v>
      </c>
      <c r="B35" s="16">
        <v>1659</v>
      </c>
      <c r="C35" s="15"/>
    </row>
    <row r="36" spans="1:3" x14ac:dyDescent="0.25">
      <c r="A36" s="2" t="s">
        <v>72</v>
      </c>
      <c r="B36" s="16">
        <v>2119</v>
      </c>
      <c r="C36" s="15"/>
    </row>
    <row r="37" spans="1:3" x14ac:dyDescent="0.25">
      <c r="A37" s="2" t="s">
        <v>73</v>
      </c>
      <c r="B37" s="16">
        <v>1854</v>
      </c>
      <c r="C37" s="15"/>
    </row>
    <row r="38" spans="1:3" x14ac:dyDescent="0.25">
      <c r="A38" s="2" t="s">
        <v>74</v>
      </c>
      <c r="B38" s="16">
        <v>2759</v>
      </c>
      <c r="C38" s="15"/>
    </row>
    <row r="39" spans="1:3" x14ac:dyDescent="0.25">
      <c r="A39" s="2" t="s">
        <v>75</v>
      </c>
      <c r="B39" s="16">
        <v>1237</v>
      </c>
      <c r="C39" s="15"/>
    </row>
    <row r="40" spans="1:3" x14ac:dyDescent="0.25">
      <c r="A40" s="2" t="s">
        <v>8</v>
      </c>
      <c r="B40" s="16">
        <v>1653</v>
      </c>
      <c r="C40" s="15"/>
    </row>
    <row r="41" spans="1:3" x14ac:dyDescent="0.25">
      <c r="A41" s="2" t="s">
        <v>76</v>
      </c>
      <c r="B41" s="16">
        <v>2604</v>
      </c>
      <c r="C41" s="15"/>
    </row>
    <row r="42" spans="1:3" x14ac:dyDescent="0.25">
      <c r="A42" s="2" t="s">
        <v>77</v>
      </c>
      <c r="B42" s="16">
        <v>1479</v>
      </c>
      <c r="C42" s="15"/>
    </row>
    <row r="43" spans="1:3" x14ac:dyDescent="0.25">
      <c r="A43" s="2" t="s">
        <v>78</v>
      </c>
      <c r="B43" s="16">
        <v>2569</v>
      </c>
      <c r="C43" s="15"/>
    </row>
    <row r="44" spans="1:3" x14ac:dyDescent="0.25">
      <c r="A44" s="2" t="s">
        <v>79</v>
      </c>
      <c r="B44" s="16">
        <v>1941</v>
      </c>
      <c r="C44" s="15"/>
    </row>
    <row r="45" spans="1:3" x14ac:dyDescent="0.25">
      <c r="A45" s="2" t="s">
        <v>80</v>
      </c>
      <c r="B45" s="16">
        <v>2793</v>
      </c>
      <c r="C45" s="15"/>
    </row>
    <row r="46" spans="1:3" x14ac:dyDescent="0.25">
      <c r="A46" s="2" t="s">
        <v>81</v>
      </c>
      <c r="B46" s="16">
        <v>2614</v>
      </c>
      <c r="C46" s="15"/>
    </row>
    <row r="47" spans="1:3" x14ac:dyDescent="0.25">
      <c r="A47" s="2" t="s">
        <v>82</v>
      </c>
      <c r="B47" s="16">
        <v>1645</v>
      </c>
      <c r="C47" s="15"/>
    </row>
    <row r="48" spans="1:3" x14ac:dyDescent="0.25">
      <c r="A48" s="2" t="s">
        <v>83</v>
      </c>
      <c r="B48" s="16">
        <v>1733</v>
      </c>
      <c r="C48" s="15"/>
    </row>
    <row r="49" spans="1:3" x14ac:dyDescent="0.25">
      <c r="A49" s="2" t="s">
        <v>84</v>
      </c>
      <c r="B49" s="16">
        <v>2466</v>
      </c>
      <c r="C49" s="15"/>
    </row>
    <row r="50" spans="1:3" x14ac:dyDescent="0.25">
      <c r="A50" s="2" t="s">
        <v>85</v>
      </c>
      <c r="B50" s="16">
        <v>2833</v>
      </c>
      <c r="C50" s="15"/>
    </row>
    <row r="51" spans="1:3" x14ac:dyDescent="0.25">
      <c r="A51" s="2" t="s">
        <v>86</v>
      </c>
      <c r="B51" s="16">
        <v>1604</v>
      </c>
      <c r="C51" s="15"/>
    </row>
    <row r="52" spans="1:3" x14ac:dyDescent="0.25">
      <c r="A52" s="2" t="s">
        <v>87</v>
      </c>
      <c r="B52" s="16">
        <v>2588</v>
      </c>
      <c r="C52" s="1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E52"/>
  <sheetViews>
    <sheetView zoomScale="145" zoomScaleNormal="145" workbookViewId="0">
      <selection activeCell="C21" sqref="C21"/>
    </sheetView>
  </sheetViews>
  <sheetFormatPr defaultColWidth="17.140625" defaultRowHeight="15" x14ac:dyDescent="0.25"/>
  <cols>
    <col min="1" max="1" width="11.85546875" bestFit="1" customWidth="1"/>
    <col min="2" max="2" width="9.85546875" bestFit="1" customWidth="1"/>
    <col min="3" max="3" width="11" bestFit="1" customWidth="1"/>
    <col min="257" max="257" width="11.85546875" bestFit="1" customWidth="1"/>
    <col min="258" max="258" width="10.5703125" bestFit="1" customWidth="1"/>
    <col min="513" max="513" width="11.85546875" bestFit="1" customWidth="1"/>
    <col min="514" max="514" width="10.5703125" bestFit="1" customWidth="1"/>
    <col min="769" max="769" width="11.85546875" bestFit="1" customWidth="1"/>
    <col min="770" max="770" width="10.5703125" bestFit="1" customWidth="1"/>
    <col min="1025" max="1025" width="11.85546875" bestFit="1" customWidth="1"/>
    <col min="1026" max="1026" width="10.5703125" bestFit="1" customWidth="1"/>
    <col min="1281" max="1281" width="11.85546875" bestFit="1" customWidth="1"/>
    <col min="1282" max="1282" width="10.5703125" bestFit="1" customWidth="1"/>
    <col min="1537" max="1537" width="11.85546875" bestFit="1" customWidth="1"/>
    <col min="1538" max="1538" width="10.5703125" bestFit="1" customWidth="1"/>
    <col min="1793" max="1793" width="11.85546875" bestFit="1" customWidth="1"/>
    <col min="1794" max="1794" width="10.5703125" bestFit="1" customWidth="1"/>
    <col min="2049" max="2049" width="11.85546875" bestFit="1" customWidth="1"/>
    <col min="2050" max="2050" width="10.5703125" bestFit="1" customWidth="1"/>
    <col min="2305" max="2305" width="11.85546875" bestFit="1" customWidth="1"/>
    <col min="2306" max="2306" width="10.5703125" bestFit="1" customWidth="1"/>
    <col min="2561" max="2561" width="11.85546875" bestFit="1" customWidth="1"/>
    <col min="2562" max="2562" width="10.5703125" bestFit="1" customWidth="1"/>
    <col min="2817" max="2817" width="11.85546875" bestFit="1" customWidth="1"/>
    <col min="2818" max="2818" width="10.5703125" bestFit="1" customWidth="1"/>
    <col min="3073" max="3073" width="11.85546875" bestFit="1" customWidth="1"/>
    <col min="3074" max="3074" width="10.5703125" bestFit="1" customWidth="1"/>
    <col min="3329" max="3329" width="11.85546875" bestFit="1" customWidth="1"/>
    <col min="3330" max="3330" width="10.5703125" bestFit="1" customWidth="1"/>
    <col min="3585" max="3585" width="11.85546875" bestFit="1" customWidth="1"/>
    <col min="3586" max="3586" width="10.5703125" bestFit="1" customWidth="1"/>
    <col min="3841" max="3841" width="11.85546875" bestFit="1" customWidth="1"/>
    <col min="3842" max="3842" width="10.5703125" bestFit="1" customWidth="1"/>
    <col min="4097" max="4097" width="11.85546875" bestFit="1" customWidth="1"/>
    <col min="4098" max="4098" width="10.5703125" bestFit="1" customWidth="1"/>
    <col min="4353" max="4353" width="11.85546875" bestFit="1" customWidth="1"/>
    <col min="4354" max="4354" width="10.5703125" bestFit="1" customWidth="1"/>
    <col min="4609" max="4609" width="11.85546875" bestFit="1" customWidth="1"/>
    <col min="4610" max="4610" width="10.5703125" bestFit="1" customWidth="1"/>
    <col min="4865" max="4865" width="11.85546875" bestFit="1" customWidth="1"/>
    <col min="4866" max="4866" width="10.5703125" bestFit="1" customWidth="1"/>
    <col min="5121" max="5121" width="11.85546875" bestFit="1" customWidth="1"/>
    <col min="5122" max="5122" width="10.5703125" bestFit="1" customWidth="1"/>
    <col min="5377" max="5377" width="11.85546875" bestFit="1" customWidth="1"/>
    <col min="5378" max="5378" width="10.5703125" bestFit="1" customWidth="1"/>
    <col min="5633" max="5633" width="11.85546875" bestFit="1" customWidth="1"/>
    <col min="5634" max="5634" width="10.5703125" bestFit="1" customWidth="1"/>
    <col min="5889" max="5889" width="11.85546875" bestFit="1" customWidth="1"/>
    <col min="5890" max="5890" width="10.5703125" bestFit="1" customWidth="1"/>
    <col min="6145" max="6145" width="11.85546875" bestFit="1" customWidth="1"/>
    <col min="6146" max="6146" width="10.5703125" bestFit="1" customWidth="1"/>
    <col min="6401" max="6401" width="11.85546875" bestFit="1" customWidth="1"/>
    <col min="6402" max="6402" width="10.5703125" bestFit="1" customWidth="1"/>
    <col min="6657" max="6657" width="11.85546875" bestFit="1" customWidth="1"/>
    <col min="6658" max="6658" width="10.5703125" bestFit="1" customWidth="1"/>
    <col min="6913" max="6913" width="11.85546875" bestFit="1" customWidth="1"/>
    <col min="6914" max="6914" width="10.5703125" bestFit="1" customWidth="1"/>
    <col min="7169" max="7169" width="11.85546875" bestFit="1" customWidth="1"/>
    <col min="7170" max="7170" width="10.5703125" bestFit="1" customWidth="1"/>
    <col min="7425" max="7425" width="11.85546875" bestFit="1" customWidth="1"/>
    <col min="7426" max="7426" width="10.5703125" bestFit="1" customWidth="1"/>
    <col min="7681" max="7681" width="11.85546875" bestFit="1" customWidth="1"/>
    <col min="7682" max="7682" width="10.5703125" bestFit="1" customWidth="1"/>
    <col min="7937" max="7937" width="11.85546875" bestFit="1" customWidth="1"/>
    <col min="7938" max="7938" width="10.5703125" bestFit="1" customWidth="1"/>
    <col min="8193" max="8193" width="11.85546875" bestFit="1" customWidth="1"/>
    <col min="8194" max="8194" width="10.5703125" bestFit="1" customWidth="1"/>
    <col min="8449" max="8449" width="11.85546875" bestFit="1" customWidth="1"/>
    <col min="8450" max="8450" width="10.5703125" bestFit="1" customWidth="1"/>
    <col min="8705" max="8705" width="11.85546875" bestFit="1" customWidth="1"/>
    <col min="8706" max="8706" width="10.5703125" bestFit="1" customWidth="1"/>
    <col min="8961" max="8961" width="11.85546875" bestFit="1" customWidth="1"/>
    <col min="8962" max="8962" width="10.5703125" bestFit="1" customWidth="1"/>
    <col min="9217" max="9217" width="11.85546875" bestFit="1" customWidth="1"/>
    <col min="9218" max="9218" width="10.5703125" bestFit="1" customWidth="1"/>
    <col min="9473" max="9473" width="11.85546875" bestFit="1" customWidth="1"/>
    <col min="9474" max="9474" width="10.5703125" bestFit="1" customWidth="1"/>
    <col min="9729" max="9729" width="11.85546875" bestFit="1" customWidth="1"/>
    <col min="9730" max="9730" width="10.5703125" bestFit="1" customWidth="1"/>
    <col min="9985" max="9985" width="11.85546875" bestFit="1" customWidth="1"/>
    <col min="9986" max="9986" width="10.5703125" bestFit="1" customWidth="1"/>
    <col min="10241" max="10241" width="11.85546875" bestFit="1" customWidth="1"/>
    <col min="10242" max="10242" width="10.5703125" bestFit="1" customWidth="1"/>
    <col min="10497" max="10497" width="11.85546875" bestFit="1" customWidth="1"/>
    <col min="10498" max="10498" width="10.5703125" bestFit="1" customWidth="1"/>
    <col min="10753" max="10753" width="11.85546875" bestFit="1" customWidth="1"/>
    <col min="10754" max="10754" width="10.5703125" bestFit="1" customWidth="1"/>
    <col min="11009" max="11009" width="11.85546875" bestFit="1" customWidth="1"/>
    <col min="11010" max="11010" width="10.5703125" bestFit="1" customWidth="1"/>
    <col min="11265" max="11265" width="11.85546875" bestFit="1" customWidth="1"/>
    <col min="11266" max="11266" width="10.5703125" bestFit="1" customWidth="1"/>
    <col min="11521" max="11521" width="11.85546875" bestFit="1" customWidth="1"/>
    <col min="11522" max="11522" width="10.5703125" bestFit="1" customWidth="1"/>
    <col min="11777" max="11777" width="11.85546875" bestFit="1" customWidth="1"/>
    <col min="11778" max="11778" width="10.5703125" bestFit="1" customWidth="1"/>
    <col min="12033" max="12033" width="11.85546875" bestFit="1" customWidth="1"/>
    <col min="12034" max="12034" width="10.5703125" bestFit="1" customWidth="1"/>
    <col min="12289" max="12289" width="11.85546875" bestFit="1" customWidth="1"/>
    <col min="12290" max="12290" width="10.5703125" bestFit="1" customWidth="1"/>
    <col min="12545" max="12545" width="11.85546875" bestFit="1" customWidth="1"/>
    <col min="12546" max="12546" width="10.5703125" bestFit="1" customWidth="1"/>
    <col min="12801" max="12801" width="11.85546875" bestFit="1" customWidth="1"/>
    <col min="12802" max="12802" width="10.5703125" bestFit="1" customWidth="1"/>
    <col min="13057" max="13057" width="11.85546875" bestFit="1" customWidth="1"/>
    <col min="13058" max="13058" width="10.5703125" bestFit="1" customWidth="1"/>
    <col min="13313" max="13313" width="11.85546875" bestFit="1" customWidth="1"/>
    <col min="13314" max="13314" width="10.5703125" bestFit="1" customWidth="1"/>
    <col min="13569" max="13569" width="11.85546875" bestFit="1" customWidth="1"/>
    <col min="13570" max="13570" width="10.5703125" bestFit="1" customWidth="1"/>
    <col min="13825" max="13825" width="11.85546875" bestFit="1" customWidth="1"/>
    <col min="13826" max="13826" width="10.5703125" bestFit="1" customWidth="1"/>
    <col min="14081" max="14081" width="11.85546875" bestFit="1" customWidth="1"/>
    <col min="14082" max="14082" width="10.5703125" bestFit="1" customWidth="1"/>
    <col min="14337" max="14337" width="11.85546875" bestFit="1" customWidth="1"/>
    <col min="14338" max="14338" width="10.5703125" bestFit="1" customWidth="1"/>
    <col min="14593" max="14593" width="11.85546875" bestFit="1" customWidth="1"/>
    <col min="14594" max="14594" width="10.5703125" bestFit="1" customWidth="1"/>
    <col min="14849" max="14849" width="11.85546875" bestFit="1" customWidth="1"/>
    <col min="14850" max="14850" width="10.5703125" bestFit="1" customWidth="1"/>
    <col min="15105" max="15105" width="11.85546875" bestFit="1" customWidth="1"/>
    <col min="15106" max="15106" width="10.5703125" bestFit="1" customWidth="1"/>
    <col min="15361" max="15361" width="11.85546875" bestFit="1" customWidth="1"/>
    <col min="15362" max="15362" width="10.5703125" bestFit="1" customWidth="1"/>
    <col min="15617" max="15617" width="11.85546875" bestFit="1" customWidth="1"/>
    <col min="15618" max="15618" width="10.5703125" bestFit="1" customWidth="1"/>
    <col min="15873" max="15873" width="11.85546875" bestFit="1" customWidth="1"/>
    <col min="15874" max="15874" width="10.5703125" bestFit="1" customWidth="1"/>
    <col min="16129" max="16129" width="11.85546875" bestFit="1" customWidth="1"/>
    <col min="16130" max="16130" width="10.5703125" bestFit="1" customWidth="1"/>
  </cols>
  <sheetData>
    <row r="1" spans="1:5" ht="45" x14ac:dyDescent="0.25">
      <c r="A1" s="32" t="s">
        <v>40</v>
      </c>
      <c r="B1" s="32"/>
    </row>
    <row r="2" spans="1:5" ht="30" x14ac:dyDescent="0.25">
      <c r="A2" s="3" t="s">
        <v>41</v>
      </c>
      <c r="B2" s="2">
        <v>0.04</v>
      </c>
    </row>
    <row r="4" spans="1:5" ht="45" x14ac:dyDescent="0.25">
      <c r="A4" s="33" t="s">
        <v>6</v>
      </c>
      <c r="B4" s="33" t="s">
        <v>7</v>
      </c>
      <c r="C4" s="34" t="s">
        <v>207</v>
      </c>
    </row>
    <row r="5" spans="1:5" x14ac:dyDescent="0.25">
      <c r="A5" s="2" t="s">
        <v>42</v>
      </c>
      <c r="B5" s="16">
        <v>1161</v>
      </c>
      <c r="C5" s="15">
        <f>B5*B$2</f>
        <v>46.44</v>
      </c>
      <c r="D5" s="101"/>
      <c r="E5" t="s">
        <v>117</v>
      </c>
    </row>
    <row r="6" spans="1:5" x14ac:dyDescent="0.25">
      <c r="A6" s="2" t="s">
        <v>43</v>
      </c>
      <c r="B6" s="16">
        <v>1321</v>
      </c>
      <c r="C6" s="15">
        <f>B6*B$2</f>
        <v>52.84</v>
      </c>
      <c r="D6" s="101"/>
    </row>
    <row r="7" spans="1:5" x14ac:dyDescent="0.25">
      <c r="A7" s="2" t="s">
        <v>44</v>
      </c>
      <c r="B7" s="16">
        <v>1039</v>
      </c>
      <c r="C7" s="15">
        <f>B7*B$2</f>
        <v>41.56</v>
      </c>
      <c r="E7" t="s">
        <v>203</v>
      </c>
    </row>
    <row r="8" spans="1:5" x14ac:dyDescent="0.25">
      <c r="A8" s="2" t="s">
        <v>45</v>
      </c>
      <c r="B8" s="16">
        <v>1761</v>
      </c>
      <c r="C8" s="15">
        <f t="shared" ref="C8:C52" si="0">B8*B$2</f>
        <v>70.44</v>
      </c>
      <c r="E8" t="s">
        <v>204</v>
      </c>
    </row>
    <row r="9" spans="1:5" x14ac:dyDescent="0.25">
      <c r="A9" s="2" t="s">
        <v>46</v>
      </c>
      <c r="B9" s="16">
        <v>1561</v>
      </c>
      <c r="C9" s="15">
        <f t="shared" si="0"/>
        <v>62.440000000000005</v>
      </c>
      <c r="E9" t="s">
        <v>205</v>
      </c>
    </row>
    <row r="10" spans="1:5" x14ac:dyDescent="0.25">
      <c r="A10" s="2" t="s">
        <v>47</v>
      </c>
      <c r="B10" s="16">
        <v>1868</v>
      </c>
      <c r="C10" s="15">
        <f t="shared" si="0"/>
        <v>74.72</v>
      </c>
    </row>
    <row r="11" spans="1:5" x14ac:dyDescent="0.25">
      <c r="A11" s="2" t="s">
        <v>48</v>
      </c>
      <c r="B11" s="16">
        <v>2787</v>
      </c>
      <c r="C11" s="15">
        <f t="shared" si="0"/>
        <v>111.48</v>
      </c>
    </row>
    <row r="12" spans="1:5" x14ac:dyDescent="0.25">
      <c r="A12" s="2" t="s">
        <v>49</v>
      </c>
      <c r="B12" s="16">
        <v>1849</v>
      </c>
      <c r="C12" s="15">
        <f t="shared" si="0"/>
        <v>73.960000000000008</v>
      </c>
    </row>
    <row r="13" spans="1:5" x14ac:dyDescent="0.25">
      <c r="A13" s="2" t="s">
        <v>50</v>
      </c>
      <c r="B13" s="16">
        <v>2627</v>
      </c>
      <c r="C13" s="15">
        <f t="shared" si="0"/>
        <v>105.08</v>
      </c>
    </row>
    <row r="14" spans="1:5" x14ac:dyDescent="0.25">
      <c r="A14" s="2" t="s">
        <v>51</v>
      </c>
      <c r="B14" s="16">
        <v>2165</v>
      </c>
      <c r="C14" s="15">
        <f t="shared" si="0"/>
        <v>86.600000000000009</v>
      </c>
    </row>
    <row r="15" spans="1:5" x14ac:dyDescent="0.25">
      <c r="A15" s="2" t="s">
        <v>52</v>
      </c>
      <c r="B15" s="16">
        <v>1589</v>
      </c>
      <c r="C15" s="15">
        <f t="shared" si="0"/>
        <v>63.56</v>
      </c>
    </row>
    <row r="16" spans="1:5" x14ac:dyDescent="0.25">
      <c r="A16" s="2" t="s">
        <v>53</v>
      </c>
      <c r="B16" s="16">
        <v>2603</v>
      </c>
      <c r="C16" s="15">
        <f t="shared" si="0"/>
        <v>104.12</v>
      </c>
    </row>
    <row r="17" spans="1:3" x14ac:dyDescent="0.25">
      <c r="A17" s="2" t="s">
        <v>54</v>
      </c>
      <c r="B17" s="16">
        <v>2366</v>
      </c>
      <c r="C17" s="15">
        <f t="shared" si="0"/>
        <v>94.64</v>
      </c>
    </row>
    <row r="18" spans="1:3" x14ac:dyDescent="0.25">
      <c r="A18" s="2" t="s">
        <v>55</v>
      </c>
      <c r="B18" s="16">
        <v>2107</v>
      </c>
      <c r="C18" s="15">
        <f t="shared" si="0"/>
        <v>84.28</v>
      </c>
    </row>
    <row r="19" spans="1:3" x14ac:dyDescent="0.25">
      <c r="A19" s="2" t="s">
        <v>56</v>
      </c>
      <c r="B19" s="16">
        <v>2886</v>
      </c>
      <c r="C19" s="15">
        <f t="shared" si="0"/>
        <v>115.44</v>
      </c>
    </row>
    <row r="20" spans="1:3" x14ac:dyDescent="0.25">
      <c r="A20" s="2" t="s">
        <v>57</v>
      </c>
      <c r="B20" s="16">
        <v>1886</v>
      </c>
      <c r="C20" s="15">
        <f t="shared" si="0"/>
        <v>75.44</v>
      </c>
    </row>
    <row r="21" spans="1:3" x14ac:dyDescent="0.25">
      <c r="A21" s="2" t="s">
        <v>58</v>
      </c>
      <c r="B21" s="16">
        <v>2177</v>
      </c>
      <c r="C21" s="15">
        <f t="shared" si="0"/>
        <v>87.08</v>
      </c>
    </row>
    <row r="22" spans="1:3" x14ac:dyDescent="0.25">
      <c r="A22" s="2" t="s">
        <v>59</v>
      </c>
      <c r="B22" s="16">
        <v>1873</v>
      </c>
      <c r="C22" s="15">
        <f t="shared" si="0"/>
        <v>74.92</v>
      </c>
    </row>
    <row r="23" spans="1:3" x14ac:dyDescent="0.25">
      <c r="A23" s="2" t="s">
        <v>60</v>
      </c>
      <c r="B23" s="16">
        <v>2164</v>
      </c>
      <c r="C23" s="15">
        <f t="shared" si="0"/>
        <v>86.56</v>
      </c>
    </row>
    <row r="24" spans="1:3" x14ac:dyDescent="0.25">
      <c r="A24" s="2" t="s">
        <v>61</v>
      </c>
      <c r="B24" s="16">
        <v>1394</v>
      </c>
      <c r="C24" s="15">
        <f t="shared" si="0"/>
        <v>55.76</v>
      </c>
    </row>
    <row r="25" spans="1:3" x14ac:dyDescent="0.25">
      <c r="A25" s="2" t="s">
        <v>62</v>
      </c>
      <c r="B25" s="16">
        <v>2263</v>
      </c>
      <c r="C25" s="15">
        <f t="shared" si="0"/>
        <v>90.52</v>
      </c>
    </row>
    <row r="26" spans="1:3" x14ac:dyDescent="0.25">
      <c r="A26" s="2" t="s">
        <v>63</v>
      </c>
      <c r="B26" s="16">
        <v>2242</v>
      </c>
      <c r="C26" s="15">
        <f t="shared" si="0"/>
        <v>89.68</v>
      </c>
    </row>
    <row r="27" spans="1:3" x14ac:dyDescent="0.25">
      <c r="A27" s="2" t="s">
        <v>64</v>
      </c>
      <c r="B27" s="16">
        <v>1474</v>
      </c>
      <c r="C27" s="15">
        <f t="shared" si="0"/>
        <v>58.96</v>
      </c>
    </row>
    <row r="28" spans="1:3" x14ac:dyDescent="0.25">
      <c r="A28" s="2" t="s">
        <v>65</v>
      </c>
      <c r="B28" s="16">
        <v>1998</v>
      </c>
      <c r="C28" s="15">
        <f t="shared" si="0"/>
        <v>79.92</v>
      </c>
    </row>
    <row r="29" spans="1:3" x14ac:dyDescent="0.25">
      <c r="A29" s="2" t="s">
        <v>66</v>
      </c>
      <c r="B29" s="16">
        <v>2892</v>
      </c>
      <c r="C29" s="15">
        <f t="shared" si="0"/>
        <v>115.68</v>
      </c>
    </row>
    <row r="30" spans="1:3" x14ac:dyDescent="0.25">
      <c r="A30" s="2" t="s">
        <v>67</v>
      </c>
      <c r="B30" s="16">
        <v>1873</v>
      </c>
      <c r="C30" s="15">
        <f t="shared" si="0"/>
        <v>74.92</v>
      </c>
    </row>
    <row r="31" spans="1:3" x14ac:dyDescent="0.25">
      <c r="A31" s="2" t="s">
        <v>68</v>
      </c>
      <c r="B31" s="16">
        <v>1954</v>
      </c>
      <c r="C31" s="15">
        <f t="shared" si="0"/>
        <v>78.16</v>
      </c>
    </row>
    <row r="32" spans="1:3" x14ac:dyDescent="0.25">
      <c r="A32" s="2" t="s">
        <v>9</v>
      </c>
      <c r="B32" s="16">
        <v>1729</v>
      </c>
      <c r="C32" s="15">
        <f t="shared" si="0"/>
        <v>69.16</v>
      </c>
    </row>
    <row r="33" spans="1:3" x14ac:dyDescent="0.25">
      <c r="A33" s="2" t="s">
        <v>69</v>
      </c>
      <c r="B33" s="16">
        <v>1140</v>
      </c>
      <c r="C33" s="15">
        <f t="shared" si="0"/>
        <v>45.6</v>
      </c>
    </row>
    <row r="34" spans="1:3" x14ac:dyDescent="0.25">
      <c r="A34" s="2" t="s">
        <v>70</v>
      </c>
      <c r="B34" s="16">
        <v>1528</v>
      </c>
      <c r="C34" s="15">
        <f t="shared" si="0"/>
        <v>61.120000000000005</v>
      </c>
    </row>
    <row r="35" spans="1:3" x14ac:dyDescent="0.25">
      <c r="A35" s="2" t="s">
        <v>71</v>
      </c>
      <c r="B35" s="16">
        <v>1659</v>
      </c>
      <c r="C35" s="15">
        <f t="shared" si="0"/>
        <v>66.36</v>
      </c>
    </row>
    <row r="36" spans="1:3" x14ac:dyDescent="0.25">
      <c r="A36" s="2" t="s">
        <v>72</v>
      </c>
      <c r="B36" s="16">
        <v>2119</v>
      </c>
      <c r="C36" s="15">
        <f t="shared" si="0"/>
        <v>84.76</v>
      </c>
    </row>
    <row r="37" spans="1:3" x14ac:dyDescent="0.25">
      <c r="A37" s="2" t="s">
        <v>73</v>
      </c>
      <c r="B37" s="16">
        <v>1854</v>
      </c>
      <c r="C37" s="15">
        <f t="shared" si="0"/>
        <v>74.16</v>
      </c>
    </row>
    <row r="38" spans="1:3" x14ac:dyDescent="0.25">
      <c r="A38" s="2" t="s">
        <v>74</v>
      </c>
      <c r="B38" s="16">
        <v>2759</v>
      </c>
      <c r="C38" s="15">
        <f t="shared" si="0"/>
        <v>110.36</v>
      </c>
    </row>
    <row r="39" spans="1:3" x14ac:dyDescent="0.25">
      <c r="A39" s="2" t="s">
        <v>75</v>
      </c>
      <c r="B39" s="16">
        <v>1237</v>
      </c>
      <c r="C39" s="15">
        <f t="shared" si="0"/>
        <v>49.480000000000004</v>
      </c>
    </row>
    <row r="40" spans="1:3" x14ac:dyDescent="0.25">
      <c r="A40" s="2" t="s">
        <v>8</v>
      </c>
      <c r="B40" s="16">
        <v>1653</v>
      </c>
      <c r="C40" s="15">
        <f t="shared" si="0"/>
        <v>66.12</v>
      </c>
    </row>
    <row r="41" spans="1:3" x14ac:dyDescent="0.25">
      <c r="A41" s="2" t="s">
        <v>76</v>
      </c>
      <c r="B41" s="16">
        <v>2604</v>
      </c>
      <c r="C41" s="15">
        <f t="shared" si="0"/>
        <v>104.16</v>
      </c>
    </row>
    <row r="42" spans="1:3" x14ac:dyDescent="0.25">
      <c r="A42" s="2" t="s">
        <v>77</v>
      </c>
      <c r="B42" s="16">
        <v>1479</v>
      </c>
      <c r="C42" s="15">
        <f t="shared" si="0"/>
        <v>59.160000000000004</v>
      </c>
    </row>
    <row r="43" spans="1:3" x14ac:dyDescent="0.25">
      <c r="A43" s="2" t="s">
        <v>78</v>
      </c>
      <c r="B43" s="16">
        <v>2569</v>
      </c>
      <c r="C43" s="15">
        <f t="shared" si="0"/>
        <v>102.76</v>
      </c>
    </row>
    <row r="44" spans="1:3" x14ac:dyDescent="0.25">
      <c r="A44" s="2" t="s">
        <v>79</v>
      </c>
      <c r="B44" s="16">
        <v>1941</v>
      </c>
      <c r="C44" s="15">
        <f t="shared" si="0"/>
        <v>77.64</v>
      </c>
    </row>
    <row r="45" spans="1:3" x14ac:dyDescent="0.25">
      <c r="A45" s="2" t="s">
        <v>80</v>
      </c>
      <c r="B45" s="16">
        <v>2793</v>
      </c>
      <c r="C45" s="15">
        <f t="shared" si="0"/>
        <v>111.72</v>
      </c>
    </row>
    <row r="46" spans="1:3" x14ac:dyDescent="0.25">
      <c r="A46" s="2" t="s">
        <v>81</v>
      </c>
      <c r="B46" s="16">
        <v>2614</v>
      </c>
      <c r="C46" s="15">
        <f t="shared" si="0"/>
        <v>104.56</v>
      </c>
    </row>
    <row r="47" spans="1:3" x14ac:dyDescent="0.25">
      <c r="A47" s="2" t="s">
        <v>82</v>
      </c>
      <c r="B47" s="16">
        <v>1645</v>
      </c>
      <c r="C47" s="15">
        <f t="shared" si="0"/>
        <v>65.8</v>
      </c>
    </row>
    <row r="48" spans="1:3" x14ac:dyDescent="0.25">
      <c r="A48" s="2" t="s">
        <v>83</v>
      </c>
      <c r="B48" s="16">
        <v>1733</v>
      </c>
      <c r="C48" s="15">
        <f t="shared" si="0"/>
        <v>69.320000000000007</v>
      </c>
    </row>
    <row r="49" spans="1:3" x14ac:dyDescent="0.25">
      <c r="A49" s="2" t="s">
        <v>84</v>
      </c>
      <c r="B49" s="16">
        <v>2466</v>
      </c>
      <c r="C49" s="15">
        <f t="shared" si="0"/>
        <v>98.64</v>
      </c>
    </row>
    <row r="50" spans="1:3" x14ac:dyDescent="0.25">
      <c r="A50" s="2" t="s">
        <v>85</v>
      </c>
      <c r="B50" s="16">
        <v>2833</v>
      </c>
      <c r="C50" s="15">
        <f t="shared" si="0"/>
        <v>113.32000000000001</v>
      </c>
    </row>
    <row r="51" spans="1:3" x14ac:dyDescent="0.25">
      <c r="A51" s="2" t="s">
        <v>86</v>
      </c>
      <c r="B51" s="16">
        <v>1604</v>
      </c>
      <c r="C51" s="15">
        <f t="shared" si="0"/>
        <v>64.16</v>
      </c>
    </row>
    <row r="52" spans="1:3" x14ac:dyDescent="0.25">
      <c r="A52" s="2" t="s">
        <v>87</v>
      </c>
      <c r="B52" s="16">
        <v>2588</v>
      </c>
      <c r="C52" s="15">
        <f t="shared" si="0"/>
        <v>103.52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00FF"/>
  </sheetPr>
  <dimension ref="A1:H23"/>
  <sheetViews>
    <sheetView zoomScale="112" zoomScaleNormal="112" workbookViewId="0">
      <selection activeCell="B4" sqref="B4:G9"/>
    </sheetView>
  </sheetViews>
  <sheetFormatPr defaultRowHeight="15" x14ac:dyDescent="0.25"/>
  <cols>
    <col min="1" max="1" width="14.85546875" customWidth="1"/>
    <col min="2" max="6" width="13.85546875" customWidth="1"/>
    <col min="7" max="7" width="13.7109375" customWidth="1"/>
    <col min="8" max="8" width="10.5703125" bestFit="1" customWidth="1"/>
  </cols>
  <sheetData>
    <row r="1" spans="1:8" x14ac:dyDescent="0.25">
      <c r="A1" s="45" t="s">
        <v>96</v>
      </c>
      <c r="B1" s="45"/>
      <c r="C1" s="45"/>
      <c r="D1" s="45"/>
      <c r="E1" s="45"/>
      <c r="F1" s="45"/>
      <c r="G1" s="45"/>
      <c r="H1" s="45"/>
    </row>
    <row r="2" spans="1:8" x14ac:dyDescent="0.25">
      <c r="A2" s="2"/>
      <c r="B2" s="14" t="s">
        <v>20</v>
      </c>
      <c r="C2" s="14" t="s">
        <v>21</v>
      </c>
      <c r="D2" s="14" t="s">
        <v>22</v>
      </c>
      <c r="E2" s="14" t="s">
        <v>26</v>
      </c>
      <c r="F2" s="14" t="s">
        <v>27</v>
      </c>
      <c r="G2" s="14" t="s">
        <v>28</v>
      </c>
      <c r="H2" s="46" t="s">
        <v>97</v>
      </c>
    </row>
    <row r="3" spans="1:8" x14ac:dyDescent="0.25">
      <c r="A3" s="14" t="s">
        <v>13</v>
      </c>
      <c r="B3" s="47">
        <v>1000</v>
      </c>
      <c r="C3" s="47">
        <v>1250</v>
      </c>
      <c r="D3" s="47">
        <v>1370</v>
      </c>
      <c r="E3" s="47">
        <v>1250</v>
      </c>
      <c r="F3" s="47">
        <v>2000</v>
      </c>
      <c r="G3" s="47">
        <v>2215</v>
      </c>
      <c r="H3" s="48">
        <f t="shared" ref="H3:H10" si="0">SUM(B3:G3)</f>
        <v>9085</v>
      </c>
    </row>
    <row r="4" spans="1:8" x14ac:dyDescent="0.25">
      <c r="A4" s="14" t="str">
        <f t="shared" ref="A4:A9" si="1">A14</f>
        <v>COGS</v>
      </c>
      <c r="B4" s="49"/>
      <c r="C4" s="49"/>
      <c r="D4" s="49"/>
      <c r="E4" s="49"/>
      <c r="F4" s="49"/>
      <c r="G4" s="49"/>
      <c r="H4" s="48">
        <f t="shared" si="0"/>
        <v>0</v>
      </c>
    </row>
    <row r="5" spans="1:8" x14ac:dyDescent="0.25">
      <c r="A5" s="14" t="str">
        <f t="shared" si="1"/>
        <v>Office Expense</v>
      </c>
      <c r="B5" s="49"/>
      <c r="C5" s="49"/>
      <c r="D5" s="49"/>
      <c r="E5" s="49"/>
      <c r="F5" s="49"/>
      <c r="G5" s="49"/>
      <c r="H5" s="48">
        <f t="shared" si="0"/>
        <v>0</v>
      </c>
    </row>
    <row r="6" spans="1:8" x14ac:dyDescent="0.25">
      <c r="A6" s="14" t="str">
        <f t="shared" si="1"/>
        <v>Admin Expense</v>
      </c>
      <c r="B6" s="49"/>
      <c r="C6" s="49"/>
      <c r="D6" s="49"/>
      <c r="E6" s="49"/>
      <c r="F6" s="49"/>
      <c r="G6" s="49"/>
      <c r="H6" s="48">
        <f t="shared" si="0"/>
        <v>0</v>
      </c>
    </row>
    <row r="7" spans="1:8" x14ac:dyDescent="0.25">
      <c r="A7" s="14" t="str">
        <f t="shared" si="1"/>
        <v>Wage Expense</v>
      </c>
      <c r="B7" s="49"/>
      <c r="C7" s="49"/>
      <c r="D7" s="49"/>
      <c r="E7" s="49"/>
      <c r="F7" s="49"/>
      <c r="G7" s="49"/>
      <c r="H7" s="48">
        <f t="shared" si="0"/>
        <v>0</v>
      </c>
    </row>
    <row r="8" spans="1:8" x14ac:dyDescent="0.25">
      <c r="A8" s="14" t="str">
        <f t="shared" si="1"/>
        <v>Other Expense</v>
      </c>
      <c r="B8" s="49"/>
      <c r="C8" s="49"/>
      <c r="D8" s="49"/>
      <c r="E8" s="49"/>
      <c r="F8" s="49"/>
      <c r="G8" s="49"/>
      <c r="H8" s="48">
        <f t="shared" si="0"/>
        <v>0</v>
      </c>
    </row>
    <row r="9" spans="1:8" x14ac:dyDescent="0.25">
      <c r="A9" s="14" t="str">
        <f t="shared" si="1"/>
        <v>Depreciation</v>
      </c>
      <c r="B9" s="49"/>
      <c r="C9" s="49"/>
      <c r="D9" s="49"/>
      <c r="E9" s="49"/>
      <c r="F9" s="49"/>
      <c r="G9" s="49"/>
      <c r="H9" s="48">
        <f t="shared" si="0"/>
        <v>0</v>
      </c>
    </row>
    <row r="10" spans="1:8" x14ac:dyDescent="0.25">
      <c r="A10" s="46" t="s">
        <v>25</v>
      </c>
      <c r="B10" s="48">
        <f t="shared" ref="B10:G10" si="2">SUM(B4:B9)</f>
        <v>0</v>
      </c>
      <c r="C10" s="48">
        <f t="shared" si="2"/>
        <v>0</v>
      </c>
      <c r="D10" s="48">
        <f t="shared" si="2"/>
        <v>0</v>
      </c>
      <c r="E10" s="48">
        <f t="shared" si="2"/>
        <v>0</v>
      </c>
      <c r="F10" s="48">
        <f t="shared" si="2"/>
        <v>0</v>
      </c>
      <c r="G10" s="48">
        <f t="shared" si="2"/>
        <v>0</v>
      </c>
      <c r="H10" s="48">
        <f t="shared" si="0"/>
        <v>0</v>
      </c>
    </row>
    <row r="11" spans="1:8" x14ac:dyDescent="0.25">
      <c r="A11" s="14" t="s">
        <v>15</v>
      </c>
      <c r="B11" s="47">
        <f t="shared" ref="B11:H11" si="3">B3-B10</f>
        <v>1000</v>
      </c>
      <c r="C11" s="47">
        <f t="shared" si="3"/>
        <v>1250</v>
      </c>
      <c r="D11" s="47">
        <f t="shared" si="3"/>
        <v>1370</v>
      </c>
      <c r="E11" s="47">
        <f t="shared" si="3"/>
        <v>1250</v>
      </c>
      <c r="F11" s="47">
        <f t="shared" si="3"/>
        <v>2000</v>
      </c>
      <c r="G11" s="47">
        <f t="shared" si="3"/>
        <v>2215</v>
      </c>
      <c r="H11" s="47">
        <f t="shared" si="3"/>
        <v>9085</v>
      </c>
    </row>
    <row r="13" spans="1:8" x14ac:dyDescent="0.25">
      <c r="A13" s="32" t="s">
        <v>98</v>
      </c>
      <c r="B13" s="32"/>
    </row>
    <row r="14" spans="1:8" x14ac:dyDescent="0.25">
      <c r="A14" s="14" t="s">
        <v>19</v>
      </c>
      <c r="B14" s="50">
        <v>0.255</v>
      </c>
      <c r="D14" t="s">
        <v>206</v>
      </c>
    </row>
    <row r="15" spans="1:8" x14ac:dyDescent="0.25">
      <c r="A15" s="14" t="s">
        <v>198</v>
      </c>
      <c r="B15" s="50">
        <v>4.4999999999999998E-2</v>
      </c>
    </row>
    <row r="16" spans="1:8" x14ac:dyDescent="0.25">
      <c r="A16" s="14" t="s">
        <v>199</v>
      </c>
      <c r="B16" s="50">
        <v>7.4999999999999997E-2</v>
      </c>
      <c r="D16" t="s">
        <v>203</v>
      </c>
    </row>
    <row r="17" spans="1:6" x14ac:dyDescent="0.25">
      <c r="A17" s="14" t="s">
        <v>196</v>
      </c>
      <c r="B17" s="50">
        <v>0.22500000000000001</v>
      </c>
      <c r="D17" t="s">
        <v>204</v>
      </c>
    </row>
    <row r="18" spans="1:6" x14ac:dyDescent="0.25">
      <c r="A18" s="14" t="s">
        <v>136</v>
      </c>
      <c r="B18" s="50">
        <v>4.4999999999999998E-2</v>
      </c>
      <c r="D18" t="s">
        <v>205</v>
      </c>
    </row>
    <row r="19" spans="1:6" x14ac:dyDescent="0.25">
      <c r="A19" s="14" t="s">
        <v>197</v>
      </c>
      <c r="B19" s="50">
        <v>0.12</v>
      </c>
    </row>
    <row r="20" spans="1:6" x14ac:dyDescent="0.25">
      <c r="B20" s="96"/>
    </row>
    <row r="21" spans="1:6" x14ac:dyDescent="0.25">
      <c r="A21" s="32" t="s">
        <v>98</v>
      </c>
      <c r="B21" s="32"/>
      <c r="C21" s="32"/>
      <c r="D21" s="32"/>
      <c r="E21" s="32"/>
      <c r="F21" s="32"/>
    </row>
    <row r="22" spans="1:6" x14ac:dyDescent="0.25">
      <c r="A22" s="14" t="str">
        <f t="array" ref="A22:F23">TRANSPOSE(A14:B19)</f>
        <v>COGS</v>
      </c>
      <c r="B22" s="14" t="str">
        <v>Office Expense</v>
      </c>
      <c r="C22" s="14" t="str">
        <v>Admin Expense</v>
      </c>
      <c r="D22" s="14" t="str">
        <v>Wage Expense</v>
      </c>
      <c r="E22" s="14" t="str">
        <v>Other Expense</v>
      </c>
      <c r="F22" s="14" t="str">
        <v>Depreciation</v>
      </c>
    </row>
    <row r="23" spans="1:6" x14ac:dyDescent="0.25">
      <c r="A23" s="50">
        <v>0.255</v>
      </c>
      <c r="B23" s="50">
        <v>4.4999999999999998E-2</v>
      </c>
      <c r="C23" s="50">
        <v>7.4999999999999997E-2</v>
      </c>
      <c r="D23" s="50">
        <v>0.22500000000000001</v>
      </c>
      <c r="E23" s="50">
        <v>4.4999999999999998E-2</v>
      </c>
      <c r="F23" s="50">
        <v>0.12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H23"/>
  <sheetViews>
    <sheetView workbookViewId="0">
      <selection activeCell="C21" sqref="C21"/>
    </sheetView>
  </sheetViews>
  <sheetFormatPr defaultRowHeight="15" x14ac:dyDescent="0.25"/>
  <cols>
    <col min="1" max="1" width="16" customWidth="1"/>
    <col min="2" max="6" width="13.85546875" customWidth="1"/>
    <col min="7" max="7" width="13.7109375" customWidth="1"/>
    <col min="8" max="8" width="10.5703125" bestFit="1" customWidth="1"/>
  </cols>
  <sheetData>
    <row r="1" spans="1:8" x14ac:dyDescent="0.25">
      <c r="A1" s="45" t="s">
        <v>96</v>
      </c>
      <c r="B1" s="45"/>
      <c r="C1" s="45"/>
      <c r="D1" s="45"/>
      <c r="E1" s="45"/>
      <c r="F1" s="45"/>
      <c r="G1" s="45"/>
      <c r="H1" s="45"/>
    </row>
    <row r="2" spans="1:8" x14ac:dyDescent="0.25">
      <c r="A2" s="2"/>
      <c r="B2" s="14" t="s">
        <v>20</v>
      </c>
      <c r="C2" s="14" t="s">
        <v>21</v>
      </c>
      <c r="D2" s="14" t="s">
        <v>22</v>
      </c>
      <c r="E2" s="14" t="s">
        <v>26</v>
      </c>
      <c r="F2" s="14" t="s">
        <v>27</v>
      </c>
      <c r="G2" s="14" t="s">
        <v>28</v>
      </c>
      <c r="H2" s="46" t="s">
        <v>97</v>
      </c>
    </row>
    <row r="3" spans="1:8" x14ac:dyDescent="0.25">
      <c r="A3" s="14" t="s">
        <v>13</v>
      </c>
      <c r="B3" s="47">
        <v>1000</v>
      </c>
      <c r="C3" s="47">
        <v>1250</v>
      </c>
      <c r="D3" s="47">
        <v>1370</v>
      </c>
      <c r="E3" s="47">
        <v>1250</v>
      </c>
      <c r="F3" s="47">
        <v>2000</v>
      </c>
      <c r="G3" s="47">
        <v>2215</v>
      </c>
      <c r="H3" s="48">
        <f t="shared" ref="H3:H10" si="0">SUM(B3:G3)</f>
        <v>9085</v>
      </c>
    </row>
    <row r="4" spans="1:8" x14ac:dyDescent="0.25">
      <c r="A4" s="14" t="str">
        <f t="shared" ref="A4:A9" si="1">A14</f>
        <v>COGS</v>
      </c>
      <c r="B4" s="49">
        <f>B$3*$B14</f>
        <v>255</v>
      </c>
      <c r="C4" s="49">
        <f t="shared" ref="C4:G4" si="2">C$3*$B14</f>
        <v>318.75</v>
      </c>
      <c r="D4" s="49">
        <f t="shared" si="2"/>
        <v>349.35</v>
      </c>
      <c r="E4" s="49">
        <f t="shared" si="2"/>
        <v>318.75</v>
      </c>
      <c r="F4" s="49">
        <f t="shared" si="2"/>
        <v>510</v>
      </c>
      <c r="G4" s="49">
        <f t="shared" si="2"/>
        <v>564.82500000000005</v>
      </c>
      <c r="H4" s="48">
        <f t="shared" si="0"/>
        <v>2316.6750000000002</v>
      </c>
    </row>
    <row r="5" spans="1:8" x14ac:dyDescent="0.25">
      <c r="A5" s="14" t="str">
        <f t="shared" si="1"/>
        <v>Office Expense</v>
      </c>
      <c r="B5" s="49">
        <f t="shared" ref="B5:G9" si="3">B$3*$B15</f>
        <v>45</v>
      </c>
      <c r="C5" s="49">
        <f t="shared" si="3"/>
        <v>56.25</v>
      </c>
      <c r="D5" s="49">
        <f t="shared" si="3"/>
        <v>61.65</v>
      </c>
      <c r="E5" s="49">
        <f t="shared" si="3"/>
        <v>56.25</v>
      </c>
      <c r="F5" s="49">
        <f t="shared" si="3"/>
        <v>90</v>
      </c>
      <c r="G5" s="49">
        <f t="shared" si="3"/>
        <v>99.674999999999997</v>
      </c>
      <c r="H5" s="48">
        <f t="shared" si="0"/>
        <v>408.82499999999999</v>
      </c>
    </row>
    <row r="6" spans="1:8" x14ac:dyDescent="0.25">
      <c r="A6" s="14" t="str">
        <f t="shared" si="1"/>
        <v>Admin Expense</v>
      </c>
      <c r="B6" s="49">
        <f t="shared" si="3"/>
        <v>75</v>
      </c>
      <c r="C6" s="49">
        <f t="shared" si="3"/>
        <v>93.75</v>
      </c>
      <c r="D6" s="49">
        <f t="shared" si="3"/>
        <v>102.75</v>
      </c>
      <c r="E6" s="49">
        <f t="shared" si="3"/>
        <v>93.75</v>
      </c>
      <c r="F6" s="49">
        <f t="shared" si="3"/>
        <v>150</v>
      </c>
      <c r="G6" s="49">
        <f t="shared" si="3"/>
        <v>166.125</v>
      </c>
      <c r="H6" s="48">
        <f t="shared" si="0"/>
        <v>681.375</v>
      </c>
    </row>
    <row r="7" spans="1:8" x14ac:dyDescent="0.25">
      <c r="A7" s="14" t="str">
        <f t="shared" si="1"/>
        <v>Wage Expense</v>
      </c>
      <c r="B7" s="49">
        <f t="shared" si="3"/>
        <v>225</v>
      </c>
      <c r="C7" s="49">
        <f t="shared" si="3"/>
        <v>281.25</v>
      </c>
      <c r="D7" s="49">
        <f t="shared" si="3"/>
        <v>308.25</v>
      </c>
      <c r="E7" s="49">
        <f t="shared" si="3"/>
        <v>281.25</v>
      </c>
      <c r="F7" s="49">
        <f t="shared" si="3"/>
        <v>450</v>
      </c>
      <c r="G7" s="49">
        <f t="shared" si="3"/>
        <v>498.375</v>
      </c>
      <c r="H7" s="48">
        <f t="shared" si="0"/>
        <v>2044.125</v>
      </c>
    </row>
    <row r="8" spans="1:8" x14ac:dyDescent="0.25">
      <c r="A8" s="14" t="str">
        <f t="shared" si="1"/>
        <v>Other Expense</v>
      </c>
      <c r="B8" s="49">
        <f t="shared" si="3"/>
        <v>45</v>
      </c>
      <c r="C8" s="49">
        <f t="shared" si="3"/>
        <v>56.25</v>
      </c>
      <c r="D8" s="49">
        <f t="shared" si="3"/>
        <v>61.65</v>
      </c>
      <c r="E8" s="49">
        <f t="shared" si="3"/>
        <v>56.25</v>
      </c>
      <c r="F8" s="49">
        <f t="shared" si="3"/>
        <v>90</v>
      </c>
      <c r="G8" s="49">
        <f t="shared" si="3"/>
        <v>99.674999999999997</v>
      </c>
      <c r="H8" s="48">
        <f t="shared" si="0"/>
        <v>408.82499999999999</v>
      </c>
    </row>
    <row r="9" spans="1:8" x14ac:dyDescent="0.25">
      <c r="A9" s="14" t="str">
        <f t="shared" si="1"/>
        <v>Depreciation</v>
      </c>
      <c r="B9" s="49">
        <f t="shared" si="3"/>
        <v>120</v>
      </c>
      <c r="C9" s="49">
        <f t="shared" si="3"/>
        <v>150</v>
      </c>
      <c r="D9" s="49">
        <f t="shared" si="3"/>
        <v>164.4</v>
      </c>
      <c r="E9" s="49">
        <f t="shared" si="3"/>
        <v>150</v>
      </c>
      <c r="F9" s="49">
        <f t="shared" si="3"/>
        <v>240</v>
      </c>
      <c r="G9" s="49">
        <f t="shared" si="3"/>
        <v>265.8</v>
      </c>
      <c r="H9" s="48">
        <f t="shared" si="0"/>
        <v>1090.2</v>
      </c>
    </row>
    <row r="10" spans="1:8" x14ac:dyDescent="0.25">
      <c r="A10" s="46" t="s">
        <v>25</v>
      </c>
      <c r="B10" s="48">
        <f t="shared" ref="B10:G10" si="4">SUM(B4:B9)</f>
        <v>765</v>
      </c>
      <c r="C10" s="48">
        <f t="shared" si="4"/>
        <v>956.25</v>
      </c>
      <c r="D10" s="48">
        <f t="shared" si="4"/>
        <v>1048.05</v>
      </c>
      <c r="E10" s="48">
        <f t="shared" si="4"/>
        <v>956.25</v>
      </c>
      <c r="F10" s="48">
        <f t="shared" si="4"/>
        <v>1530</v>
      </c>
      <c r="G10" s="48">
        <f t="shared" si="4"/>
        <v>1694.4749999999999</v>
      </c>
      <c r="H10" s="48">
        <f t="shared" si="0"/>
        <v>6950.0249999999996</v>
      </c>
    </row>
    <row r="11" spans="1:8" x14ac:dyDescent="0.25">
      <c r="A11" s="14" t="s">
        <v>15</v>
      </c>
      <c r="B11" s="47">
        <f t="shared" ref="B11:H11" si="5">B3-B10</f>
        <v>235</v>
      </c>
      <c r="C11" s="47">
        <f t="shared" si="5"/>
        <v>293.75</v>
      </c>
      <c r="D11" s="47">
        <f t="shared" si="5"/>
        <v>321.95000000000005</v>
      </c>
      <c r="E11" s="47">
        <f t="shared" si="5"/>
        <v>293.75</v>
      </c>
      <c r="F11" s="47">
        <f t="shared" si="5"/>
        <v>470</v>
      </c>
      <c r="G11" s="47">
        <f t="shared" si="5"/>
        <v>520.52500000000009</v>
      </c>
      <c r="H11" s="47">
        <f t="shared" si="5"/>
        <v>2134.9750000000004</v>
      </c>
    </row>
    <row r="13" spans="1:8" x14ac:dyDescent="0.25">
      <c r="A13" s="32" t="s">
        <v>98</v>
      </c>
      <c r="B13" s="32"/>
    </row>
    <row r="14" spans="1:8" x14ac:dyDescent="0.25">
      <c r="A14" s="14" t="s">
        <v>19</v>
      </c>
      <c r="B14" s="50">
        <v>0.255</v>
      </c>
      <c r="D14" t="s">
        <v>206</v>
      </c>
    </row>
    <row r="15" spans="1:8" x14ac:dyDescent="0.25">
      <c r="A15" s="14" t="s">
        <v>198</v>
      </c>
      <c r="B15" s="50">
        <v>4.4999999999999998E-2</v>
      </c>
    </row>
    <row r="16" spans="1:8" x14ac:dyDescent="0.25">
      <c r="A16" s="14" t="s">
        <v>199</v>
      </c>
      <c r="B16" s="50">
        <v>7.4999999999999997E-2</v>
      </c>
      <c r="D16" t="s">
        <v>203</v>
      </c>
    </row>
    <row r="17" spans="1:6" x14ac:dyDescent="0.25">
      <c r="A17" s="14" t="s">
        <v>196</v>
      </c>
      <c r="B17" s="50">
        <v>0.22500000000000001</v>
      </c>
      <c r="D17" t="s">
        <v>204</v>
      </c>
    </row>
    <row r="18" spans="1:6" x14ac:dyDescent="0.25">
      <c r="A18" s="14" t="s">
        <v>136</v>
      </c>
      <c r="B18" s="50">
        <v>4.4999999999999998E-2</v>
      </c>
      <c r="D18" t="s">
        <v>205</v>
      </c>
    </row>
    <row r="19" spans="1:6" x14ac:dyDescent="0.25">
      <c r="A19" s="14" t="s">
        <v>197</v>
      </c>
      <c r="B19" s="50">
        <v>0.12</v>
      </c>
    </row>
    <row r="20" spans="1:6" x14ac:dyDescent="0.25">
      <c r="B20" s="96"/>
    </row>
    <row r="21" spans="1:6" x14ac:dyDescent="0.25">
      <c r="A21" s="32" t="s">
        <v>98</v>
      </c>
      <c r="B21" s="32"/>
      <c r="C21" s="32"/>
      <c r="D21" s="32"/>
      <c r="E21" s="32"/>
      <c r="F21" s="32"/>
    </row>
    <row r="22" spans="1:6" x14ac:dyDescent="0.25">
      <c r="A22" s="14" t="str">
        <f t="array" ref="A22:F23">TRANSPOSE(A14:B19)</f>
        <v>COGS</v>
      </c>
      <c r="B22" s="14" t="str">
        <v>Office Expense</v>
      </c>
      <c r="C22" s="14" t="str">
        <v>Admin Expense</v>
      </c>
      <c r="D22" s="14" t="str">
        <v>Wage Expense</v>
      </c>
      <c r="E22" s="14" t="str">
        <v>Other Expense</v>
      </c>
      <c r="F22" s="14" t="str">
        <v>Depreciation</v>
      </c>
    </row>
    <row r="23" spans="1:6" x14ac:dyDescent="0.25">
      <c r="A23" s="50">
        <v>0.255</v>
      </c>
      <c r="B23" s="50">
        <v>4.4999999999999998E-2</v>
      </c>
      <c r="C23" s="50">
        <v>7.4999999999999997E-2</v>
      </c>
      <c r="D23" s="50">
        <v>0.22500000000000001</v>
      </c>
      <c r="E23" s="50">
        <v>4.4999999999999998E-2</v>
      </c>
      <c r="F23" s="50">
        <v>0.12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A1:N22"/>
  <sheetViews>
    <sheetView zoomScale="115" zoomScaleNormal="115" workbookViewId="0">
      <selection activeCell="C4" sqref="C4:N15"/>
    </sheetView>
  </sheetViews>
  <sheetFormatPr defaultColWidth="9.85546875" defaultRowHeight="15" x14ac:dyDescent="0.25"/>
  <cols>
    <col min="1" max="1" width="4.7109375" customWidth="1"/>
  </cols>
  <sheetData>
    <row r="1" spans="1:14" ht="26.25" x14ac:dyDescent="0.4">
      <c r="B1" s="37" t="s">
        <v>88</v>
      </c>
      <c r="C1" s="38"/>
      <c r="D1" s="37"/>
      <c r="E1" s="37"/>
      <c r="F1" s="37"/>
      <c r="G1" s="37"/>
      <c r="H1" s="37"/>
      <c r="I1" s="37"/>
      <c r="J1" s="37"/>
      <c r="K1" s="37"/>
      <c r="L1" s="37"/>
      <c r="M1" s="37"/>
      <c r="N1" s="37"/>
    </row>
    <row r="2" spans="1:14" ht="18.75" x14ac:dyDescent="0.3">
      <c r="B2" s="39" t="s">
        <v>89</v>
      </c>
      <c r="C2" s="40"/>
      <c r="D2" s="40"/>
      <c r="E2" s="40"/>
      <c r="F2" s="40"/>
      <c r="G2" s="40"/>
      <c r="H2" s="40"/>
      <c r="I2" s="40"/>
      <c r="J2" s="40"/>
      <c r="K2" s="40"/>
      <c r="L2" s="40"/>
      <c r="M2" s="40"/>
      <c r="N2" s="41"/>
    </row>
    <row r="3" spans="1:14" x14ac:dyDescent="0.25">
      <c r="A3" s="120" t="s">
        <v>90</v>
      </c>
      <c r="B3" s="42"/>
      <c r="C3" s="43">
        <f>COLUMNS($C3:C3)</f>
        <v>1</v>
      </c>
      <c r="D3" s="43">
        <f>COLUMNS($C3:D3)</f>
        <v>2</v>
      </c>
      <c r="E3" s="43">
        <f>COLUMNS($C3:E3)</f>
        <v>3</v>
      </c>
      <c r="F3" s="43">
        <f>COLUMNS($C3:F3)</f>
        <v>4</v>
      </c>
      <c r="G3" s="43">
        <f>COLUMNS($C3:G3)</f>
        <v>5</v>
      </c>
      <c r="H3" s="43">
        <f>COLUMNS($C3:H3)</f>
        <v>6</v>
      </c>
      <c r="I3" s="43">
        <f>COLUMNS($C3:I3)</f>
        <v>7</v>
      </c>
      <c r="J3" s="43">
        <f>COLUMNS($C3:J3)</f>
        <v>8</v>
      </c>
      <c r="K3" s="43">
        <f>COLUMNS($C3:K3)</f>
        <v>9</v>
      </c>
      <c r="L3" s="43">
        <f>COLUMNS($C3:L3)</f>
        <v>10</v>
      </c>
      <c r="M3" s="43">
        <f>COLUMNS($C3:M3)</f>
        <v>11</v>
      </c>
      <c r="N3" s="43">
        <f>COLUMNS($C3:N3)</f>
        <v>12</v>
      </c>
    </row>
    <row r="4" spans="1:14" x14ac:dyDescent="0.25">
      <c r="A4" s="121"/>
      <c r="B4" s="43">
        <f>ROWS(B$4:B4)</f>
        <v>1</v>
      </c>
      <c r="C4" s="44"/>
      <c r="D4" s="44"/>
      <c r="E4" s="44"/>
      <c r="F4" s="44"/>
      <c r="G4" s="44"/>
      <c r="H4" s="44"/>
      <c r="I4" s="44"/>
      <c r="J4" s="44"/>
      <c r="K4" s="44"/>
      <c r="L4" s="44"/>
      <c r="M4" s="44"/>
      <c r="N4" s="44"/>
    </row>
    <row r="5" spans="1:14" x14ac:dyDescent="0.25">
      <c r="A5" s="121"/>
      <c r="B5" s="43">
        <f>ROWS(B$4:B5)</f>
        <v>2</v>
      </c>
      <c r="C5" s="44"/>
      <c r="D5" s="44"/>
      <c r="E5" s="44"/>
      <c r="F5" s="44"/>
      <c r="G5" s="44"/>
      <c r="H5" s="44"/>
      <c r="I5" s="44"/>
      <c r="J5" s="44"/>
      <c r="K5" s="44"/>
      <c r="L5" s="44"/>
      <c r="M5" s="44"/>
      <c r="N5" s="44"/>
    </row>
    <row r="6" spans="1:14" x14ac:dyDescent="0.25">
      <c r="A6" s="121"/>
      <c r="B6" s="43">
        <f>ROWS(B$4:B6)</f>
        <v>3</v>
      </c>
      <c r="C6" s="44"/>
      <c r="D6" s="44"/>
      <c r="E6" s="44"/>
      <c r="F6" s="44"/>
      <c r="G6" s="44"/>
      <c r="H6" s="44"/>
      <c r="I6" s="44"/>
      <c r="J6" s="44"/>
      <c r="K6" s="44"/>
      <c r="L6" s="44"/>
      <c r="M6" s="44"/>
      <c r="N6" s="44"/>
    </row>
    <row r="7" spans="1:14" x14ac:dyDescent="0.25">
      <c r="A7" s="121"/>
      <c r="B7" s="43">
        <f>ROWS(B$4:B7)</f>
        <v>4</v>
      </c>
      <c r="C7" s="44"/>
      <c r="D7" s="44"/>
      <c r="E7" s="44"/>
      <c r="F7" s="44"/>
      <c r="G7" s="44"/>
      <c r="H7" s="44"/>
      <c r="I7" s="44"/>
      <c r="J7" s="44"/>
      <c r="K7" s="44"/>
      <c r="L7" s="44"/>
      <c r="M7" s="44"/>
      <c r="N7" s="44"/>
    </row>
    <row r="8" spans="1:14" x14ac:dyDescent="0.25">
      <c r="A8" s="121"/>
      <c r="B8" s="43">
        <f>ROWS(B$4:B8)</f>
        <v>5</v>
      </c>
      <c r="C8" s="44"/>
      <c r="D8" s="44"/>
      <c r="E8" s="44"/>
      <c r="F8" s="44"/>
      <c r="G8" s="44"/>
      <c r="H8" s="44"/>
      <c r="I8" s="44"/>
      <c r="J8" s="44"/>
      <c r="K8" s="44"/>
      <c r="L8" s="44"/>
      <c r="M8" s="44"/>
      <c r="N8" s="44"/>
    </row>
    <row r="9" spans="1:14" x14ac:dyDescent="0.25">
      <c r="A9" s="121"/>
      <c r="B9" s="43">
        <f>ROWS(B$4:B9)</f>
        <v>6</v>
      </c>
      <c r="C9" s="44"/>
      <c r="D9" s="44"/>
      <c r="E9" s="44"/>
      <c r="F9" s="44"/>
      <c r="G9" s="44"/>
      <c r="H9" s="44"/>
      <c r="I9" s="44"/>
      <c r="J9" s="44"/>
      <c r="K9" s="44"/>
      <c r="L9" s="44"/>
      <c r="M9" s="44"/>
      <c r="N9" s="44"/>
    </row>
    <row r="10" spans="1:14" x14ac:dyDescent="0.25">
      <c r="A10" s="121"/>
      <c r="B10" s="43">
        <f>ROWS(B$4:B10)</f>
        <v>7</v>
      </c>
      <c r="C10" s="44"/>
      <c r="D10" s="44"/>
      <c r="E10" s="44"/>
      <c r="F10" s="44"/>
      <c r="G10" s="44"/>
      <c r="H10" s="44"/>
      <c r="I10" s="44"/>
      <c r="J10" s="44"/>
      <c r="K10" s="44"/>
      <c r="L10" s="44"/>
      <c r="M10" s="44"/>
      <c r="N10" s="44"/>
    </row>
    <row r="11" spans="1:14" x14ac:dyDescent="0.25">
      <c r="A11" s="121"/>
      <c r="B11" s="43">
        <f>ROWS(B$4:B11)</f>
        <v>8</v>
      </c>
      <c r="C11" s="44"/>
      <c r="D11" s="44"/>
      <c r="E11" s="44"/>
      <c r="F11" s="44"/>
      <c r="G11" s="44"/>
      <c r="H11" s="44"/>
      <c r="I11" s="44"/>
      <c r="J11" s="44"/>
      <c r="K11" s="44"/>
      <c r="L11" s="44"/>
      <c r="M11" s="44"/>
      <c r="N11" s="44"/>
    </row>
    <row r="12" spans="1:14" x14ac:dyDescent="0.25">
      <c r="A12" s="121"/>
      <c r="B12" s="43">
        <f>ROWS(B$4:B12)</f>
        <v>9</v>
      </c>
      <c r="C12" s="44"/>
      <c r="D12" s="44"/>
      <c r="E12" s="44"/>
      <c r="F12" s="44"/>
      <c r="G12" s="44"/>
      <c r="H12" s="44"/>
      <c r="I12" s="44"/>
      <c r="J12" s="44"/>
      <c r="K12" s="44"/>
      <c r="L12" s="44"/>
      <c r="M12" s="44"/>
      <c r="N12" s="44"/>
    </row>
    <row r="13" spans="1:14" x14ac:dyDescent="0.25">
      <c r="A13" s="121"/>
      <c r="B13" s="43">
        <f>ROWS(B$4:B13)</f>
        <v>10</v>
      </c>
      <c r="C13" s="44"/>
      <c r="D13" s="44"/>
      <c r="E13" s="44"/>
      <c r="F13" s="44"/>
      <c r="G13" s="44"/>
      <c r="H13" s="44"/>
      <c r="I13" s="44"/>
      <c r="J13" s="44"/>
      <c r="K13" s="44"/>
      <c r="L13" s="44"/>
      <c r="M13" s="44"/>
      <c r="N13" s="44"/>
    </row>
    <row r="14" spans="1:14" x14ac:dyDescent="0.25">
      <c r="A14" s="121"/>
      <c r="B14" s="43">
        <f>ROWS(B$4:B14)</f>
        <v>11</v>
      </c>
      <c r="C14" s="44"/>
      <c r="D14" s="44"/>
      <c r="E14" s="44"/>
      <c r="F14" s="44"/>
      <c r="G14" s="44"/>
      <c r="H14" s="44"/>
      <c r="I14" s="44"/>
      <c r="J14" s="44"/>
      <c r="K14" s="44"/>
      <c r="L14" s="44"/>
      <c r="M14" s="44"/>
      <c r="N14" s="44"/>
    </row>
    <row r="15" spans="1:14" x14ac:dyDescent="0.25">
      <c r="A15" s="120"/>
      <c r="B15" s="43">
        <f>ROWS(B$4:B15)</f>
        <v>12</v>
      </c>
      <c r="C15" s="44"/>
      <c r="D15" s="44"/>
      <c r="E15" s="44"/>
      <c r="F15" s="44"/>
      <c r="G15" s="44"/>
      <c r="H15" s="44"/>
      <c r="I15" s="44"/>
      <c r="J15" s="44"/>
      <c r="K15" s="44"/>
      <c r="L15" s="44"/>
      <c r="M15" s="44"/>
      <c r="N15" s="44"/>
    </row>
    <row r="18" spans="4:4" x14ac:dyDescent="0.25">
      <c r="D18" s="59" t="s">
        <v>118</v>
      </c>
    </row>
    <row r="19" spans="4:4" x14ac:dyDescent="0.25">
      <c r="D19" s="59"/>
    </row>
    <row r="20" spans="4:4" x14ac:dyDescent="0.25">
      <c r="D20" t="s">
        <v>203</v>
      </c>
    </row>
    <row r="21" spans="4:4" x14ac:dyDescent="0.25">
      <c r="D21" t="s">
        <v>204</v>
      </c>
    </row>
    <row r="22" spans="4:4" x14ac:dyDescent="0.25">
      <c r="D22" t="s">
        <v>205</v>
      </c>
    </row>
  </sheetData>
  <mergeCells count="1">
    <mergeCell ref="A3:A1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N22"/>
  <sheetViews>
    <sheetView workbookViewId="0">
      <selection activeCell="K19" sqref="K19"/>
    </sheetView>
  </sheetViews>
  <sheetFormatPr defaultColWidth="9.85546875" defaultRowHeight="15" x14ac:dyDescent="0.25"/>
  <cols>
    <col min="1" max="1" width="4.7109375" customWidth="1"/>
  </cols>
  <sheetData>
    <row r="1" spans="1:14" ht="26.25" x14ac:dyDescent="0.4">
      <c r="B1" s="37" t="s">
        <v>88</v>
      </c>
      <c r="C1" s="38"/>
      <c r="D1" s="37"/>
      <c r="E1" s="37"/>
      <c r="F1" s="37"/>
      <c r="G1" s="37"/>
      <c r="H1" s="37"/>
      <c r="I1" s="37"/>
      <c r="J1" s="37"/>
      <c r="K1" s="37"/>
      <c r="L1" s="37"/>
      <c r="M1" s="37"/>
      <c r="N1" s="37"/>
    </row>
    <row r="2" spans="1:14" ht="18.75" x14ac:dyDescent="0.3">
      <c r="B2" s="39" t="s">
        <v>89</v>
      </c>
      <c r="C2" s="40"/>
      <c r="D2" s="40"/>
      <c r="E2" s="40"/>
      <c r="F2" s="40"/>
      <c r="G2" s="40"/>
      <c r="H2" s="40"/>
      <c r="I2" s="40"/>
      <c r="J2" s="40"/>
      <c r="K2" s="40"/>
      <c r="L2" s="40"/>
      <c r="M2" s="40"/>
      <c r="N2" s="41"/>
    </row>
    <row r="3" spans="1:14" x14ac:dyDescent="0.25">
      <c r="A3" s="120" t="s">
        <v>90</v>
      </c>
      <c r="B3" s="42"/>
      <c r="C3" s="43">
        <f>COLUMNS($C3:C3)</f>
        <v>1</v>
      </c>
      <c r="D3" s="43">
        <f>COLUMNS($C3:D3)</f>
        <v>2</v>
      </c>
      <c r="E3" s="43">
        <f>COLUMNS($C3:E3)</f>
        <v>3</v>
      </c>
      <c r="F3" s="43">
        <f>COLUMNS($C3:F3)</f>
        <v>4</v>
      </c>
      <c r="G3" s="43">
        <f>COLUMNS($C3:G3)</f>
        <v>5</v>
      </c>
      <c r="H3" s="43">
        <f>COLUMNS($C3:H3)</f>
        <v>6</v>
      </c>
      <c r="I3" s="43">
        <f>COLUMNS($C3:I3)</f>
        <v>7</v>
      </c>
      <c r="J3" s="43">
        <f>COLUMNS($C3:J3)</f>
        <v>8</v>
      </c>
      <c r="K3" s="43">
        <f>COLUMNS($C3:K3)</f>
        <v>9</v>
      </c>
      <c r="L3" s="43">
        <f>COLUMNS($C3:L3)</f>
        <v>10</v>
      </c>
      <c r="M3" s="43">
        <f>COLUMNS($C3:M3)</f>
        <v>11</v>
      </c>
      <c r="N3" s="43">
        <f>COLUMNS($C3:N3)</f>
        <v>12</v>
      </c>
    </row>
    <row r="4" spans="1:14" x14ac:dyDescent="0.25">
      <c r="A4" s="121"/>
      <c r="B4" s="43">
        <f>ROWS(B$4:B4)</f>
        <v>1</v>
      </c>
      <c r="C4" s="44">
        <f t="shared" ref="C4:N15" si="0">C$3*$B4</f>
        <v>1</v>
      </c>
      <c r="D4" s="44">
        <f t="shared" si="0"/>
        <v>2</v>
      </c>
      <c r="E4" s="44">
        <f t="shared" si="0"/>
        <v>3</v>
      </c>
      <c r="F4" s="44">
        <f t="shared" si="0"/>
        <v>4</v>
      </c>
      <c r="G4" s="44">
        <f t="shared" si="0"/>
        <v>5</v>
      </c>
      <c r="H4" s="44">
        <f t="shared" si="0"/>
        <v>6</v>
      </c>
      <c r="I4" s="44">
        <f t="shared" si="0"/>
        <v>7</v>
      </c>
      <c r="J4" s="44">
        <f t="shared" si="0"/>
        <v>8</v>
      </c>
      <c r="K4" s="44">
        <f t="shared" si="0"/>
        <v>9</v>
      </c>
      <c r="L4" s="44">
        <f t="shared" si="0"/>
        <v>10</v>
      </c>
      <c r="M4" s="44">
        <f t="shared" si="0"/>
        <v>11</v>
      </c>
      <c r="N4" s="44">
        <f t="shared" si="0"/>
        <v>12</v>
      </c>
    </row>
    <row r="5" spans="1:14" x14ac:dyDescent="0.25">
      <c r="A5" s="121"/>
      <c r="B5" s="43">
        <f>ROWS(B$4:B5)</f>
        <v>2</v>
      </c>
      <c r="C5" s="44">
        <f t="shared" si="0"/>
        <v>2</v>
      </c>
      <c r="D5" s="44">
        <f t="shared" si="0"/>
        <v>4</v>
      </c>
      <c r="E5" s="44">
        <f t="shared" si="0"/>
        <v>6</v>
      </c>
      <c r="F5" s="44">
        <f t="shared" si="0"/>
        <v>8</v>
      </c>
      <c r="G5" s="44">
        <f t="shared" si="0"/>
        <v>10</v>
      </c>
      <c r="H5" s="44">
        <f t="shared" si="0"/>
        <v>12</v>
      </c>
      <c r="I5" s="44">
        <f t="shared" si="0"/>
        <v>14</v>
      </c>
      <c r="J5" s="44">
        <f t="shared" si="0"/>
        <v>16</v>
      </c>
      <c r="K5" s="44">
        <f t="shared" si="0"/>
        <v>18</v>
      </c>
      <c r="L5" s="44">
        <f t="shared" si="0"/>
        <v>20</v>
      </c>
      <c r="M5" s="44">
        <f t="shared" si="0"/>
        <v>22</v>
      </c>
      <c r="N5" s="44">
        <f t="shared" si="0"/>
        <v>24</v>
      </c>
    </row>
    <row r="6" spans="1:14" x14ac:dyDescent="0.25">
      <c r="A6" s="121"/>
      <c r="B6" s="43">
        <f>ROWS(B$4:B6)</f>
        <v>3</v>
      </c>
      <c r="C6" s="44">
        <f t="shared" si="0"/>
        <v>3</v>
      </c>
      <c r="D6" s="44">
        <f t="shared" si="0"/>
        <v>6</v>
      </c>
      <c r="E6" s="44">
        <f t="shared" si="0"/>
        <v>9</v>
      </c>
      <c r="F6" s="44">
        <f t="shared" si="0"/>
        <v>12</v>
      </c>
      <c r="G6" s="44">
        <f t="shared" si="0"/>
        <v>15</v>
      </c>
      <c r="H6" s="44">
        <f t="shared" si="0"/>
        <v>18</v>
      </c>
      <c r="I6" s="44">
        <f t="shared" si="0"/>
        <v>21</v>
      </c>
      <c r="J6" s="44">
        <f t="shared" si="0"/>
        <v>24</v>
      </c>
      <c r="K6" s="44">
        <f t="shared" si="0"/>
        <v>27</v>
      </c>
      <c r="L6" s="44">
        <f t="shared" si="0"/>
        <v>30</v>
      </c>
      <c r="M6" s="44">
        <f t="shared" si="0"/>
        <v>33</v>
      </c>
      <c r="N6" s="44">
        <f t="shared" si="0"/>
        <v>36</v>
      </c>
    </row>
    <row r="7" spans="1:14" x14ac:dyDescent="0.25">
      <c r="A7" s="121"/>
      <c r="B7" s="43">
        <f>ROWS(B$4:B7)</f>
        <v>4</v>
      </c>
      <c r="C7" s="44">
        <f t="shared" si="0"/>
        <v>4</v>
      </c>
      <c r="D7" s="44">
        <f t="shared" si="0"/>
        <v>8</v>
      </c>
      <c r="E7" s="44">
        <f t="shared" si="0"/>
        <v>12</v>
      </c>
      <c r="F7" s="44">
        <f t="shared" si="0"/>
        <v>16</v>
      </c>
      <c r="G7" s="44">
        <f t="shared" si="0"/>
        <v>20</v>
      </c>
      <c r="H7" s="44">
        <f t="shared" si="0"/>
        <v>24</v>
      </c>
      <c r="I7" s="44">
        <f t="shared" si="0"/>
        <v>28</v>
      </c>
      <c r="J7" s="44">
        <f t="shared" si="0"/>
        <v>32</v>
      </c>
      <c r="K7" s="44">
        <f t="shared" si="0"/>
        <v>36</v>
      </c>
      <c r="L7" s="44">
        <f t="shared" si="0"/>
        <v>40</v>
      </c>
      <c r="M7" s="44">
        <f t="shared" si="0"/>
        <v>44</v>
      </c>
      <c r="N7" s="44">
        <f t="shared" si="0"/>
        <v>48</v>
      </c>
    </row>
    <row r="8" spans="1:14" x14ac:dyDescent="0.25">
      <c r="A8" s="121"/>
      <c r="B8" s="43">
        <f>ROWS(B$4:B8)</f>
        <v>5</v>
      </c>
      <c r="C8" s="44">
        <f t="shared" si="0"/>
        <v>5</v>
      </c>
      <c r="D8" s="44">
        <f t="shared" si="0"/>
        <v>10</v>
      </c>
      <c r="E8" s="44">
        <f t="shared" si="0"/>
        <v>15</v>
      </c>
      <c r="F8" s="44">
        <f t="shared" si="0"/>
        <v>20</v>
      </c>
      <c r="G8" s="44">
        <f t="shared" si="0"/>
        <v>25</v>
      </c>
      <c r="H8" s="44">
        <f t="shared" si="0"/>
        <v>30</v>
      </c>
      <c r="I8" s="44">
        <f t="shared" si="0"/>
        <v>35</v>
      </c>
      <c r="J8" s="44">
        <f t="shared" si="0"/>
        <v>40</v>
      </c>
      <c r="K8" s="44">
        <f t="shared" si="0"/>
        <v>45</v>
      </c>
      <c r="L8" s="44">
        <f t="shared" si="0"/>
        <v>50</v>
      </c>
      <c r="M8" s="44">
        <f t="shared" si="0"/>
        <v>55</v>
      </c>
      <c r="N8" s="44">
        <f t="shared" si="0"/>
        <v>60</v>
      </c>
    </row>
    <row r="9" spans="1:14" x14ac:dyDescent="0.25">
      <c r="A9" s="121"/>
      <c r="B9" s="43">
        <f>ROWS(B$4:B9)</f>
        <v>6</v>
      </c>
      <c r="C9" s="44">
        <f t="shared" si="0"/>
        <v>6</v>
      </c>
      <c r="D9" s="44">
        <f t="shared" si="0"/>
        <v>12</v>
      </c>
      <c r="E9" s="44">
        <f t="shared" si="0"/>
        <v>18</v>
      </c>
      <c r="F9" s="44">
        <f t="shared" si="0"/>
        <v>24</v>
      </c>
      <c r="G9" s="44">
        <f t="shared" si="0"/>
        <v>30</v>
      </c>
      <c r="H9" s="44">
        <f t="shared" si="0"/>
        <v>36</v>
      </c>
      <c r="I9" s="44">
        <f t="shared" si="0"/>
        <v>42</v>
      </c>
      <c r="J9" s="44">
        <f t="shared" si="0"/>
        <v>48</v>
      </c>
      <c r="K9" s="44">
        <f t="shared" si="0"/>
        <v>54</v>
      </c>
      <c r="L9" s="44">
        <f t="shared" si="0"/>
        <v>60</v>
      </c>
      <c r="M9" s="44">
        <f t="shared" si="0"/>
        <v>66</v>
      </c>
      <c r="N9" s="44">
        <f t="shared" si="0"/>
        <v>72</v>
      </c>
    </row>
    <row r="10" spans="1:14" x14ac:dyDescent="0.25">
      <c r="A10" s="121"/>
      <c r="B10" s="43">
        <f>ROWS(B$4:B10)</f>
        <v>7</v>
      </c>
      <c r="C10" s="44">
        <f t="shared" si="0"/>
        <v>7</v>
      </c>
      <c r="D10" s="44">
        <f t="shared" si="0"/>
        <v>14</v>
      </c>
      <c r="E10" s="44">
        <f t="shared" si="0"/>
        <v>21</v>
      </c>
      <c r="F10" s="44">
        <f t="shared" si="0"/>
        <v>28</v>
      </c>
      <c r="G10" s="44">
        <f t="shared" si="0"/>
        <v>35</v>
      </c>
      <c r="H10" s="44">
        <f t="shared" si="0"/>
        <v>42</v>
      </c>
      <c r="I10" s="44">
        <f t="shared" si="0"/>
        <v>49</v>
      </c>
      <c r="J10" s="44">
        <f t="shared" si="0"/>
        <v>56</v>
      </c>
      <c r="K10" s="44">
        <f t="shared" si="0"/>
        <v>63</v>
      </c>
      <c r="L10" s="44">
        <f t="shared" si="0"/>
        <v>70</v>
      </c>
      <c r="M10" s="44">
        <f t="shared" si="0"/>
        <v>77</v>
      </c>
      <c r="N10" s="44">
        <f t="shared" si="0"/>
        <v>84</v>
      </c>
    </row>
    <row r="11" spans="1:14" x14ac:dyDescent="0.25">
      <c r="A11" s="121"/>
      <c r="B11" s="43">
        <f>ROWS(B$4:B11)</f>
        <v>8</v>
      </c>
      <c r="C11" s="44">
        <f t="shared" si="0"/>
        <v>8</v>
      </c>
      <c r="D11" s="44">
        <f t="shared" si="0"/>
        <v>16</v>
      </c>
      <c r="E11" s="44">
        <f t="shared" si="0"/>
        <v>24</v>
      </c>
      <c r="F11" s="44">
        <f t="shared" si="0"/>
        <v>32</v>
      </c>
      <c r="G11" s="44">
        <f t="shared" si="0"/>
        <v>40</v>
      </c>
      <c r="H11" s="44">
        <f t="shared" si="0"/>
        <v>48</v>
      </c>
      <c r="I11" s="44">
        <f t="shared" si="0"/>
        <v>56</v>
      </c>
      <c r="J11" s="44">
        <f t="shared" si="0"/>
        <v>64</v>
      </c>
      <c r="K11" s="44">
        <f t="shared" si="0"/>
        <v>72</v>
      </c>
      <c r="L11" s="44">
        <f t="shared" si="0"/>
        <v>80</v>
      </c>
      <c r="M11" s="44">
        <f t="shared" si="0"/>
        <v>88</v>
      </c>
      <c r="N11" s="44">
        <f t="shared" si="0"/>
        <v>96</v>
      </c>
    </row>
    <row r="12" spans="1:14" x14ac:dyDescent="0.25">
      <c r="A12" s="121"/>
      <c r="B12" s="43">
        <f>ROWS(B$4:B12)</f>
        <v>9</v>
      </c>
      <c r="C12" s="44">
        <f t="shared" si="0"/>
        <v>9</v>
      </c>
      <c r="D12" s="44">
        <f t="shared" si="0"/>
        <v>18</v>
      </c>
      <c r="E12" s="44">
        <f t="shared" si="0"/>
        <v>27</v>
      </c>
      <c r="F12" s="44">
        <f t="shared" si="0"/>
        <v>36</v>
      </c>
      <c r="G12" s="44">
        <f t="shared" si="0"/>
        <v>45</v>
      </c>
      <c r="H12" s="44">
        <f t="shared" si="0"/>
        <v>54</v>
      </c>
      <c r="I12" s="44">
        <f t="shared" si="0"/>
        <v>63</v>
      </c>
      <c r="J12" s="44">
        <f t="shared" si="0"/>
        <v>72</v>
      </c>
      <c r="K12" s="44">
        <f t="shared" si="0"/>
        <v>81</v>
      </c>
      <c r="L12" s="44">
        <f t="shared" si="0"/>
        <v>90</v>
      </c>
      <c r="M12" s="44">
        <f t="shared" si="0"/>
        <v>99</v>
      </c>
      <c r="N12" s="44">
        <f t="shared" si="0"/>
        <v>108</v>
      </c>
    </row>
    <row r="13" spans="1:14" x14ac:dyDescent="0.25">
      <c r="A13" s="121"/>
      <c r="B13" s="43">
        <f>ROWS(B$4:B13)</f>
        <v>10</v>
      </c>
      <c r="C13" s="44">
        <f t="shared" si="0"/>
        <v>10</v>
      </c>
      <c r="D13" s="44">
        <f t="shared" si="0"/>
        <v>20</v>
      </c>
      <c r="E13" s="44">
        <f t="shared" si="0"/>
        <v>30</v>
      </c>
      <c r="F13" s="44">
        <f t="shared" si="0"/>
        <v>40</v>
      </c>
      <c r="G13" s="44">
        <f t="shared" si="0"/>
        <v>50</v>
      </c>
      <c r="H13" s="44">
        <f t="shared" si="0"/>
        <v>60</v>
      </c>
      <c r="I13" s="44">
        <f t="shared" si="0"/>
        <v>70</v>
      </c>
      <c r="J13" s="44">
        <f t="shared" si="0"/>
        <v>80</v>
      </c>
      <c r="K13" s="44">
        <f t="shared" si="0"/>
        <v>90</v>
      </c>
      <c r="L13" s="44">
        <f t="shared" si="0"/>
        <v>100</v>
      </c>
      <c r="M13" s="44">
        <f t="shared" si="0"/>
        <v>110</v>
      </c>
      <c r="N13" s="44">
        <f t="shared" si="0"/>
        <v>120</v>
      </c>
    </row>
    <row r="14" spans="1:14" x14ac:dyDescent="0.25">
      <c r="A14" s="121"/>
      <c r="B14" s="43">
        <f>ROWS(B$4:B14)</f>
        <v>11</v>
      </c>
      <c r="C14" s="44">
        <f t="shared" si="0"/>
        <v>11</v>
      </c>
      <c r="D14" s="44">
        <f t="shared" si="0"/>
        <v>22</v>
      </c>
      <c r="E14" s="44">
        <f t="shared" si="0"/>
        <v>33</v>
      </c>
      <c r="F14" s="44">
        <f t="shared" si="0"/>
        <v>44</v>
      </c>
      <c r="G14" s="44">
        <f t="shared" si="0"/>
        <v>55</v>
      </c>
      <c r="H14" s="44">
        <f t="shared" si="0"/>
        <v>66</v>
      </c>
      <c r="I14" s="44">
        <f t="shared" si="0"/>
        <v>77</v>
      </c>
      <c r="J14" s="44">
        <f t="shared" si="0"/>
        <v>88</v>
      </c>
      <c r="K14" s="44">
        <f t="shared" si="0"/>
        <v>99</v>
      </c>
      <c r="L14" s="44">
        <f t="shared" si="0"/>
        <v>110</v>
      </c>
      <c r="M14" s="44">
        <f t="shared" si="0"/>
        <v>121</v>
      </c>
      <c r="N14" s="44">
        <f t="shared" si="0"/>
        <v>132</v>
      </c>
    </row>
    <row r="15" spans="1:14" x14ac:dyDescent="0.25">
      <c r="A15" s="120"/>
      <c r="B15" s="43">
        <f>ROWS(B$4:B15)</f>
        <v>12</v>
      </c>
      <c r="C15" s="44">
        <f t="shared" si="0"/>
        <v>12</v>
      </c>
      <c r="D15" s="44">
        <f t="shared" si="0"/>
        <v>24</v>
      </c>
      <c r="E15" s="44">
        <f t="shared" si="0"/>
        <v>36</v>
      </c>
      <c r="F15" s="44">
        <f t="shared" si="0"/>
        <v>48</v>
      </c>
      <c r="G15" s="44">
        <f t="shared" si="0"/>
        <v>60</v>
      </c>
      <c r="H15" s="44">
        <f t="shared" si="0"/>
        <v>72</v>
      </c>
      <c r="I15" s="44">
        <f t="shared" si="0"/>
        <v>84</v>
      </c>
      <c r="J15" s="44">
        <f t="shared" si="0"/>
        <v>96</v>
      </c>
      <c r="K15" s="44">
        <f t="shared" si="0"/>
        <v>108</v>
      </c>
      <c r="L15" s="44">
        <f t="shared" si="0"/>
        <v>120</v>
      </c>
      <c r="M15" s="44">
        <f t="shared" si="0"/>
        <v>132</v>
      </c>
      <c r="N15" s="44">
        <f t="shared" si="0"/>
        <v>144</v>
      </c>
    </row>
    <row r="18" spans="4:4" x14ac:dyDescent="0.25">
      <c r="D18" s="59" t="s">
        <v>118</v>
      </c>
    </row>
    <row r="19" spans="4:4" x14ac:dyDescent="0.25">
      <c r="D19" s="59"/>
    </row>
    <row r="20" spans="4:4" x14ac:dyDescent="0.25">
      <c r="D20" t="s">
        <v>203</v>
      </c>
    </row>
    <row r="21" spans="4:4" x14ac:dyDescent="0.25">
      <c r="D21" t="s">
        <v>204</v>
      </c>
    </row>
    <row r="22" spans="4:4" x14ac:dyDescent="0.25">
      <c r="D22" t="s">
        <v>205</v>
      </c>
    </row>
  </sheetData>
  <mergeCells count="1">
    <mergeCell ref="A3:A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00FF"/>
  </sheetPr>
  <dimension ref="A1:K87"/>
  <sheetViews>
    <sheetView zoomScale="115" zoomScaleNormal="115" workbookViewId="0">
      <selection activeCell="A77" sqref="A77:K87"/>
    </sheetView>
  </sheetViews>
  <sheetFormatPr defaultRowHeight="15" x14ac:dyDescent="0.25"/>
  <cols>
    <col min="1" max="1" width="13.42578125" customWidth="1"/>
    <col min="2" max="2" width="15.28515625" customWidth="1"/>
    <col min="3" max="5" width="11" customWidth="1"/>
    <col min="6" max="6" width="13.140625" customWidth="1"/>
    <col min="7" max="7" width="15.5703125" customWidth="1"/>
    <col min="8" max="8" width="11" customWidth="1"/>
    <col min="10" max="10" width="11.28515625" bestFit="1" customWidth="1"/>
    <col min="11" max="11" width="11.42578125" customWidth="1"/>
    <col min="16" max="16" width="10.7109375" bestFit="1" customWidth="1"/>
    <col min="23" max="25" width="11.7109375" customWidth="1"/>
    <col min="29" max="29" width="10.7109375" bestFit="1" customWidth="1"/>
    <col min="30" max="30" width="12.5703125" customWidth="1"/>
    <col min="31" max="31" width="12.42578125" customWidth="1"/>
  </cols>
  <sheetData>
    <row r="1" spans="1:8" x14ac:dyDescent="0.25">
      <c r="A1" s="103" t="s">
        <v>218</v>
      </c>
      <c r="B1" s="104"/>
      <c r="C1" s="104"/>
      <c r="D1" s="104"/>
      <c r="E1" s="104"/>
      <c r="F1" s="104"/>
      <c r="G1" s="104"/>
      <c r="H1" s="64"/>
    </row>
    <row r="2" spans="1:8" x14ac:dyDescent="0.25">
      <c r="A2" s="105" t="s">
        <v>233</v>
      </c>
      <c r="B2" s="106"/>
      <c r="C2" s="106"/>
      <c r="D2" s="106"/>
      <c r="E2" s="106"/>
      <c r="F2" s="106"/>
      <c r="G2" s="106"/>
      <c r="H2" s="107"/>
    </row>
    <row r="3" spans="1:8" x14ac:dyDescent="0.25">
      <c r="A3" s="103" t="s">
        <v>223</v>
      </c>
      <c r="B3" s="104"/>
      <c r="C3" s="104"/>
      <c r="D3" s="104"/>
      <c r="E3" s="104"/>
      <c r="F3" s="104"/>
      <c r="G3" s="104"/>
      <c r="H3" s="64"/>
    </row>
    <row r="4" spans="1:8" x14ac:dyDescent="0.25">
      <c r="A4" s="105" t="s">
        <v>219</v>
      </c>
      <c r="B4" s="106"/>
      <c r="C4" s="106"/>
      <c r="D4" s="106"/>
      <c r="E4" s="106"/>
      <c r="F4" s="106"/>
      <c r="G4" s="106"/>
      <c r="H4" s="107"/>
    </row>
    <row r="5" spans="1:8" x14ac:dyDescent="0.25">
      <c r="A5" s="103" t="s">
        <v>220</v>
      </c>
      <c r="B5" s="104"/>
      <c r="C5" s="104"/>
      <c r="D5" s="104"/>
      <c r="E5" s="104"/>
      <c r="F5" s="104"/>
      <c r="G5" s="104"/>
      <c r="H5" s="64"/>
    </row>
    <row r="6" spans="1:8" x14ac:dyDescent="0.25">
      <c r="A6" s="105" t="s">
        <v>221</v>
      </c>
      <c r="B6" s="106"/>
      <c r="C6" s="106"/>
      <c r="D6" s="106"/>
      <c r="E6" s="106"/>
      <c r="F6" s="106"/>
      <c r="G6" s="106"/>
      <c r="H6" s="107"/>
    </row>
    <row r="7" spans="1:8" x14ac:dyDescent="0.25">
      <c r="A7" s="103" t="s">
        <v>222</v>
      </c>
      <c r="B7" s="104"/>
      <c r="C7" s="104"/>
      <c r="D7" s="104"/>
      <c r="E7" s="104"/>
      <c r="F7" s="104"/>
      <c r="G7" s="104"/>
      <c r="H7" s="64"/>
    </row>
    <row r="8" spans="1:8" x14ac:dyDescent="0.25">
      <c r="A8" s="105" t="s">
        <v>225</v>
      </c>
      <c r="B8" s="106"/>
      <c r="C8" s="106"/>
      <c r="D8" s="106"/>
      <c r="E8" s="106"/>
      <c r="F8" s="106"/>
      <c r="G8" s="106"/>
      <c r="H8" s="107"/>
    </row>
    <row r="9" spans="1:8" x14ac:dyDescent="0.25">
      <c r="A9" s="111" t="s">
        <v>226</v>
      </c>
      <c r="B9" s="104"/>
      <c r="C9" s="104"/>
      <c r="D9" s="104"/>
      <c r="E9" s="104"/>
      <c r="F9" s="104"/>
      <c r="G9" s="104"/>
      <c r="H9" s="64"/>
    </row>
    <row r="10" spans="1:8" x14ac:dyDescent="0.25">
      <c r="A10" s="112" t="s">
        <v>227</v>
      </c>
      <c r="B10" s="106"/>
      <c r="C10" s="106"/>
      <c r="D10" s="106"/>
      <c r="E10" s="106"/>
      <c r="F10" s="106"/>
      <c r="G10" s="106"/>
      <c r="H10" s="107"/>
    </row>
    <row r="11" spans="1:8" x14ac:dyDescent="0.25">
      <c r="A11" s="111" t="s">
        <v>228</v>
      </c>
      <c r="B11" s="104"/>
      <c r="C11" s="104"/>
      <c r="D11" s="104"/>
      <c r="E11" s="104"/>
      <c r="F11" s="104"/>
      <c r="G11" s="104"/>
      <c r="H11" s="64"/>
    </row>
    <row r="12" spans="1:8" x14ac:dyDescent="0.25">
      <c r="A12" s="112" t="s">
        <v>229</v>
      </c>
      <c r="B12" s="106"/>
      <c r="C12" s="106"/>
      <c r="D12" s="106"/>
      <c r="E12" s="106"/>
      <c r="F12" s="106"/>
      <c r="G12" s="106"/>
      <c r="H12" s="107"/>
    </row>
    <row r="13" spans="1:8" x14ac:dyDescent="0.25">
      <c r="A13" s="103" t="s">
        <v>232</v>
      </c>
      <c r="B13" s="104"/>
      <c r="C13" s="104"/>
      <c r="D13" s="104"/>
      <c r="E13" s="104"/>
      <c r="F13" s="104"/>
      <c r="G13" s="104"/>
      <c r="H13" s="64"/>
    </row>
    <row r="14" spans="1:8" x14ac:dyDescent="0.25">
      <c r="A14" s="112" t="s">
        <v>230</v>
      </c>
      <c r="B14" s="106"/>
      <c r="C14" s="106"/>
      <c r="D14" s="106"/>
      <c r="E14" s="106"/>
      <c r="F14" s="106"/>
      <c r="G14" s="106"/>
      <c r="H14" s="107"/>
    </row>
    <row r="15" spans="1:8" x14ac:dyDescent="0.25">
      <c r="A15" s="111" t="s">
        <v>237</v>
      </c>
      <c r="B15" s="104"/>
      <c r="C15" s="104"/>
      <c r="D15" s="104"/>
      <c r="E15" s="104"/>
      <c r="F15" s="104"/>
      <c r="G15" s="104"/>
      <c r="H15" s="64"/>
    </row>
    <row r="16" spans="1:8" x14ac:dyDescent="0.25">
      <c r="A16" s="112" t="s">
        <v>231</v>
      </c>
      <c r="B16" s="106"/>
      <c r="C16" s="106"/>
      <c r="D16" s="106"/>
      <c r="E16" s="106"/>
      <c r="F16" s="106"/>
      <c r="G16" s="106"/>
      <c r="H16" s="107"/>
    </row>
    <row r="17" spans="1:8" x14ac:dyDescent="0.25">
      <c r="A17" s="111" t="s">
        <v>234</v>
      </c>
      <c r="B17" s="104"/>
      <c r="C17" s="104"/>
      <c r="D17" s="104"/>
      <c r="E17" s="104"/>
      <c r="F17" s="104"/>
      <c r="G17" s="104"/>
      <c r="H17" s="64"/>
    </row>
    <row r="18" spans="1:8" x14ac:dyDescent="0.25">
      <c r="A18" s="112" t="s">
        <v>236</v>
      </c>
      <c r="B18" s="106"/>
      <c r="C18" s="106"/>
      <c r="D18" s="106"/>
      <c r="E18" s="106"/>
      <c r="F18" s="106"/>
      <c r="G18" s="106"/>
      <c r="H18" s="107"/>
    </row>
    <row r="19" spans="1:8" x14ac:dyDescent="0.25">
      <c r="A19" s="111" t="s">
        <v>235</v>
      </c>
      <c r="B19" s="104"/>
      <c r="C19" s="104"/>
      <c r="D19" s="104"/>
      <c r="E19" s="104"/>
      <c r="F19" s="104"/>
      <c r="G19" s="104"/>
      <c r="H19" s="64"/>
    </row>
    <row r="22" spans="1:8" x14ac:dyDescent="0.25">
      <c r="A22" s="5"/>
    </row>
    <row r="23" spans="1:8" x14ac:dyDescent="0.25">
      <c r="A23" s="103" t="s">
        <v>218</v>
      </c>
      <c r="B23" s="104"/>
      <c r="C23" s="104"/>
      <c r="D23" s="104"/>
      <c r="E23" s="104"/>
      <c r="F23" s="104"/>
      <c r="G23" s="104"/>
      <c r="H23" s="64"/>
    </row>
    <row r="24" spans="1:8" x14ac:dyDescent="0.25">
      <c r="A24" s="105" t="s">
        <v>233</v>
      </c>
      <c r="B24" s="106"/>
      <c r="C24" s="106"/>
      <c r="D24" s="106"/>
      <c r="E24" s="106"/>
      <c r="F24" s="106"/>
      <c r="G24" s="106"/>
      <c r="H24" s="107"/>
    </row>
    <row r="25" spans="1:8" x14ac:dyDescent="0.25">
      <c r="A25" s="103" t="s">
        <v>223</v>
      </c>
      <c r="B25" s="104"/>
      <c r="C25" s="104"/>
      <c r="D25" s="104"/>
      <c r="E25" s="104"/>
      <c r="F25" s="104"/>
      <c r="G25" s="104"/>
      <c r="H25" s="64"/>
    </row>
    <row r="26" spans="1:8" x14ac:dyDescent="0.25">
      <c r="A26" s="105" t="s">
        <v>219</v>
      </c>
      <c r="B26" s="106"/>
      <c r="C26" s="106"/>
      <c r="D26" s="106"/>
      <c r="E26" s="106"/>
      <c r="F26" s="106"/>
      <c r="G26" s="106"/>
      <c r="H26" s="107"/>
    </row>
    <row r="27" spans="1:8" x14ac:dyDescent="0.25">
      <c r="A27" s="103" t="s">
        <v>220</v>
      </c>
      <c r="B27" s="104"/>
      <c r="C27" s="104"/>
      <c r="D27" s="104"/>
      <c r="E27" s="104"/>
      <c r="F27" s="104"/>
      <c r="G27" s="104"/>
      <c r="H27" s="64"/>
    </row>
    <row r="28" spans="1:8" x14ac:dyDescent="0.25">
      <c r="A28" s="105" t="s">
        <v>221</v>
      </c>
      <c r="B28" s="106"/>
      <c r="C28" s="106"/>
      <c r="D28" s="106"/>
      <c r="E28" s="106"/>
      <c r="F28" s="106"/>
      <c r="G28" s="106"/>
      <c r="H28" s="107"/>
    </row>
    <row r="29" spans="1:8" x14ac:dyDescent="0.25">
      <c r="A29" s="103" t="s">
        <v>222</v>
      </c>
      <c r="B29" s="104"/>
      <c r="C29" s="104"/>
      <c r="D29" s="104"/>
      <c r="E29" s="104"/>
      <c r="F29" s="104"/>
      <c r="G29" s="104"/>
      <c r="H29" s="64"/>
    </row>
    <row r="31" spans="1:8" x14ac:dyDescent="0.25">
      <c r="A31" s="4" t="s">
        <v>5</v>
      </c>
      <c r="B31" s="4" t="s">
        <v>208</v>
      </c>
      <c r="C31" s="4" t="s">
        <v>214</v>
      </c>
      <c r="D31" s="4" t="s">
        <v>209</v>
      </c>
      <c r="E31" s="4" t="s">
        <v>245</v>
      </c>
      <c r="F31" s="4" t="s">
        <v>224</v>
      </c>
      <c r="G31" s="4" t="s">
        <v>210</v>
      </c>
    </row>
    <row r="32" spans="1:8" x14ac:dyDescent="0.25">
      <c r="A32" s="108">
        <v>41552</v>
      </c>
      <c r="B32" s="109" t="s">
        <v>211</v>
      </c>
      <c r="C32" s="109" t="s">
        <v>215</v>
      </c>
      <c r="D32" s="109" t="s">
        <v>212</v>
      </c>
      <c r="E32" s="109">
        <v>48.1</v>
      </c>
      <c r="F32" s="110">
        <v>10</v>
      </c>
      <c r="G32" s="109">
        <v>3</v>
      </c>
    </row>
    <row r="33" spans="1:8" x14ac:dyDescent="0.25">
      <c r="A33" s="108">
        <v>41552</v>
      </c>
      <c r="B33" s="109" t="s">
        <v>213</v>
      </c>
      <c r="C33" s="109" t="s">
        <v>216</v>
      </c>
      <c r="D33" s="109" t="s">
        <v>212</v>
      </c>
      <c r="E33" s="109">
        <v>40.700000000000003</v>
      </c>
      <c r="F33" s="110">
        <v>10</v>
      </c>
      <c r="G33" s="109">
        <v>2</v>
      </c>
    </row>
    <row r="34" spans="1:8" x14ac:dyDescent="0.25">
      <c r="A34" s="108">
        <v>41546</v>
      </c>
      <c r="B34" s="109" t="s">
        <v>211</v>
      </c>
      <c r="C34" s="109" t="s">
        <v>215</v>
      </c>
      <c r="D34" s="109" t="s">
        <v>217</v>
      </c>
      <c r="E34" s="109">
        <v>54.5</v>
      </c>
      <c r="F34" s="110">
        <v>30</v>
      </c>
      <c r="G34" s="109">
        <v>4</v>
      </c>
    </row>
    <row r="35" spans="1:8" x14ac:dyDescent="0.25">
      <c r="A35" s="108">
        <v>41546</v>
      </c>
      <c r="B35" s="109" t="s">
        <v>213</v>
      </c>
      <c r="C35" s="109" t="s">
        <v>216</v>
      </c>
      <c r="D35" s="109" t="s">
        <v>217</v>
      </c>
      <c r="E35" s="109">
        <v>49.1</v>
      </c>
      <c r="F35" s="110">
        <v>30</v>
      </c>
      <c r="G35" s="109">
        <v>1</v>
      </c>
    </row>
    <row r="36" spans="1:8" x14ac:dyDescent="0.25">
      <c r="A36" s="108">
        <v>41538</v>
      </c>
      <c r="B36" s="109" t="s">
        <v>211</v>
      </c>
      <c r="C36" s="109" t="s">
        <v>215</v>
      </c>
      <c r="D36" s="109" t="s">
        <v>212</v>
      </c>
      <c r="E36" s="109">
        <v>49.5</v>
      </c>
      <c r="F36" s="110">
        <v>10</v>
      </c>
      <c r="G36" s="109">
        <v>2</v>
      </c>
    </row>
    <row r="37" spans="1:8" x14ac:dyDescent="0.25">
      <c r="A37" s="108">
        <v>41538</v>
      </c>
      <c r="B37" s="109" t="s">
        <v>213</v>
      </c>
      <c r="C37" s="109" t="s">
        <v>216</v>
      </c>
      <c r="D37" s="109" t="s">
        <v>212</v>
      </c>
      <c r="E37" s="109">
        <v>39.5</v>
      </c>
      <c r="F37" s="110">
        <v>10</v>
      </c>
      <c r="G37" s="109">
        <v>3</v>
      </c>
    </row>
    <row r="46" spans="1:8" x14ac:dyDescent="0.25">
      <c r="A46" s="105" t="s">
        <v>225</v>
      </c>
      <c r="B46" s="106"/>
      <c r="C46" s="106"/>
      <c r="D46" s="106"/>
      <c r="E46" s="106"/>
      <c r="F46" s="106"/>
      <c r="G46" s="106"/>
      <c r="H46" s="107"/>
    </row>
    <row r="47" spans="1:8" x14ac:dyDescent="0.25">
      <c r="A47" s="111" t="s">
        <v>226</v>
      </c>
      <c r="B47" s="104"/>
      <c r="C47" s="104"/>
      <c r="D47" s="104"/>
      <c r="E47" s="104"/>
      <c r="F47" s="104"/>
      <c r="G47" s="104"/>
      <c r="H47" s="64"/>
    </row>
    <row r="48" spans="1:8" x14ac:dyDescent="0.25">
      <c r="A48" s="112" t="s">
        <v>227</v>
      </c>
      <c r="B48" s="106"/>
      <c r="C48" s="106"/>
      <c r="D48" s="106"/>
      <c r="E48" s="106"/>
      <c r="F48" s="106"/>
      <c r="G48" s="106"/>
      <c r="H48" s="107"/>
    </row>
    <row r="49" spans="1:8" x14ac:dyDescent="0.25">
      <c r="A49" s="111" t="s">
        <v>228</v>
      </c>
      <c r="B49" s="104"/>
      <c r="C49" s="104"/>
      <c r="D49" s="104"/>
      <c r="E49" s="104"/>
      <c r="F49" s="104"/>
      <c r="G49" s="104"/>
      <c r="H49" s="64"/>
    </row>
    <row r="50" spans="1:8" x14ac:dyDescent="0.25">
      <c r="A50" s="112" t="s">
        <v>229</v>
      </c>
      <c r="B50" s="106"/>
      <c r="C50" s="106"/>
      <c r="D50" s="106"/>
      <c r="E50" s="106"/>
      <c r="F50" s="106"/>
      <c r="G50" s="106"/>
      <c r="H50" s="107"/>
    </row>
    <row r="53" spans="1:8" x14ac:dyDescent="0.25">
      <c r="A53" s="4" t="s">
        <v>10</v>
      </c>
      <c r="B53" s="4" t="s">
        <v>252</v>
      </c>
      <c r="C53" s="4" t="s">
        <v>254</v>
      </c>
      <c r="D53" s="4" t="s">
        <v>253</v>
      </c>
      <c r="F53" s="1" t="s">
        <v>252</v>
      </c>
      <c r="G53" s="1" t="s">
        <v>253</v>
      </c>
    </row>
    <row r="54" spans="1:8" x14ac:dyDescent="0.25">
      <c r="A54" s="109" t="str">
        <f>1000+ROWS(INDEX($A$54:$A$60,1):A54)&amp;UPPER(LEFT(B54,3))&amp;"-"&amp;C54</f>
        <v>1001BEL-GB</v>
      </c>
      <c r="B54" s="109" t="s">
        <v>95</v>
      </c>
      <c r="C54" s="109" t="s">
        <v>255</v>
      </c>
      <c r="D54" s="110">
        <v>26</v>
      </c>
      <c r="F54" s="2"/>
      <c r="G54" s="10"/>
    </row>
    <row r="55" spans="1:8" x14ac:dyDescent="0.25">
      <c r="A55" s="109" t="str">
        <f>1000+ROWS(INDEX($A$54:$A$60,1):A55)&amp;UPPER(LEFT(B55,3))&amp;"-"&amp;C55</f>
        <v>1002CAR-CR</v>
      </c>
      <c r="B55" s="109" t="s">
        <v>92</v>
      </c>
      <c r="C55" s="109" t="s">
        <v>101</v>
      </c>
      <c r="D55" s="110">
        <v>24.95</v>
      </c>
    </row>
    <row r="56" spans="1:8" x14ac:dyDescent="0.25">
      <c r="A56" s="109" t="str">
        <f>1000+ROWS(INDEX($A$54:$A$60,1):A56)&amp;UPPER(LEFT(B56,3))&amp;"-"&amp;C56</f>
        <v>1003QUA-TF</v>
      </c>
      <c r="B56" s="109" t="s">
        <v>94</v>
      </c>
      <c r="C56" s="109" t="s">
        <v>256</v>
      </c>
      <c r="D56" s="110">
        <v>37.5</v>
      </c>
    </row>
    <row r="57" spans="1:8" x14ac:dyDescent="0.25">
      <c r="A57" s="109" t="str">
        <f>1000+ROWS(INDEX($A$54:$A$60,1):A57)&amp;UPPER(LEFT(B57,3))&amp;"-"&amp;C57</f>
        <v>1004SUN-GB</v>
      </c>
      <c r="B57" s="109" t="s">
        <v>91</v>
      </c>
      <c r="C57" s="109" t="s">
        <v>255</v>
      </c>
      <c r="D57" s="110">
        <v>19</v>
      </c>
    </row>
    <row r="58" spans="1:8" x14ac:dyDescent="0.25">
      <c r="A58" s="109" t="str">
        <f>1000+ROWS(INDEX($A$54:$A$60,1):A58)&amp;UPPER(LEFT(B58,3))&amp;"-"&amp;C58</f>
        <v>1005SUN-GB</v>
      </c>
      <c r="B58" s="109" t="s">
        <v>93</v>
      </c>
      <c r="C58" s="109" t="s">
        <v>255</v>
      </c>
      <c r="D58" s="110">
        <v>23</v>
      </c>
    </row>
    <row r="59" spans="1:8" x14ac:dyDescent="0.25">
      <c r="A59" s="109" t="str">
        <f>1000+ROWS(INDEX($A$54:$A$60,1):A59)&amp;UPPER(LEFT(B59,3))&amp;"-"&amp;C59</f>
        <v>1006BEA-TF</v>
      </c>
      <c r="B59" s="109" t="s">
        <v>257</v>
      </c>
      <c r="C59" s="109" t="s">
        <v>256</v>
      </c>
      <c r="D59" s="110">
        <v>28</v>
      </c>
    </row>
    <row r="60" spans="1:8" x14ac:dyDescent="0.25">
      <c r="A60" s="109" t="str">
        <f>1000+ROWS(INDEX($A$54:$A$60,1):A60)&amp;UPPER(LEFT(B60,3))&amp;"-"&amp;C60</f>
        <v>1007YAN-CR</v>
      </c>
      <c r="B60" s="109" t="s">
        <v>258</v>
      </c>
      <c r="C60" s="109" t="s">
        <v>101</v>
      </c>
      <c r="D60" s="110">
        <v>22</v>
      </c>
    </row>
    <row r="69" spans="1:11" x14ac:dyDescent="0.25">
      <c r="A69" s="103" t="s">
        <v>232</v>
      </c>
      <c r="B69" s="104"/>
      <c r="C69" s="104"/>
      <c r="D69" s="104"/>
      <c r="E69" s="104"/>
      <c r="F69" s="104"/>
      <c r="G69" s="104"/>
      <c r="H69" s="64"/>
    </row>
    <row r="70" spans="1:11" x14ac:dyDescent="0.25">
      <c r="A70" s="112" t="s">
        <v>230</v>
      </c>
      <c r="B70" s="106"/>
      <c r="C70" s="106"/>
      <c r="D70" s="106"/>
      <c r="E70" s="106"/>
      <c r="F70" s="106"/>
      <c r="G70" s="106"/>
      <c r="H70" s="107"/>
    </row>
    <row r="71" spans="1:11" x14ac:dyDescent="0.25">
      <c r="A71" s="111" t="s">
        <v>237</v>
      </c>
      <c r="B71" s="104"/>
      <c r="C71" s="104"/>
      <c r="D71" s="104"/>
      <c r="E71" s="104"/>
      <c r="F71" s="104"/>
      <c r="G71" s="104"/>
      <c r="H71" s="64"/>
    </row>
    <row r="72" spans="1:11" x14ac:dyDescent="0.25">
      <c r="A72" s="112" t="s">
        <v>231</v>
      </c>
      <c r="B72" s="106"/>
      <c r="C72" s="106"/>
      <c r="D72" s="106"/>
      <c r="E72" s="106"/>
      <c r="F72" s="106"/>
      <c r="G72" s="106"/>
      <c r="H72" s="107"/>
    </row>
    <row r="73" spans="1:11" x14ac:dyDescent="0.25">
      <c r="A73" s="111" t="s">
        <v>234</v>
      </c>
      <c r="B73" s="104"/>
      <c r="C73" s="104"/>
      <c r="D73" s="104"/>
      <c r="E73" s="104"/>
      <c r="F73" s="104"/>
      <c r="G73" s="104"/>
      <c r="H73" s="64"/>
    </row>
    <row r="74" spans="1:11" x14ac:dyDescent="0.25">
      <c r="A74" s="112" t="s">
        <v>236</v>
      </c>
      <c r="B74" s="106"/>
      <c r="C74" s="106"/>
      <c r="D74" s="106"/>
      <c r="E74" s="106"/>
      <c r="F74" s="106"/>
      <c r="G74" s="106"/>
      <c r="H74" s="107"/>
    </row>
    <row r="75" spans="1:11" x14ac:dyDescent="0.25">
      <c r="A75" s="111" t="s">
        <v>235</v>
      </c>
      <c r="B75" s="104"/>
      <c r="C75" s="104"/>
      <c r="D75" s="104"/>
      <c r="E75" s="104"/>
      <c r="F75" s="104"/>
      <c r="G75" s="104"/>
      <c r="H75" s="64"/>
    </row>
    <row r="78" spans="1:11" x14ac:dyDescent="0.25">
      <c r="A78" s="4" t="s">
        <v>238</v>
      </c>
      <c r="B78" s="4" t="s">
        <v>5</v>
      </c>
      <c r="C78" s="4" t="s">
        <v>144</v>
      </c>
      <c r="D78" s="4" t="s">
        <v>239</v>
      </c>
      <c r="E78" s="4" t="s">
        <v>99</v>
      </c>
      <c r="H78" s="1" t="s">
        <v>246</v>
      </c>
      <c r="I78" s="33" t="s">
        <v>241</v>
      </c>
      <c r="J78" s="33" t="s">
        <v>242</v>
      </c>
      <c r="K78" s="33" t="s">
        <v>243</v>
      </c>
    </row>
    <row r="79" spans="1:11" x14ac:dyDescent="0.25">
      <c r="A79" t="s">
        <v>240</v>
      </c>
      <c r="B79" s="108">
        <v>41478</v>
      </c>
      <c r="C79">
        <v>10590</v>
      </c>
      <c r="D79" t="s">
        <v>241</v>
      </c>
      <c r="E79" s="83">
        <v>36.799999999999997</v>
      </c>
      <c r="H79" s="2" t="s">
        <v>244</v>
      </c>
      <c r="I79" s="113"/>
      <c r="J79" s="113"/>
      <c r="K79" s="113"/>
    </row>
    <row r="80" spans="1:11" x14ac:dyDescent="0.25">
      <c r="A80" t="s">
        <v>240</v>
      </c>
      <c r="B80" s="108">
        <v>41478</v>
      </c>
      <c r="C80">
        <v>10590</v>
      </c>
      <c r="D80" t="s">
        <v>242</v>
      </c>
      <c r="E80" s="83">
        <v>22</v>
      </c>
      <c r="H80" s="2" t="s">
        <v>247</v>
      </c>
      <c r="I80" s="113"/>
      <c r="J80" s="113"/>
      <c r="K80" s="113"/>
    </row>
    <row r="81" spans="1:11" x14ac:dyDescent="0.25">
      <c r="A81" t="s">
        <v>240</v>
      </c>
      <c r="B81" s="108">
        <v>41478</v>
      </c>
      <c r="C81">
        <v>10590</v>
      </c>
      <c r="D81" t="s">
        <v>242</v>
      </c>
      <c r="E81" s="83">
        <v>150</v>
      </c>
      <c r="H81" s="2" t="s">
        <v>248</v>
      </c>
      <c r="I81" s="113"/>
      <c r="J81" s="113"/>
      <c r="K81" s="113"/>
    </row>
    <row r="82" spans="1:11" x14ac:dyDescent="0.25">
      <c r="A82" t="s">
        <v>240</v>
      </c>
      <c r="B82" s="108">
        <v>41478</v>
      </c>
      <c r="C82">
        <v>10590</v>
      </c>
      <c r="D82" t="s">
        <v>243</v>
      </c>
      <c r="E82" s="83">
        <v>320</v>
      </c>
      <c r="H82" s="2" t="s">
        <v>249</v>
      </c>
      <c r="I82" s="113"/>
      <c r="J82" s="113"/>
      <c r="K82" s="113"/>
    </row>
    <row r="83" spans="1:11" x14ac:dyDescent="0.25">
      <c r="A83" t="s">
        <v>240</v>
      </c>
      <c r="B83" s="108">
        <v>41478</v>
      </c>
      <c r="C83">
        <v>10590</v>
      </c>
      <c r="D83" t="s">
        <v>241</v>
      </c>
      <c r="E83" s="83">
        <v>6.3</v>
      </c>
      <c r="H83" s="2" t="s">
        <v>250</v>
      </c>
      <c r="I83" s="113"/>
      <c r="J83" s="113"/>
      <c r="K83" s="113"/>
    </row>
    <row r="84" spans="1:11" x14ac:dyDescent="0.25">
      <c r="A84" t="s">
        <v>244</v>
      </c>
      <c r="B84" s="108">
        <v>41478</v>
      </c>
      <c r="C84">
        <v>10591</v>
      </c>
      <c r="D84" t="s">
        <v>241</v>
      </c>
      <c r="E84" s="83">
        <v>17.8</v>
      </c>
      <c r="H84" s="2" t="s">
        <v>240</v>
      </c>
      <c r="I84" s="113"/>
      <c r="J84" s="113"/>
      <c r="K84" s="113"/>
    </row>
    <row r="85" spans="1:11" x14ac:dyDescent="0.25">
      <c r="A85" t="s">
        <v>244</v>
      </c>
      <c r="B85" s="108">
        <v>41478</v>
      </c>
      <c r="C85">
        <v>10591</v>
      </c>
      <c r="D85" t="s">
        <v>242</v>
      </c>
      <c r="E85" s="83">
        <v>25</v>
      </c>
      <c r="H85" s="2" t="s">
        <v>251</v>
      </c>
      <c r="I85" s="113"/>
      <c r="J85" s="113"/>
      <c r="K85" s="113"/>
    </row>
    <row r="86" spans="1:11" x14ac:dyDescent="0.25">
      <c r="A86" t="s">
        <v>244</v>
      </c>
      <c r="B86" s="108">
        <v>41478</v>
      </c>
      <c r="C86">
        <v>10591</v>
      </c>
      <c r="D86" t="s">
        <v>242</v>
      </c>
      <c r="E86" s="83">
        <v>32.5</v>
      </c>
    </row>
    <row r="87" spans="1:11" x14ac:dyDescent="0.25">
      <c r="A87" t="s">
        <v>244</v>
      </c>
      <c r="B87" s="108">
        <v>41478</v>
      </c>
      <c r="C87">
        <v>10591</v>
      </c>
      <c r="D87" t="s">
        <v>243</v>
      </c>
      <c r="E87" s="83">
        <v>96</v>
      </c>
    </row>
  </sheetData>
  <pageMargins left="0.7" right="0.7" top="0.75" bottom="0.75" header="0.3" footer="0.3"/>
  <pageSetup scale="16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H40"/>
  <sheetViews>
    <sheetView workbookViewId="0">
      <selection activeCell="A77" sqref="A77:K87"/>
    </sheetView>
  </sheetViews>
  <sheetFormatPr defaultRowHeight="15" x14ac:dyDescent="0.25"/>
  <cols>
    <col min="1" max="8" width="11" customWidth="1"/>
    <col min="11" max="11" width="11.42578125" customWidth="1"/>
  </cols>
  <sheetData>
    <row r="1" spans="1:8" x14ac:dyDescent="0.25">
      <c r="A1" s="103" t="s">
        <v>218</v>
      </c>
      <c r="B1" s="104"/>
      <c r="C1" s="104"/>
      <c r="D1" s="104"/>
      <c r="E1" s="104"/>
      <c r="F1" s="104"/>
      <c r="G1" s="104"/>
      <c r="H1" s="64"/>
    </row>
    <row r="2" spans="1:8" x14ac:dyDescent="0.25">
      <c r="A2" s="105" t="s">
        <v>233</v>
      </c>
      <c r="B2" s="106"/>
      <c r="C2" s="106"/>
      <c r="D2" s="106"/>
      <c r="E2" s="106"/>
      <c r="F2" s="106"/>
      <c r="G2" s="106"/>
      <c r="H2" s="107"/>
    </row>
    <row r="3" spans="1:8" x14ac:dyDescent="0.25">
      <c r="A3" s="103" t="s">
        <v>223</v>
      </c>
      <c r="B3" s="104"/>
      <c r="C3" s="104"/>
      <c r="D3" s="104"/>
      <c r="E3" s="104"/>
      <c r="F3" s="104"/>
      <c r="G3" s="104"/>
      <c r="H3" s="64"/>
    </row>
    <row r="4" spans="1:8" x14ac:dyDescent="0.25">
      <c r="A4" s="105" t="s">
        <v>219</v>
      </c>
      <c r="B4" s="106"/>
      <c r="C4" s="106"/>
      <c r="D4" s="106"/>
      <c r="E4" s="106"/>
      <c r="F4" s="106"/>
      <c r="G4" s="106"/>
      <c r="H4" s="107"/>
    </row>
    <row r="5" spans="1:8" x14ac:dyDescent="0.25">
      <c r="A5" s="103" t="s">
        <v>220</v>
      </c>
      <c r="B5" s="104"/>
      <c r="C5" s="104"/>
      <c r="D5" s="104"/>
      <c r="E5" s="104"/>
      <c r="F5" s="104"/>
      <c r="G5" s="104"/>
      <c r="H5" s="64"/>
    </row>
    <row r="6" spans="1:8" x14ac:dyDescent="0.25">
      <c r="A6" s="105" t="s">
        <v>221</v>
      </c>
      <c r="B6" s="106"/>
      <c r="C6" s="106"/>
      <c r="D6" s="106"/>
      <c r="E6" s="106"/>
      <c r="F6" s="106"/>
      <c r="G6" s="106"/>
      <c r="H6" s="107"/>
    </row>
    <row r="7" spans="1:8" x14ac:dyDescent="0.25">
      <c r="A7" s="103" t="s">
        <v>222</v>
      </c>
      <c r="B7" s="104"/>
      <c r="C7" s="104"/>
      <c r="D7" s="104"/>
      <c r="E7" s="104"/>
      <c r="F7" s="104"/>
      <c r="G7" s="104"/>
      <c r="H7" s="64"/>
    </row>
    <row r="8" spans="1:8" x14ac:dyDescent="0.25">
      <c r="A8" s="105" t="s">
        <v>225</v>
      </c>
      <c r="B8" s="106"/>
      <c r="C8" s="106"/>
      <c r="D8" s="106"/>
      <c r="E8" s="106"/>
      <c r="F8" s="106"/>
      <c r="G8" s="106"/>
      <c r="H8" s="107"/>
    </row>
    <row r="9" spans="1:8" x14ac:dyDescent="0.25">
      <c r="A9" s="111" t="s">
        <v>226</v>
      </c>
      <c r="B9" s="104"/>
      <c r="C9" s="104"/>
      <c r="D9" s="104"/>
      <c r="E9" s="104"/>
      <c r="F9" s="104"/>
      <c r="G9" s="104"/>
      <c r="H9" s="64"/>
    </row>
    <row r="10" spans="1:8" x14ac:dyDescent="0.25">
      <c r="A10" s="112" t="s">
        <v>227</v>
      </c>
      <c r="B10" s="106"/>
      <c r="C10" s="106"/>
      <c r="D10" s="106"/>
      <c r="E10" s="106"/>
      <c r="F10" s="106"/>
      <c r="G10" s="106"/>
      <c r="H10" s="107"/>
    </row>
    <row r="11" spans="1:8" x14ac:dyDescent="0.25">
      <c r="A11" s="111" t="s">
        <v>228</v>
      </c>
      <c r="B11" s="104"/>
      <c r="C11" s="104"/>
      <c r="D11" s="104"/>
      <c r="E11" s="104"/>
      <c r="F11" s="104"/>
      <c r="G11" s="104"/>
      <c r="H11" s="64"/>
    </row>
    <row r="12" spans="1:8" x14ac:dyDescent="0.25">
      <c r="A12" s="112" t="s">
        <v>229</v>
      </c>
      <c r="B12" s="106"/>
      <c r="C12" s="106"/>
      <c r="D12" s="106"/>
      <c r="E12" s="106"/>
      <c r="F12" s="106"/>
      <c r="G12" s="106"/>
      <c r="H12" s="107"/>
    </row>
    <row r="13" spans="1:8" x14ac:dyDescent="0.25">
      <c r="A13" s="103" t="s">
        <v>232</v>
      </c>
      <c r="B13" s="104"/>
      <c r="C13" s="104"/>
      <c r="D13" s="104"/>
      <c r="E13" s="104"/>
      <c r="F13" s="104"/>
      <c r="G13" s="104"/>
      <c r="H13" s="64"/>
    </row>
    <row r="14" spans="1:8" x14ac:dyDescent="0.25">
      <c r="A14" s="112" t="s">
        <v>230</v>
      </c>
      <c r="B14" s="106"/>
      <c r="C14" s="106"/>
      <c r="D14" s="106"/>
      <c r="E14" s="106"/>
      <c r="F14" s="106"/>
      <c r="G14" s="106"/>
      <c r="H14" s="107"/>
    </row>
    <row r="15" spans="1:8" x14ac:dyDescent="0.25">
      <c r="A15" s="111" t="s">
        <v>237</v>
      </c>
      <c r="B15" s="104"/>
      <c r="C15" s="104"/>
      <c r="D15" s="104"/>
      <c r="E15" s="104"/>
      <c r="F15" s="104"/>
      <c r="G15" s="104"/>
      <c r="H15" s="64"/>
    </row>
    <row r="16" spans="1:8" x14ac:dyDescent="0.25">
      <c r="A16" s="112" t="s">
        <v>231</v>
      </c>
      <c r="B16" s="106"/>
      <c r="C16" s="106"/>
      <c r="D16" s="106"/>
      <c r="E16" s="106"/>
      <c r="F16" s="106"/>
      <c r="G16" s="106"/>
      <c r="H16" s="107"/>
    </row>
    <row r="17" spans="1:8" x14ac:dyDescent="0.25">
      <c r="A17" s="111" t="s">
        <v>234</v>
      </c>
      <c r="B17" s="104"/>
      <c r="C17" s="104"/>
      <c r="D17" s="104"/>
      <c r="E17" s="104"/>
      <c r="F17" s="104"/>
      <c r="G17" s="104"/>
      <c r="H17" s="64"/>
    </row>
    <row r="18" spans="1:8" x14ac:dyDescent="0.25">
      <c r="A18" s="112" t="s">
        <v>236</v>
      </c>
      <c r="B18" s="106"/>
      <c r="C18" s="106"/>
      <c r="D18" s="106"/>
      <c r="E18" s="106"/>
      <c r="F18" s="106"/>
      <c r="G18" s="106"/>
      <c r="H18" s="107"/>
    </row>
    <row r="19" spans="1:8" x14ac:dyDescent="0.25">
      <c r="A19" s="111" t="s">
        <v>235</v>
      </c>
      <c r="B19" s="104"/>
      <c r="C19" s="104"/>
      <c r="D19" s="104"/>
      <c r="E19" s="104"/>
      <c r="F19" s="104"/>
      <c r="G19" s="104"/>
      <c r="H19" s="64"/>
    </row>
    <row r="22" spans="1:8" x14ac:dyDescent="0.25">
      <c r="A22" s="4" t="s">
        <v>5</v>
      </c>
      <c r="B22" s="4" t="s">
        <v>208</v>
      </c>
      <c r="C22" s="4" t="s">
        <v>214</v>
      </c>
      <c r="D22" s="4" t="s">
        <v>209</v>
      </c>
      <c r="E22" s="4" t="s">
        <v>245</v>
      </c>
      <c r="F22" s="4" t="s">
        <v>224</v>
      </c>
      <c r="G22" s="4" t="s">
        <v>210</v>
      </c>
    </row>
    <row r="23" spans="1:8" x14ac:dyDescent="0.25">
      <c r="A23" s="108">
        <v>41550</v>
      </c>
      <c r="B23" s="109" t="s">
        <v>211</v>
      </c>
      <c r="C23" s="109" t="s">
        <v>215</v>
      </c>
      <c r="D23" s="109" t="s">
        <v>212</v>
      </c>
      <c r="E23" s="109">
        <v>48.1</v>
      </c>
      <c r="F23" s="110">
        <v>10</v>
      </c>
      <c r="G23" s="109">
        <v>3</v>
      </c>
    </row>
    <row r="24" spans="1:8" x14ac:dyDescent="0.25">
      <c r="A24" s="108">
        <v>41550</v>
      </c>
      <c r="B24" s="109" t="s">
        <v>213</v>
      </c>
      <c r="C24" s="109" t="s">
        <v>216</v>
      </c>
      <c r="D24" s="109" t="s">
        <v>212</v>
      </c>
      <c r="E24" s="109">
        <v>40.700000000000003</v>
      </c>
      <c r="F24" s="110">
        <v>10</v>
      </c>
      <c r="G24" s="109">
        <v>2</v>
      </c>
    </row>
    <row r="25" spans="1:8" x14ac:dyDescent="0.25">
      <c r="A25" s="108">
        <v>41546</v>
      </c>
      <c r="B25" s="109" t="s">
        <v>211</v>
      </c>
      <c r="C25" s="109" t="s">
        <v>215</v>
      </c>
      <c r="D25" s="109" t="s">
        <v>217</v>
      </c>
      <c r="E25" s="109">
        <v>54.5</v>
      </c>
      <c r="F25" s="110">
        <v>30</v>
      </c>
      <c r="G25" s="109">
        <v>4</v>
      </c>
    </row>
    <row r="26" spans="1:8" x14ac:dyDescent="0.25">
      <c r="A26" s="108">
        <v>41546</v>
      </c>
      <c r="B26" s="109" t="s">
        <v>213</v>
      </c>
      <c r="C26" s="109" t="s">
        <v>216</v>
      </c>
      <c r="D26" s="109" t="s">
        <v>217</v>
      </c>
      <c r="E26" s="109">
        <v>49.1</v>
      </c>
      <c r="F26" s="110">
        <v>30</v>
      </c>
      <c r="G26" s="109">
        <v>1</v>
      </c>
    </row>
    <row r="27" spans="1:8" x14ac:dyDescent="0.25">
      <c r="A27" s="108">
        <v>41538</v>
      </c>
      <c r="B27" s="109" t="s">
        <v>211</v>
      </c>
      <c r="C27" s="109" t="s">
        <v>215</v>
      </c>
      <c r="D27" s="109" t="s">
        <v>212</v>
      </c>
      <c r="E27" s="109">
        <v>49.5</v>
      </c>
      <c r="F27" s="110">
        <v>10</v>
      </c>
      <c r="G27" s="109">
        <v>2</v>
      </c>
    </row>
    <row r="28" spans="1:8" x14ac:dyDescent="0.25">
      <c r="A28" s="108">
        <v>41538</v>
      </c>
      <c r="B28" s="109" t="s">
        <v>213</v>
      </c>
      <c r="C28" s="109" t="s">
        <v>216</v>
      </c>
      <c r="D28" s="109" t="s">
        <v>212</v>
      </c>
      <c r="E28" s="109">
        <v>39.5</v>
      </c>
      <c r="F28" s="110">
        <v>10</v>
      </c>
      <c r="G28" s="109">
        <v>3</v>
      </c>
    </row>
    <row r="29" spans="1:8" x14ac:dyDescent="0.25">
      <c r="A29" s="5"/>
    </row>
    <row r="31" spans="1:8" x14ac:dyDescent="0.25">
      <c r="A31" s="4" t="s">
        <v>238</v>
      </c>
      <c r="B31" s="4" t="s">
        <v>5</v>
      </c>
      <c r="C31" s="4" t="s">
        <v>144</v>
      </c>
      <c r="D31" s="4" t="s">
        <v>239</v>
      </c>
      <c r="E31" s="4" t="s">
        <v>99</v>
      </c>
    </row>
    <row r="32" spans="1:8" x14ac:dyDescent="0.25">
      <c r="A32" t="s">
        <v>240</v>
      </c>
      <c r="B32" s="108">
        <v>41478</v>
      </c>
      <c r="C32">
        <v>10590</v>
      </c>
      <c r="D32" t="s">
        <v>241</v>
      </c>
      <c r="E32" s="83">
        <v>36.799999999999997</v>
      </c>
    </row>
    <row r="33" spans="1:5" x14ac:dyDescent="0.25">
      <c r="A33" t="s">
        <v>240</v>
      </c>
      <c r="B33" s="108">
        <v>41478</v>
      </c>
      <c r="C33">
        <v>10590</v>
      </c>
      <c r="D33" t="s">
        <v>242</v>
      </c>
      <c r="E33" s="83">
        <v>22</v>
      </c>
    </row>
    <row r="34" spans="1:5" x14ac:dyDescent="0.25">
      <c r="A34" t="s">
        <v>240</v>
      </c>
      <c r="B34" s="108">
        <v>41478</v>
      </c>
      <c r="C34">
        <v>10590</v>
      </c>
      <c r="D34" t="s">
        <v>242</v>
      </c>
      <c r="E34" s="83">
        <v>150</v>
      </c>
    </row>
    <row r="35" spans="1:5" x14ac:dyDescent="0.25">
      <c r="A35" t="s">
        <v>240</v>
      </c>
      <c r="B35" s="108">
        <v>41478</v>
      </c>
      <c r="C35">
        <v>10590</v>
      </c>
      <c r="D35" t="s">
        <v>243</v>
      </c>
      <c r="E35" s="83">
        <v>320</v>
      </c>
    </row>
    <row r="36" spans="1:5" x14ac:dyDescent="0.25">
      <c r="A36" t="s">
        <v>240</v>
      </c>
      <c r="B36" s="108">
        <v>41478</v>
      </c>
      <c r="C36">
        <v>10590</v>
      </c>
      <c r="D36" t="s">
        <v>241</v>
      </c>
      <c r="E36" s="83">
        <v>6.3</v>
      </c>
    </row>
    <row r="37" spans="1:5" x14ac:dyDescent="0.25">
      <c r="A37" t="s">
        <v>244</v>
      </c>
      <c r="B37" s="108">
        <v>41478</v>
      </c>
      <c r="C37">
        <v>10591</v>
      </c>
      <c r="D37" t="s">
        <v>241</v>
      </c>
      <c r="E37" s="83">
        <v>17.8</v>
      </c>
    </row>
    <row r="38" spans="1:5" x14ac:dyDescent="0.25">
      <c r="A38" t="s">
        <v>244</v>
      </c>
      <c r="B38" s="108">
        <v>41478</v>
      </c>
      <c r="C38">
        <v>10591</v>
      </c>
      <c r="D38" t="s">
        <v>242</v>
      </c>
      <c r="E38" s="83">
        <v>25</v>
      </c>
    </row>
    <row r="39" spans="1:5" x14ac:dyDescent="0.25">
      <c r="A39" t="s">
        <v>244</v>
      </c>
      <c r="B39" s="108">
        <v>41478</v>
      </c>
      <c r="C39">
        <v>10591</v>
      </c>
      <c r="D39" t="s">
        <v>242</v>
      </c>
      <c r="E39" s="83">
        <v>32.5</v>
      </c>
    </row>
    <row r="40" spans="1:5" x14ac:dyDescent="0.25">
      <c r="A40" t="s">
        <v>244</v>
      </c>
      <c r="B40" s="108">
        <v>41478</v>
      </c>
      <c r="C40">
        <v>10591</v>
      </c>
      <c r="D40" t="s">
        <v>243</v>
      </c>
      <c r="E40" s="83">
        <v>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1"/>
  </sheetPr>
  <dimension ref="A1"/>
  <sheetViews>
    <sheetView workbookViewId="0">
      <selection activeCell="C21" sqref="C21"/>
    </sheetView>
  </sheetViews>
  <sheetFormatPr defaultRowHeight="1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0">
    <tabColor rgb="FF0000FF"/>
  </sheetPr>
  <dimension ref="A1:D13"/>
  <sheetViews>
    <sheetView workbookViewId="0">
      <selection activeCell="B13" sqref="B13"/>
    </sheetView>
  </sheetViews>
  <sheetFormatPr defaultColWidth="10.28515625" defaultRowHeight="15" x14ac:dyDescent="0.25"/>
  <cols>
    <col min="1" max="1" width="13" customWidth="1"/>
    <col min="2" max="2" width="13.85546875" bestFit="1" customWidth="1"/>
    <col min="3" max="3" width="12.28515625" bestFit="1" customWidth="1"/>
    <col min="4" max="4" width="18.140625" customWidth="1"/>
  </cols>
  <sheetData>
    <row r="1" spans="1:4" ht="30" x14ac:dyDescent="0.25">
      <c r="A1" s="60" t="s">
        <v>119</v>
      </c>
      <c r="B1" s="60"/>
      <c r="C1" s="60"/>
      <c r="D1" s="60"/>
    </row>
    <row r="3" spans="1:4" x14ac:dyDescent="0.25">
      <c r="A3" s="2" t="s">
        <v>7</v>
      </c>
      <c r="B3" s="16">
        <v>5000</v>
      </c>
    </row>
    <row r="4" spans="1:4" x14ac:dyDescent="0.25">
      <c r="A4" s="2" t="s">
        <v>120</v>
      </c>
      <c r="B4" s="16">
        <v>4250</v>
      </c>
    </row>
    <row r="5" spans="1:4" x14ac:dyDescent="0.25">
      <c r="A5" s="2" t="s">
        <v>15</v>
      </c>
      <c r="B5" s="8"/>
    </row>
    <row r="7" spans="1:4" x14ac:dyDescent="0.25">
      <c r="A7" s="2" t="s">
        <v>7</v>
      </c>
      <c r="B7" s="16">
        <v>5000</v>
      </c>
    </row>
    <row r="8" spans="1:4" x14ac:dyDescent="0.25">
      <c r="A8" s="2" t="s">
        <v>120</v>
      </c>
      <c r="B8" s="16">
        <v>4250</v>
      </c>
    </row>
    <row r="9" spans="1:4" x14ac:dyDescent="0.25">
      <c r="A9" s="2" t="s">
        <v>15</v>
      </c>
      <c r="B9" s="61"/>
    </row>
    <row r="11" spans="1:4" x14ac:dyDescent="0.25">
      <c r="A11" s="2" t="s">
        <v>7</v>
      </c>
      <c r="B11" s="16">
        <v>5000</v>
      </c>
    </row>
    <row r="12" spans="1:4" x14ac:dyDescent="0.25">
      <c r="A12" s="2" t="s">
        <v>120</v>
      </c>
      <c r="B12" s="16">
        <v>4250</v>
      </c>
    </row>
    <row r="13" spans="1:4" x14ac:dyDescent="0.25">
      <c r="A13" s="2" t="s">
        <v>15</v>
      </c>
      <c r="B13" s="62"/>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rgb="FFFF0000"/>
  </sheetPr>
  <dimension ref="A1:D13"/>
  <sheetViews>
    <sheetView workbookViewId="0">
      <selection activeCell="C21" sqref="C21"/>
    </sheetView>
  </sheetViews>
  <sheetFormatPr defaultColWidth="10.28515625" defaultRowHeight="15" x14ac:dyDescent="0.25"/>
  <cols>
    <col min="1" max="1" width="13" customWidth="1"/>
    <col min="2" max="2" width="13.85546875" bestFit="1" customWidth="1"/>
    <col min="3" max="3" width="5.7109375" customWidth="1"/>
    <col min="4" max="4" width="26.7109375" customWidth="1"/>
  </cols>
  <sheetData>
    <row r="1" spans="1:4" ht="30" x14ac:dyDescent="0.25">
      <c r="A1" s="60" t="s">
        <v>119</v>
      </c>
      <c r="B1" s="60"/>
      <c r="C1" s="60"/>
      <c r="D1" s="60"/>
    </row>
    <row r="3" spans="1:4" x14ac:dyDescent="0.25">
      <c r="A3" s="2" t="s">
        <v>7</v>
      </c>
      <c r="B3" s="16">
        <v>5000</v>
      </c>
    </row>
    <row r="4" spans="1:4" x14ac:dyDescent="0.25">
      <c r="A4" s="2" t="s">
        <v>120</v>
      </c>
      <c r="B4" s="16">
        <v>4250</v>
      </c>
    </row>
    <row r="5" spans="1:4" x14ac:dyDescent="0.25">
      <c r="A5" s="2" t="s">
        <v>15</v>
      </c>
      <c r="B5" s="8">
        <f>B3-B4</f>
        <v>750</v>
      </c>
      <c r="D5" t="s">
        <v>121</v>
      </c>
    </row>
    <row r="7" spans="1:4" x14ac:dyDescent="0.25">
      <c r="A7" s="2" t="s">
        <v>7</v>
      </c>
      <c r="B7" s="16">
        <v>5000</v>
      </c>
    </row>
    <row r="8" spans="1:4" x14ac:dyDescent="0.25">
      <c r="A8" s="2" t="s">
        <v>120</v>
      </c>
      <c r="B8" s="16">
        <v>4250</v>
      </c>
    </row>
    <row r="9" spans="1:4" x14ac:dyDescent="0.25">
      <c r="A9" s="2" t="s">
        <v>15</v>
      </c>
      <c r="B9" s="61">
        <f>B7-B8</f>
        <v>750</v>
      </c>
      <c r="D9" t="s">
        <v>122</v>
      </c>
    </row>
    <row r="11" spans="1:4" x14ac:dyDescent="0.25">
      <c r="A11" s="2" t="s">
        <v>7</v>
      </c>
      <c r="B11" s="16">
        <v>5000</v>
      </c>
    </row>
    <row r="12" spans="1:4" x14ac:dyDescent="0.25">
      <c r="A12" s="2" t="s">
        <v>120</v>
      </c>
      <c r="B12" s="16">
        <v>4250</v>
      </c>
    </row>
    <row r="13" spans="1:4" x14ac:dyDescent="0.25">
      <c r="A13" s="2" t="s">
        <v>15</v>
      </c>
      <c r="B13" s="8">
        <f>B11-B12</f>
        <v>750</v>
      </c>
      <c r="D13" t="s">
        <v>123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52">
    <tabColor rgb="FF0000FF"/>
  </sheetPr>
  <dimension ref="A1:D15"/>
  <sheetViews>
    <sheetView workbookViewId="0">
      <selection activeCell="C21" sqref="C21"/>
    </sheetView>
  </sheetViews>
  <sheetFormatPr defaultColWidth="10.28515625" defaultRowHeight="15" x14ac:dyDescent="0.25"/>
  <cols>
    <col min="1" max="1" width="20.42578125" bestFit="1" customWidth="1"/>
    <col min="2" max="2" width="24.5703125" bestFit="1" customWidth="1"/>
    <col min="3" max="3" width="12.28515625" bestFit="1" customWidth="1"/>
    <col min="4" max="4" width="13.85546875" bestFit="1" customWidth="1"/>
  </cols>
  <sheetData>
    <row r="1" spans="1:4" x14ac:dyDescent="0.25">
      <c r="A1" s="60" t="s">
        <v>124</v>
      </c>
      <c r="B1" s="60"/>
      <c r="C1" s="60"/>
      <c r="D1" s="60"/>
    </row>
    <row r="3" spans="1:4" x14ac:dyDescent="0.25">
      <c r="A3" s="63" t="s">
        <v>125</v>
      </c>
      <c r="B3" s="2" t="s">
        <v>126</v>
      </c>
    </row>
    <row r="4" spans="1:4" ht="45" x14ac:dyDescent="0.25">
      <c r="A4" s="63" t="str">
        <f>"Number of "&amp;B3</f>
        <v>Number of Birch Aircraft Plywood Sheet</v>
      </c>
      <c r="B4" s="64">
        <v>15</v>
      </c>
    </row>
    <row r="5" spans="1:4" ht="45" x14ac:dyDescent="0.25">
      <c r="A5" s="63" t="str">
        <f>"Price per "&amp;B3</f>
        <v>Price per Birch Aircraft Plywood Sheet</v>
      </c>
      <c r="B5" s="65">
        <v>125</v>
      </c>
    </row>
    <row r="6" spans="1:4" x14ac:dyDescent="0.25">
      <c r="A6" s="63" t="s">
        <v>127</v>
      </c>
      <c r="B6" s="66"/>
    </row>
    <row r="8" spans="1:4" x14ac:dyDescent="0.25">
      <c r="A8" s="63" t="s">
        <v>128</v>
      </c>
      <c r="B8" s="16">
        <v>598258</v>
      </c>
    </row>
    <row r="9" spans="1:4" x14ac:dyDescent="0.25">
      <c r="A9" s="63" t="s">
        <v>129</v>
      </c>
      <c r="B9" s="8"/>
    </row>
    <row r="11" spans="1:4" x14ac:dyDescent="0.25">
      <c r="A11" s="14" t="s">
        <v>130</v>
      </c>
      <c r="B11" s="16">
        <v>12913</v>
      </c>
    </row>
    <row r="12" spans="1:4" x14ac:dyDescent="0.25">
      <c r="A12" s="14" t="s">
        <v>131</v>
      </c>
      <c r="B12" s="16">
        <v>6280</v>
      </c>
    </row>
    <row r="13" spans="1:4" x14ac:dyDescent="0.25">
      <c r="A13" s="14" t="s">
        <v>132</v>
      </c>
      <c r="B13" s="16">
        <v>12830</v>
      </c>
    </row>
    <row r="14" spans="1:4" x14ac:dyDescent="0.25">
      <c r="A14" s="14" t="s">
        <v>133</v>
      </c>
      <c r="B14" s="67">
        <v>12974</v>
      </c>
    </row>
    <row r="15" spans="1:4" x14ac:dyDescent="0.25">
      <c r="A15" s="68" t="s">
        <v>134</v>
      </c>
      <c r="B15" s="8"/>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3">
    <tabColor rgb="FFFF0000"/>
  </sheetPr>
  <dimension ref="A1:D15"/>
  <sheetViews>
    <sheetView workbookViewId="0">
      <selection activeCell="B6" sqref="B6"/>
    </sheetView>
  </sheetViews>
  <sheetFormatPr defaultColWidth="10.28515625" defaultRowHeight="15" x14ac:dyDescent="0.25"/>
  <cols>
    <col min="1" max="1" width="20.42578125" bestFit="1" customWidth="1"/>
    <col min="2" max="2" width="24.5703125" bestFit="1" customWidth="1"/>
    <col min="3" max="3" width="12.28515625" bestFit="1" customWidth="1"/>
    <col min="4" max="4" width="13.85546875" bestFit="1" customWidth="1"/>
  </cols>
  <sheetData>
    <row r="1" spans="1:4" x14ac:dyDescent="0.25">
      <c r="A1" s="60" t="s">
        <v>124</v>
      </c>
      <c r="B1" s="60"/>
      <c r="C1" s="60"/>
      <c r="D1" s="60"/>
    </row>
    <row r="3" spans="1:4" x14ac:dyDescent="0.25">
      <c r="A3" s="63" t="s">
        <v>125</v>
      </c>
      <c r="B3" s="2" t="s">
        <v>126</v>
      </c>
    </row>
    <row r="4" spans="1:4" ht="45" x14ac:dyDescent="0.25">
      <c r="A4" s="63" t="str">
        <f>"Number of "&amp;B3</f>
        <v>Number of Birch Aircraft Plywood Sheet</v>
      </c>
      <c r="B4" s="64">
        <v>15</v>
      </c>
    </row>
    <row r="5" spans="1:4" ht="45" x14ac:dyDescent="0.25">
      <c r="A5" s="63" t="str">
        <f>"Price per "&amp;B3</f>
        <v>Price per Birch Aircraft Plywood Sheet</v>
      </c>
      <c r="B5" s="65">
        <v>125</v>
      </c>
    </row>
    <row r="6" spans="1:4" x14ac:dyDescent="0.25">
      <c r="A6" s="63" t="s">
        <v>127</v>
      </c>
      <c r="B6" s="66">
        <f>B5*B4</f>
        <v>1875</v>
      </c>
    </row>
    <row r="8" spans="1:4" x14ac:dyDescent="0.25">
      <c r="A8" s="63" t="s">
        <v>128</v>
      </c>
      <c r="B8" s="16">
        <v>598258</v>
      </c>
    </row>
    <row r="9" spans="1:4" x14ac:dyDescent="0.25">
      <c r="A9" s="63" t="s">
        <v>129</v>
      </c>
      <c r="B9" s="8">
        <f>B8/12</f>
        <v>49854.833333333336</v>
      </c>
    </row>
    <row r="11" spans="1:4" x14ac:dyDescent="0.25">
      <c r="A11" s="14" t="s">
        <v>130</v>
      </c>
      <c r="B11" s="16">
        <v>12913</v>
      </c>
    </row>
    <row r="12" spans="1:4" x14ac:dyDescent="0.25">
      <c r="A12" s="14" t="s">
        <v>131</v>
      </c>
      <c r="B12" s="16">
        <v>6280</v>
      </c>
    </row>
    <row r="13" spans="1:4" x14ac:dyDescent="0.25">
      <c r="A13" s="14" t="s">
        <v>132</v>
      </c>
      <c r="B13" s="16">
        <v>12830</v>
      </c>
    </row>
    <row r="14" spans="1:4" x14ac:dyDescent="0.25">
      <c r="A14" s="14" t="s">
        <v>133</v>
      </c>
      <c r="B14" s="67">
        <v>12974</v>
      </c>
    </row>
    <row r="15" spans="1:4" x14ac:dyDescent="0.25">
      <c r="A15" s="68" t="s">
        <v>134</v>
      </c>
      <c r="B15" s="8">
        <f>AVERAGE(B11:B14)</f>
        <v>11249.25</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54">
    <tabColor rgb="FF0000FF"/>
  </sheetPr>
  <dimension ref="A1:D1"/>
  <sheetViews>
    <sheetView workbookViewId="0">
      <selection activeCell="C21" sqref="C21"/>
    </sheetView>
  </sheetViews>
  <sheetFormatPr defaultColWidth="10.28515625" defaultRowHeight="15" x14ac:dyDescent="0.25"/>
  <cols>
    <col min="1" max="1" width="20.42578125" bestFit="1" customWidth="1"/>
    <col min="2" max="2" width="24.5703125" bestFit="1" customWidth="1"/>
    <col min="3" max="3" width="15.28515625" customWidth="1"/>
    <col min="4" max="4" width="13.85546875" bestFit="1" customWidth="1"/>
  </cols>
  <sheetData>
    <row r="1" spans="1:4" ht="60" x14ac:dyDescent="0.25">
      <c r="A1" s="60" t="str">
        <f>'HW(3an)'!A1</f>
        <v>1) If Revenue was $528,050.00, Administrative Expense was $65,874.00, Operational Expense was $350,200.00, and Other Expense was $58,500.00, list the revenue and expenses and calculate Net Income without calculating total expenses in a separate cell. Then format the report nicely.</v>
      </c>
      <c r="B1" s="60"/>
      <c r="C1" s="60"/>
      <c r="D1" s="60"/>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5">
    <tabColor rgb="FFFF0000"/>
  </sheetPr>
  <dimension ref="A1:D9"/>
  <sheetViews>
    <sheetView workbookViewId="0">
      <selection activeCell="C21" sqref="C21"/>
    </sheetView>
  </sheetViews>
  <sheetFormatPr defaultColWidth="10.28515625" defaultRowHeight="15" x14ac:dyDescent="0.25"/>
  <cols>
    <col min="1" max="1" width="20.42578125" bestFit="1" customWidth="1"/>
    <col min="2" max="2" width="14.28515625" customWidth="1"/>
    <col min="3" max="3" width="15.28515625" customWidth="1"/>
    <col min="4" max="4" width="13.85546875" bestFit="1" customWidth="1"/>
  </cols>
  <sheetData>
    <row r="1" spans="1:4" ht="75" x14ac:dyDescent="0.25">
      <c r="A1" s="60" t="str">
        <f>"1) If "&amp;A4&amp;" was "&amp;DOLLAR(B4)&amp;", "&amp;A5&amp;" was "&amp;DOLLAR(B5)&amp;", "&amp;A6&amp;" was "&amp;DOLLAR(B6)&amp;", and "&amp;A7&amp;" was "&amp;DOLLAR(B7)&amp;", list the revenue and expenses and calculate Net Income without calculating total expenses in a separate cell. Then format the report nicely."</f>
        <v>1) If Revenue was $528,050.00, Administrative Expense was $65,874.00, Operational Expense was $350,200.00, and Other Expense was $58,500.00, list the revenue and expenses and calculate Net Income without calculating total expenses in a separate cell. Then format the report nicely.</v>
      </c>
      <c r="B1" s="60"/>
      <c r="C1" s="60"/>
      <c r="D1" s="60"/>
    </row>
    <row r="4" spans="1:4" x14ac:dyDescent="0.25">
      <c r="A4" s="63" t="s">
        <v>13</v>
      </c>
      <c r="B4" s="69">
        <v>528050</v>
      </c>
    </row>
    <row r="5" spans="1:4" ht="30" x14ac:dyDescent="0.25">
      <c r="A5" s="63" t="s">
        <v>14</v>
      </c>
      <c r="B5" s="69">
        <v>65874</v>
      </c>
    </row>
    <row r="6" spans="1:4" x14ac:dyDescent="0.25">
      <c r="A6" s="63" t="s">
        <v>135</v>
      </c>
      <c r="B6" s="69">
        <v>350200</v>
      </c>
    </row>
    <row r="7" spans="1:4" ht="15.75" thickBot="1" x14ac:dyDescent="0.3">
      <c r="A7" s="70" t="s">
        <v>136</v>
      </c>
      <c r="B7" s="71">
        <v>58500</v>
      </c>
    </row>
    <row r="8" spans="1:4" ht="15.75" thickBot="1" x14ac:dyDescent="0.3">
      <c r="A8" s="72" t="s">
        <v>15</v>
      </c>
      <c r="B8" s="73">
        <f>B4-SUM(B5:B7)</f>
        <v>53476</v>
      </c>
    </row>
    <row r="9" spans="1:4" ht="15.75" thickTop="1" x14ac:dyDescent="0.25"/>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6">
    <tabColor rgb="FF0000FF"/>
  </sheetPr>
  <dimension ref="A1:D12"/>
  <sheetViews>
    <sheetView workbookViewId="0">
      <selection activeCell="B12" sqref="B12"/>
    </sheetView>
  </sheetViews>
  <sheetFormatPr defaultColWidth="10.28515625" defaultRowHeight="15" x14ac:dyDescent="0.25"/>
  <cols>
    <col min="1" max="1" width="13" customWidth="1"/>
    <col min="2" max="2" width="13.85546875" bestFit="1" customWidth="1"/>
    <col min="3" max="3" width="12.28515625" bestFit="1" customWidth="1"/>
    <col min="4" max="4" width="13.85546875" bestFit="1" customWidth="1"/>
  </cols>
  <sheetData>
    <row r="1" spans="1:4" ht="60" x14ac:dyDescent="0.25">
      <c r="A1" s="60" t="s">
        <v>137</v>
      </c>
      <c r="B1" s="60"/>
      <c r="C1" s="60"/>
      <c r="D1" s="60"/>
    </row>
    <row r="3" spans="1:4" x14ac:dyDescent="0.25">
      <c r="A3" s="63" t="s">
        <v>100</v>
      </c>
      <c r="B3" s="14" t="s">
        <v>101</v>
      </c>
    </row>
    <row r="4" spans="1:4" x14ac:dyDescent="0.25">
      <c r="A4" s="74"/>
      <c r="B4" s="75">
        <v>22.1005</v>
      </c>
    </row>
    <row r="5" spans="1:4" x14ac:dyDescent="0.25">
      <c r="A5" s="76">
        <v>5528.9800000089999</v>
      </c>
      <c r="B5" s="74"/>
    </row>
    <row r="6" spans="1:4" x14ac:dyDescent="0.25">
      <c r="A6" s="76">
        <v>50.01</v>
      </c>
      <c r="B6" s="74"/>
    </row>
    <row r="7" spans="1:4" x14ac:dyDescent="0.25">
      <c r="A7" s="76"/>
      <c r="B7" s="77">
        <v>5528.98</v>
      </c>
    </row>
    <row r="8" spans="1:4" x14ac:dyDescent="0.25">
      <c r="A8" s="76"/>
      <c r="B8" s="77">
        <v>50.011000000000003</v>
      </c>
    </row>
    <row r="9" spans="1:4" x14ac:dyDescent="0.25">
      <c r="A9" s="76">
        <v>22.1</v>
      </c>
      <c r="B9" s="74"/>
    </row>
    <row r="10" spans="1:4" x14ac:dyDescent="0.25">
      <c r="A10" s="78"/>
      <c r="B10" s="78"/>
    </row>
    <row r="12" spans="1:4" x14ac:dyDescent="0.25">
      <c r="A12" s="2" t="s">
        <v>138</v>
      </c>
      <c r="B12" s="79"/>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7">
    <tabColor rgb="FFFF0000"/>
  </sheetPr>
  <dimension ref="A1:D25"/>
  <sheetViews>
    <sheetView topLeftCell="A13" workbookViewId="0">
      <selection activeCell="C34" sqref="C34"/>
    </sheetView>
  </sheetViews>
  <sheetFormatPr defaultColWidth="10.28515625" defaultRowHeight="15" x14ac:dyDescent="0.25"/>
  <cols>
    <col min="1" max="1" width="13" customWidth="1"/>
    <col min="2" max="2" width="13.85546875" bestFit="1" customWidth="1"/>
    <col min="3" max="3" width="4.85546875" customWidth="1"/>
    <col min="4" max="4" width="13.85546875" bestFit="1" customWidth="1"/>
  </cols>
  <sheetData>
    <row r="1" spans="1:4" ht="60" x14ac:dyDescent="0.25">
      <c r="A1" s="60" t="s">
        <v>137</v>
      </c>
      <c r="B1" s="60"/>
      <c r="C1" s="60"/>
      <c r="D1" s="60"/>
    </row>
    <row r="2" spans="1:4" ht="4.9000000000000004" customHeight="1" x14ac:dyDescent="0.25"/>
    <row r="3" spans="1:4" x14ac:dyDescent="0.25">
      <c r="A3" s="34" t="s">
        <v>100</v>
      </c>
      <c r="B3" s="33" t="s">
        <v>101</v>
      </c>
    </row>
    <row r="4" spans="1:4" x14ac:dyDescent="0.25">
      <c r="A4" s="74"/>
      <c r="B4" s="75">
        <v>22.1005</v>
      </c>
      <c r="D4" t="str">
        <f>"&lt;&lt;== actual number in cell = "&amp;IF(A4="",B4,A4)</f>
        <v>&lt;&lt;== actual number in cell = 22.1005</v>
      </c>
    </row>
    <row r="5" spans="1:4" x14ac:dyDescent="0.25">
      <c r="A5" s="76">
        <v>5528.9800000089999</v>
      </c>
      <c r="B5" s="74"/>
      <c r="D5" t="str">
        <f t="shared" ref="D5:D9" si="0">"&lt;&lt;== actual number in cell = "&amp;IF(A5="",B5,A5)</f>
        <v>&lt;&lt;== actual number in cell = 5528.980000009</v>
      </c>
    </row>
    <row r="6" spans="1:4" x14ac:dyDescent="0.25">
      <c r="A6" s="76">
        <v>50.01</v>
      </c>
      <c r="B6" s="74"/>
      <c r="D6" t="str">
        <f t="shared" si="0"/>
        <v>&lt;&lt;== actual number in cell = 50.01</v>
      </c>
    </row>
    <row r="7" spans="1:4" x14ac:dyDescent="0.25">
      <c r="A7" s="76"/>
      <c r="B7" s="77">
        <v>5528.98</v>
      </c>
      <c r="D7" t="str">
        <f t="shared" si="0"/>
        <v>&lt;&lt;== actual number in cell = 5528.98</v>
      </c>
    </row>
    <row r="8" spans="1:4" x14ac:dyDescent="0.25">
      <c r="A8" s="76"/>
      <c r="B8" s="77">
        <v>50.011000000000003</v>
      </c>
      <c r="D8" t="str">
        <f t="shared" si="0"/>
        <v>&lt;&lt;== actual number in cell = 50.011</v>
      </c>
    </row>
    <row r="9" spans="1:4" x14ac:dyDescent="0.25">
      <c r="A9" s="76">
        <v>22.1</v>
      </c>
      <c r="B9" s="74"/>
      <c r="D9" t="str">
        <f t="shared" si="0"/>
        <v>&lt;&lt;== actual number in cell = 22.1</v>
      </c>
    </row>
    <row r="10" spans="1:4" x14ac:dyDescent="0.25">
      <c r="A10" s="78">
        <f t="shared" ref="A10:B10" si="1">SUM(A4:A9)</f>
        <v>5601.0900000090005</v>
      </c>
      <c r="B10" s="78">
        <f t="shared" si="1"/>
        <v>5601.0914999999995</v>
      </c>
    </row>
    <row r="12" spans="1:4" x14ac:dyDescent="0.25">
      <c r="A12" s="2" t="s">
        <v>138</v>
      </c>
      <c r="B12" s="79" t="b">
        <f>A10=B10</f>
        <v>0</v>
      </c>
    </row>
    <row r="13" spans="1:4" ht="4.9000000000000004" customHeight="1" x14ac:dyDescent="0.25"/>
    <row r="14" spans="1:4" x14ac:dyDescent="0.25">
      <c r="A14" s="11" t="s">
        <v>139</v>
      </c>
      <c r="B14" s="11"/>
    </row>
    <row r="15" spans="1:4" ht="4.9000000000000004" customHeight="1" x14ac:dyDescent="0.25"/>
    <row r="16" spans="1:4" x14ac:dyDescent="0.25">
      <c r="A16" s="34" t="s">
        <v>100</v>
      </c>
      <c r="B16" s="33" t="s">
        <v>101</v>
      </c>
    </row>
    <row r="17" spans="1:4" x14ac:dyDescent="0.25">
      <c r="A17" s="74"/>
      <c r="B17" s="75">
        <v>22.1</v>
      </c>
      <c r="D17" t="str">
        <f>"&lt;&lt;== actual number in cell = "&amp;IF(A17="",B17,A17)</f>
        <v>&lt;&lt;== actual number in cell = 22.1</v>
      </c>
    </row>
    <row r="18" spans="1:4" x14ac:dyDescent="0.25">
      <c r="A18" s="76">
        <v>5528.98</v>
      </c>
      <c r="B18" s="74"/>
      <c r="D18" t="str">
        <f t="shared" ref="D18:D22" si="2">"&lt;&lt;== actual number in cell = "&amp;IF(A18="",B18,A18)</f>
        <v>&lt;&lt;== actual number in cell = 5528.98</v>
      </c>
    </row>
    <row r="19" spans="1:4" x14ac:dyDescent="0.25">
      <c r="A19" s="76">
        <v>50.01</v>
      </c>
      <c r="B19" s="74"/>
      <c r="D19" t="str">
        <f t="shared" si="2"/>
        <v>&lt;&lt;== actual number in cell = 50.01</v>
      </c>
    </row>
    <row r="20" spans="1:4" x14ac:dyDescent="0.25">
      <c r="A20" s="76"/>
      <c r="B20" s="77">
        <v>5528.98</v>
      </c>
      <c r="D20" t="str">
        <f t="shared" si="2"/>
        <v>&lt;&lt;== actual number in cell = 5528.98</v>
      </c>
    </row>
    <row r="21" spans="1:4" x14ac:dyDescent="0.25">
      <c r="A21" s="76"/>
      <c r="B21" s="77">
        <v>50.01</v>
      </c>
      <c r="D21" t="str">
        <f t="shared" si="2"/>
        <v>&lt;&lt;== actual number in cell = 50.01</v>
      </c>
    </row>
    <row r="22" spans="1:4" x14ac:dyDescent="0.25">
      <c r="A22" s="76">
        <v>22.1</v>
      </c>
      <c r="B22" s="74"/>
      <c r="D22" t="str">
        <f t="shared" si="2"/>
        <v>&lt;&lt;== actual number in cell = 22.1</v>
      </c>
    </row>
    <row r="23" spans="1:4" x14ac:dyDescent="0.25">
      <c r="A23" s="78">
        <f t="shared" ref="A23" si="3">SUM(A17:A22)</f>
        <v>5601.09</v>
      </c>
      <c r="B23" s="78">
        <f t="shared" ref="B23" si="4">SUM(B17:B22)</f>
        <v>5601.09</v>
      </c>
    </row>
    <row r="25" spans="1:4" x14ac:dyDescent="0.25">
      <c r="A25" s="2" t="s">
        <v>138</v>
      </c>
      <c r="B25" s="79" t="b">
        <f>A23=B23</f>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64">
    <tabColor rgb="FF0000FF"/>
  </sheetPr>
  <dimension ref="A1:D13"/>
  <sheetViews>
    <sheetView workbookViewId="0">
      <selection activeCell="C21" sqref="C21"/>
    </sheetView>
  </sheetViews>
  <sheetFormatPr defaultColWidth="10.28515625" defaultRowHeight="15" x14ac:dyDescent="0.25"/>
  <cols>
    <col min="1" max="1" width="22.28515625" bestFit="1" customWidth="1"/>
    <col min="2" max="2" width="13.85546875" bestFit="1" customWidth="1"/>
    <col min="3" max="3" width="12.28515625" bestFit="1" customWidth="1"/>
    <col min="4" max="4" width="18" customWidth="1"/>
  </cols>
  <sheetData>
    <row r="1" spans="1:4" ht="30" x14ac:dyDescent="0.25">
      <c r="A1" s="60" t="s">
        <v>140</v>
      </c>
      <c r="B1" s="60"/>
      <c r="C1" s="60"/>
      <c r="D1" s="60"/>
    </row>
    <row r="3" spans="1:4" x14ac:dyDescent="0.25">
      <c r="A3" s="2" t="s">
        <v>0</v>
      </c>
      <c r="B3" s="9">
        <v>0.33333333333333331</v>
      </c>
    </row>
    <row r="4" spans="1:4" x14ac:dyDescent="0.25">
      <c r="A4" s="2" t="s">
        <v>1</v>
      </c>
      <c r="B4" s="9">
        <v>0.72916666666666663</v>
      </c>
    </row>
    <row r="5" spans="1:4" x14ac:dyDescent="0.25">
      <c r="A5" s="80" t="s">
        <v>141</v>
      </c>
      <c r="B5" s="10"/>
    </row>
    <row r="7" spans="1:4" x14ac:dyDescent="0.25">
      <c r="A7" s="2" t="s">
        <v>0</v>
      </c>
      <c r="B7" s="9">
        <v>0.33333333333333331</v>
      </c>
    </row>
    <row r="8" spans="1:4" x14ac:dyDescent="0.25">
      <c r="A8" s="2" t="s">
        <v>1</v>
      </c>
      <c r="B8" s="9">
        <v>0.47916666666666669</v>
      </c>
    </row>
    <row r="9" spans="1:4" x14ac:dyDescent="0.25">
      <c r="A9" s="2" t="s">
        <v>0</v>
      </c>
      <c r="B9" s="9">
        <v>0.58333333333333337</v>
      </c>
    </row>
    <row r="10" spans="1:4" x14ac:dyDescent="0.25">
      <c r="A10" s="2" t="s">
        <v>1</v>
      </c>
      <c r="B10" s="9">
        <v>0.8125</v>
      </c>
    </row>
    <row r="11" spans="1:4" x14ac:dyDescent="0.25">
      <c r="A11" s="2" t="s">
        <v>4</v>
      </c>
      <c r="B11" s="81"/>
    </row>
    <row r="12" spans="1:4" x14ac:dyDescent="0.25">
      <c r="A12" s="80" t="s">
        <v>142</v>
      </c>
      <c r="B12" s="67">
        <v>21.25</v>
      </c>
    </row>
    <row r="13" spans="1:4" x14ac:dyDescent="0.25">
      <c r="A13" s="2" t="s">
        <v>3</v>
      </c>
      <c r="B13" s="8"/>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65">
    <tabColor rgb="FFFF0000"/>
  </sheetPr>
  <dimension ref="A1:D13"/>
  <sheetViews>
    <sheetView workbookViewId="0">
      <selection activeCell="C21" sqref="C21"/>
    </sheetView>
  </sheetViews>
  <sheetFormatPr defaultColWidth="10.28515625" defaultRowHeight="15" x14ac:dyDescent="0.25"/>
  <cols>
    <col min="1" max="1" width="22.28515625" bestFit="1" customWidth="1"/>
    <col min="2" max="2" width="13.85546875" bestFit="1" customWidth="1"/>
    <col min="3" max="3" width="12.28515625" bestFit="1" customWidth="1"/>
    <col min="4" max="4" width="18" customWidth="1"/>
  </cols>
  <sheetData>
    <row r="1" spans="1:4" ht="30" x14ac:dyDescent="0.25">
      <c r="A1" s="60" t="s">
        <v>140</v>
      </c>
      <c r="B1" s="60"/>
      <c r="C1" s="60"/>
      <c r="D1" s="60"/>
    </row>
    <row r="3" spans="1:4" x14ac:dyDescent="0.25">
      <c r="A3" s="2" t="s">
        <v>0</v>
      </c>
      <c r="B3" s="9">
        <v>0.33333333333333331</v>
      </c>
    </row>
    <row r="4" spans="1:4" x14ac:dyDescent="0.25">
      <c r="A4" s="2" t="s">
        <v>1</v>
      </c>
      <c r="B4" s="9">
        <v>0.72916666666666663</v>
      </c>
    </row>
    <row r="5" spans="1:4" x14ac:dyDescent="0.25">
      <c r="A5" s="80" t="s">
        <v>141</v>
      </c>
      <c r="B5" s="10">
        <f>(B4-B3)*24</f>
        <v>9.5</v>
      </c>
    </row>
    <row r="7" spans="1:4" x14ac:dyDescent="0.25">
      <c r="A7" s="2" t="s">
        <v>0</v>
      </c>
      <c r="B7" s="9">
        <v>0.33333333333333331</v>
      </c>
    </row>
    <row r="8" spans="1:4" x14ac:dyDescent="0.25">
      <c r="A8" s="2" t="s">
        <v>1</v>
      </c>
      <c r="B8" s="9">
        <v>0.47916666666666669</v>
      </c>
    </row>
    <row r="9" spans="1:4" x14ac:dyDescent="0.25">
      <c r="A9" s="2" t="s">
        <v>0</v>
      </c>
      <c r="B9" s="9">
        <v>0.58333333333333337</v>
      </c>
    </row>
    <row r="10" spans="1:4" x14ac:dyDescent="0.25">
      <c r="A10" s="2" t="s">
        <v>1</v>
      </c>
      <c r="B10" s="9">
        <v>0.8125</v>
      </c>
    </row>
    <row r="11" spans="1:4" x14ac:dyDescent="0.25">
      <c r="A11" s="2" t="s">
        <v>4</v>
      </c>
      <c r="B11" s="81">
        <f>SUM(B8-B7,B10-B9)*24</f>
        <v>9</v>
      </c>
    </row>
    <row r="12" spans="1:4" x14ac:dyDescent="0.25">
      <c r="A12" s="80" t="s">
        <v>142</v>
      </c>
      <c r="B12" s="67">
        <v>21.25</v>
      </c>
    </row>
    <row r="13" spans="1:4" x14ac:dyDescent="0.25">
      <c r="A13" s="2" t="s">
        <v>3</v>
      </c>
      <c r="B13" s="8">
        <f>B12*B11</f>
        <v>191.25</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6">
    <tabColor rgb="FF0000FF"/>
  </sheetPr>
  <dimension ref="A1:D14"/>
  <sheetViews>
    <sheetView workbookViewId="0">
      <selection activeCell="C21" sqref="C21"/>
    </sheetView>
  </sheetViews>
  <sheetFormatPr defaultColWidth="10.28515625" defaultRowHeight="15" x14ac:dyDescent="0.25"/>
  <cols>
    <col min="1" max="1" width="14" bestFit="1" customWidth="1"/>
    <col min="2" max="2" width="13.85546875" bestFit="1" customWidth="1"/>
    <col min="3" max="3" width="16" bestFit="1" customWidth="1"/>
    <col min="4" max="4" width="13.85546875" bestFit="1" customWidth="1"/>
  </cols>
  <sheetData>
    <row r="1" spans="1:4" ht="60" x14ac:dyDescent="0.25">
      <c r="A1" s="60" t="s">
        <v>143</v>
      </c>
      <c r="B1" s="60"/>
      <c r="C1" s="60"/>
      <c r="D1" s="60"/>
    </row>
    <row r="3" spans="1:4" x14ac:dyDescent="0.25">
      <c r="A3" s="1" t="s">
        <v>144</v>
      </c>
      <c r="B3" s="1" t="s">
        <v>145</v>
      </c>
      <c r="C3" s="1" t="s">
        <v>146</v>
      </c>
      <c r="D3" s="1" t="s">
        <v>147</v>
      </c>
    </row>
    <row r="4" spans="1:4" x14ac:dyDescent="0.25">
      <c r="A4" s="2">
        <v>12550</v>
      </c>
      <c r="B4" s="12">
        <v>40587</v>
      </c>
      <c r="C4" s="12">
        <v>40609</v>
      </c>
      <c r="D4" s="10"/>
    </row>
    <row r="5" spans="1:4" x14ac:dyDescent="0.25">
      <c r="A5" s="2">
        <v>12551</v>
      </c>
      <c r="B5" s="12">
        <v>40587</v>
      </c>
      <c r="C5" s="12">
        <v>40610</v>
      </c>
      <c r="D5" s="10"/>
    </row>
    <row r="6" spans="1:4" x14ac:dyDescent="0.25">
      <c r="A6" s="2">
        <v>12552</v>
      </c>
      <c r="B6" s="12">
        <v>40587</v>
      </c>
      <c r="C6" s="12">
        <v>40646</v>
      </c>
      <c r="D6" s="10"/>
    </row>
    <row r="7" spans="1:4" x14ac:dyDescent="0.25">
      <c r="A7" s="2">
        <v>12553</v>
      </c>
      <c r="B7" s="12">
        <v>40588</v>
      </c>
      <c r="C7" s="12">
        <v>40652</v>
      </c>
      <c r="D7" s="10"/>
    </row>
    <row r="8" spans="1:4" x14ac:dyDescent="0.25">
      <c r="A8" s="2">
        <v>12554</v>
      </c>
      <c r="B8" s="12">
        <v>40589</v>
      </c>
      <c r="C8" s="12">
        <v>40594</v>
      </c>
      <c r="D8" s="10"/>
    </row>
    <row r="9" spans="1:4" x14ac:dyDescent="0.25">
      <c r="A9" s="2">
        <v>12555</v>
      </c>
      <c r="B9" s="12">
        <v>40589</v>
      </c>
      <c r="C9" s="12">
        <v>40621</v>
      </c>
      <c r="D9" s="10"/>
    </row>
    <row r="10" spans="1:4" x14ac:dyDescent="0.25">
      <c r="A10" s="2">
        <v>12556</v>
      </c>
      <c r="B10" s="12">
        <v>40593</v>
      </c>
      <c r="C10" s="12">
        <v>40690</v>
      </c>
      <c r="D10" s="10"/>
    </row>
    <row r="11" spans="1:4" x14ac:dyDescent="0.25">
      <c r="A11" s="2">
        <v>12557</v>
      </c>
      <c r="B11" s="12">
        <v>40594</v>
      </c>
      <c r="C11" s="12">
        <v>40622</v>
      </c>
      <c r="D11" s="10"/>
    </row>
    <row r="12" spans="1:4" x14ac:dyDescent="0.25">
      <c r="A12" s="2">
        <v>12558</v>
      </c>
      <c r="B12" s="12">
        <v>40595</v>
      </c>
      <c r="C12" s="12">
        <v>40604</v>
      </c>
      <c r="D12" s="10"/>
    </row>
    <row r="14" spans="1:4" x14ac:dyDescent="0.25">
      <c r="C14" s="1" t="s">
        <v>148</v>
      </c>
      <c r="D14" s="10"/>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67">
    <tabColor rgb="FFFF0000"/>
  </sheetPr>
  <dimension ref="A1:D14"/>
  <sheetViews>
    <sheetView workbookViewId="0">
      <selection activeCell="D14" sqref="D14"/>
    </sheetView>
  </sheetViews>
  <sheetFormatPr defaultColWidth="10.28515625" defaultRowHeight="15" x14ac:dyDescent="0.25"/>
  <cols>
    <col min="1" max="1" width="14" bestFit="1" customWidth="1"/>
    <col min="2" max="2" width="13.85546875" bestFit="1" customWidth="1"/>
    <col min="3" max="3" width="16" bestFit="1" customWidth="1"/>
    <col min="4" max="4" width="13.85546875" bestFit="1" customWidth="1"/>
  </cols>
  <sheetData>
    <row r="1" spans="1:4" ht="60" x14ac:dyDescent="0.25">
      <c r="A1" s="60" t="s">
        <v>143</v>
      </c>
      <c r="B1" s="60"/>
      <c r="C1" s="60"/>
      <c r="D1" s="60"/>
    </row>
    <row r="3" spans="1:4" x14ac:dyDescent="0.25">
      <c r="A3" s="1" t="s">
        <v>144</v>
      </c>
      <c r="B3" s="1" t="s">
        <v>145</v>
      </c>
      <c r="C3" s="1" t="s">
        <v>146</v>
      </c>
      <c r="D3" s="1" t="s">
        <v>147</v>
      </c>
    </row>
    <row r="4" spans="1:4" x14ac:dyDescent="0.25">
      <c r="A4" s="2">
        <v>12550</v>
      </c>
      <c r="B4" s="12">
        <v>40587</v>
      </c>
      <c r="C4" s="12">
        <v>40609</v>
      </c>
      <c r="D4" s="10">
        <f t="shared" ref="D4:D12" si="0">C4-B4</f>
        <v>22</v>
      </c>
    </row>
    <row r="5" spans="1:4" x14ac:dyDescent="0.25">
      <c r="A5" s="2">
        <v>12551</v>
      </c>
      <c r="B5" s="12">
        <v>40587</v>
      </c>
      <c r="C5" s="12">
        <v>40610</v>
      </c>
      <c r="D5" s="10">
        <f t="shared" si="0"/>
        <v>23</v>
      </c>
    </row>
    <row r="6" spans="1:4" x14ac:dyDescent="0.25">
      <c r="A6" s="2">
        <v>12552</v>
      </c>
      <c r="B6" s="12">
        <v>40587</v>
      </c>
      <c r="C6" s="12">
        <v>40646</v>
      </c>
      <c r="D6" s="10">
        <f t="shared" si="0"/>
        <v>59</v>
      </c>
    </row>
    <row r="7" spans="1:4" x14ac:dyDescent="0.25">
      <c r="A7" s="2">
        <v>12553</v>
      </c>
      <c r="B7" s="12">
        <v>40588</v>
      </c>
      <c r="C7" s="12">
        <v>40652</v>
      </c>
      <c r="D7" s="10">
        <f t="shared" si="0"/>
        <v>64</v>
      </c>
    </row>
    <row r="8" spans="1:4" x14ac:dyDescent="0.25">
      <c r="A8" s="2">
        <v>12554</v>
      </c>
      <c r="B8" s="12">
        <v>40589</v>
      </c>
      <c r="C8" s="12">
        <v>40594</v>
      </c>
      <c r="D8" s="10">
        <f t="shared" si="0"/>
        <v>5</v>
      </c>
    </row>
    <row r="9" spans="1:4" x14ac:dyDescent="0.25">
      <c r="A9" s="2">
        <v>12555</v>
      </c>
      <c r="B9" s="12">
        <v>40589</v>
      </c>
      <c r="C9" s="12">
        <v>40621</v>
      </c>
      <c r="D9" s="10">
        <f t="shared" si="0"/>
        <v>32</v>
      </c>
    </row>
    <row r="10" spans="1:4" x14ac:dyDescent="0.25">
      <c r="A10" s="2">
        <v>12556</v>
      </c>
      <c r="B10" s="12">
        <v>40593</v>
      </c>
      <c r="C10" s="12">
        <v>40690</v>
      </c>
      <c r="D10" s="10">
        <f t="shared" si="0"/>
        <v>97</v>
      </c>
    </row>
    <row r="11" spans="1:4" x14ac:dyDescent="0.25">
      <c r="A11" s="2">
        <v>12557</v>
      </c>
      <c r="B11" s="12">
        <v>40594</v>
      </c>
      <c r="C11" s="12">
        <v>40622</v>
      </c>
      <c r="D11" s="10">
        <f t="shared" si="0"/>
        <v>28</v>
      </c>
    </row>
    <row r="12" spans="1:4" x14ac:dyDescent="0.25">
      <c r="A12" s="2">
        <v>12558</v>
      </c>
      <c r="B12" s="12">
        <v>40595</v>
      </c>
      <c r="C12" s="12">
        <v>40604</v>
      </c>
      <c r="D12" s="10">
        <f t="shared" si="0"/>
        <v>9</v>
      </c>
    </row>
    <row r="14" spans="1:4" x14ac:dyDescent="0.25">
      <c r="C14" s="1" t="s">
        <v>148</v>
      </c>
      <c r="D14" s="10">
        <f>AVERAGE(D4:D12)</f>
        <v>37.666666666666664</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69">
    <tabColor rgb="FF0000FF"/>
  </sheetPr>
  <dimension ref="A1:D9"/>
  <sheetViews>
    <sheetView workbookViewId="0">
      <selection activeCell="C21" sqref="C21"/>
    </sheetView>
  </sheetViews>
  <sheetFormatPr defaultColWidth="10.28515625" defaultRowHeight="15" x14ac:dyDescent="0.25"/>
  <cols>
    <col min="1" max="1" width="13" customWidth="1"/>
    <col min="2" max="2" width="13.85546875" bestFit="1" customWidth="1"/>
    <col min="3" max="3" width="12.28515625" bestFit="1" customWidth="1"/>
    <col min="4" max="4" width="13.85546875" bestFit="1" customWidth="1"/>
  </cols>
  <sheetData>
    <row r="1" spans="1:4" ht="30" x14ac:dyDescent="0.25">
      <c r="A1" s="60" t="s">
        <v>149</v>
      </c>
      <c r="B1" s="60"/>
      <c r="C1" s="60"/>
      <c r="D1" s="60"/>
    </row>
    <row r="3" spans="1:4" x14ac:dyDescent="0.25">
      <c r="A3" s="14" t="s">
        <v>16</v>
      </c>
      <c r="B3" s="14" t="s">
        <v>17</v>
      </c>
      <c r="C3" s="14" t="s">
        <v>18</v>
      </c>
      <c r="D3" s="14" t="s">
        <v>19</v>
      </c>
    </row>
    <row r="4" spans="1:4" x14ac:dyDescent="0.25">
      <c r="A4" s="2">
        <v>10</v>
      </c>
      <c r="B4" s="2">
        <v>3</v>
      </c>
      <c r="C4" s="13">
        <v>5</v>
      </c>
      <c r="D4" s="81"/>
    </row>
    <row r="5" spans="1:4" x14ac:dyDescent="0.25">
      <c r="A5" s="2">
        <v>100</v>
      </c>
      <c r="B5" s="2">
        <v>37</v>
      </c>
      <c r="C5" s="13">
        <v>15</v>
      </c>
      <c r="D5" s="81"/>
    </row>
    <row r="6" spans="1:4" x14ac:dyDescent="0.25">
      <c r="A6" s="2">
        <v>250</v>
      </c>
      <c r="B6" s="2">
        <v>241</v>
      </c>
      <c r="C6" s="13">
        <v>22</v>
      </c>
      <c r="D6" s="81"/>
    </row>
    <row r="7" spans="1:4" x14ac:dyDescent="0.25">
      <c r="A7" s="2">
        <v>45</v>
      </c>
      <c r="B7" s="2">
        <v>41</v>
      </c>
      <c r="C7" s="13">
        <v>16</v>
      </c>
      <c r="D7" s="81"/>
    </row>
    <row r="8" spans="1:4" x14ac:dyDescent="0.25">
      <c r="A8" s="2">
        <v>69</v>
      </c>
      <c r="B8" s="2">
        <v>43</v>
      </c>
      <c r="C8" s="13">
        <v>50</v>
      </c>
      <c r="D8" s="81"/>
    </row>
    <row r="9" spans="1:4" x14ac:dyDescent="0.25">
      <c r="A9" s="2">
        <v>10</v>
      </c>
      <c r="B9" s="2">
        <v>10</v>
      </c>
      <c r="C9" s="13">
        <v>5</v>
      </c>
      <c r="D9" s="81"/>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0">
    <tabColor rgb="FFFF0000"/>
  </sheetPr>
  <dimension ref="A1:D9"/>
  <sheetViews>
    <sheetView workbookViewId="0">
      <selection activeCell="D6" sqref="D6"/>
    </sheetView>
  </sheetViews>
  <sheetFormatPr defaultColWidth="10.28515625" defaultRowHeight="15" x14ac:dyDescent="0.25"/>
  <cols>
    <col min="1" max="1" width="13" customWidth="1"/>
    <col min="2" max="2" width="13.85546875" bestFit="1" customWidth="1"/>
    <col min="3" max="3" width="12.28515625" bestFit="1" customWidth="1"/>
    <col min="4" max="4" width="13.85546875" bestFit="1" customWidth="1"/>
  </cols>
  <sheetData>
    <row r="1" spans="1:4" ht="30" x14ac:dyDescent="0.25">
      <c r="A1" s="60" t="s">
        <v>149</v>
      </c>
      <c r="B1" s="60"/>
      <c r="C1" s="60"/>
      <c r="D1" s="60"/>
    </row>
    <row r="3" spans="1:4" x14ac:dyDescent="0.25">
      <c r="A3" s="14" t="s">
        <v>16</v>
      </c>
      <c r="B3" s="14" t="s">
        <v>17</v>
      </c>
      <c r="C3" s="14" t="s">
        <v>18</v>
      </c>
      <c r="D3" s="14" t="s">
        <v>19</v>
      </c>
    </row>
    <row r="4" spans="1:4" x14ac:dyDescent="0.25">
      <c r="A4" s="2">
        <v>10</v>
      </c>
      <c r="B4" s="2">
        <v>3</v>
      </c>
      <c r="C4" s="13">
        <v>5</v>
      </c>
      <c r="D4" s="15">
        <f t="shared" ref="D4:D9" si="0">(A4-B4)*C4</f>
        <v>35</v>
      </c>
    </row>
    <row r="5" spans="1:4" x14ac:dyDescent="0.25">
      <c r="A5" s="2">
        <v>100</v>
      </c>
      <c r="B5" s="2">
        <v>37</v>
      </c>
      <c r="C5" s="13">
        <v>15</v>
      </c>
      <c r="D5" s="15">
        <f t="shared" si="0"/>
        <v>945</v>
      </c>
    </row>
    <row r="6" spans="1:4" x14ac:dyDescent="0.25">
      <c r="A6" s="2">
        <v>250</v>
      </c>
      <c r="B6" s="2">
        <v>241</v>
      </c>
      <c r="C6" s="13">
        <v>22</v>
      </c>
      <c r="D6" s="15">
        <f t="shared" si="0"/>
        <v>198</v>
      </c>
    </row>
    <row r="7" spans="1:4" x14ac:dyDescent="0.25">
      <c r="A7" s="2">
        <v>45</v>
      </c>
      <c r="B7" s="2">
        <v>41</v>
      </c>
      <c r="C7" s="13">
        <v>16</v>
      </c>
      <c r="D7" s="15">
        <f t="shared" si="0"/>
        <v>64</v>
      </c>
    </row>
    <row r="8" spans="1:4" x14ac:dyDescent="0.25">
      <c r="A8" s="2">
        <v>69</v>
      </c>
      <c r="B8" s="2">
        <v>43</v>
      </c>
      <c r="C8" s="13">
        <v>50</v>
      </c>
      <c r="D8" s="15">
        <f t="shared" si="0"/>
        <v>1300</v>
      </c>
    </row>
    <row r="9" spans="1:4" x14ac:dyDescent="0.25">
      <c r="A9" s="2">
        <v>10</v>
      </c>
      <c r="B9" s="2">
        <v>10</v>
      </c>
      <c r="C9" s="13">
        <v>5</v>
      </c>
      <c r="D9" s="15">
        <f t="shared" si="0"/>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71">
    <tabColor rgb="FF0000FF"/>
  </sheetPr>
  <dimension ref="A1:E14"/>
  <sheetViews>
    <sheetView workbookViewId="0">
      <selection activeCell="C21" sqref="C21"/>
    </sheetView>
  </sheetViews>
  <sheetFormatPr defaultColWidth="10.28515625" defaultRowHeight="15" x14ac:dyDescent="0.25"/>
  <cols>
    <col min="1" max="1" width="13" customWidth="1"/>
    <col min="2" max="2" width="13.85546875" bestFit="1" customWidth="1"/>
    <col min="3" max="3" width="12.28515625" bestFit="1" customWidth="1"/>
    <col min="4" max="4" width="13.85546875" bestFit="1" customWidth="1"/>
    <col min="5" max="5" width="20.140625" customWidth="1"/>
  </cols>
  <sheetData>
    <row r="1" spans="1:5" ht="45" x14ac:dyDescent="0.25">
      <c r="A1" s="60" t="s">
        <v>150</v>
      </c>
      <c r="B1" s="60"/>
      <c r="C1" s="60"/>
      <c r="D1" s="60"/>
    </row>
    <row r="3" spans="1:5" ht="30" x14ac:dyDescent="0.25">
      <c r="A3" s="1" t="s">
        <v>11</v>
      </c>
      <c r="B3" s="1" t="s">
        <v>2</v>
      </c>
      <c r="C3" s="1" t="s">
        <v>0</v>
      </c>
      <c r="D3" s="1" t="s">
        <v>1</v>
      </c>
      <c r="E3" s="7" t="s">
        <v>151</v>
      </c>
    </row>
    <row r="4" spans="1:5" x14ac:dyDescent="0.25">
      <c r="A4" s="2" t="s">
        <v>130</v>
      </c>
      <c r="B4" s="16">
        <v>14</v>
      </c>
      <c r="C4" s="82">
        <v>0.45833333333333331</v>
      </c>
      <c r="D4" s="82">
        <v>0.875</v>
      </c>
      <c r="E4" s="81"/>
    </row>
    <row r="5" spans="1:5" x14ac:dyDescent="0.25">
      <c r="A5" s="2" t="s">
        <v>131</v>
      </c>
      <c r="B5" s="16">
        <v>25</v>
      </c>
      <c r="C5" s="82">
        <v>0.33333333333333331</v>
      </c>
      <c r="D5" s="82">
        <v>0.625</v>
      </c>
      <c r="E5" s="81"/>
    </row>
    <row r="6" spans="1:5" x14ac:dyDescent="0.25">
      <c r="A6" s="2" t="s">
        <v>132</v>
      </c>
      <c r="B6" s="16">
        <v>25</v>
      </c>
      <c r="C6" s="82">
        <v>0.33333333333333331</v>
      </c>
      <c r="D6" s="82">
        <v>0.625</v>
      </c>
      <c r="E6" s="81"/>
    </row>
    <row r="7" spans="1:5" x14ac:dyDescent="0.25">
      <c r="A7" s="2" t="s">
        <v>133</v>
      </c>
      <c r="B7" s="16">
        <v>15</v>
      </c>
      <c r="C7" s="82">
        <v>0.41666666666666669</v>
      </c>
      <c r="D7" s="82">
        <v>0.75</v>
      </c>
      <c r="E7" s="81"/>
    </row>
    <row r="8" spans="1:5" x14ac:dyDescent="0.25">
      <c r="A8" s="2" t="s">
        <v>152</v>
      </c>
      <c r="B8" s="16">
        <v>21</v>
      </c>
      <c r="C8" s="82">
        <v>0.41666666666666669</v>
      </c>
      <c r="D8" s="82">
        <v>0.83333333333333337</v>
      </c>
      <c r="E8" s="81"/>
    </row>
    <row r="9" spans="1:5" x14ac:dyDescent="0.25">
      <c r="A9" s="2" t="s">
        <v>153</v>
      </c>
      <c r="B9" s="16">
        <v>29</v>
      </c>
      <c r="C9" s="82">
        <v>0.41666666666666669</v>
      </c>
      <c r="D9" s="82">
        <v>0.70833333333333337</v>
      </c>
      <c r="E9" s="81"/>
    </row>
    <row r="10" spans="1:5" x14ac:dyDescent="0.25">
      <c r="A10" s="2" t="s">
        <v>154</v>
      </c>
      <c r="B10" s="16">
        <v>22</v>
      </c>
      <c r="C10" s="82">
        <v>0.33333333333333331</v>
      </c>
      <c r="D10" s="82">
        <v>0.66666666666666663</v>
      </c>
      <c r="E10" s="81"/>
    </row>
    <row r="11" spans="1:5" x14ac:dyDescent="0.25">
      <c r="A11" s="2" t="s">
        <v>155</v>
      </c>
      <c r="B11" s="16">
        <v>21</v>
      </c>
      <c r="C11" s="82">
        <v>0.41666666666666669</v>
      </c>
      <c r="D11" s="82">
        <v>0.75</v>
      </c>
      <c r="E11" s="81"/>
    </row>
    <row r="12" spans="1:5" x14ac:dyDescent="0.25">
      <c r="A12" s="2" t="s">
        <v>156</v>
      </c>
      <c r="B12" s="16">
        <v>19</v>
      </c>
      <c r="C12" s="82">
        <v>0.33333333333333331</v>
      </c>
      <c r="D12" s="82">
        <v>0.66666666666666663</v>
      </c>
      <c r="E12" s="81"/>
    </row>
    <row r="13" spans="1:5" x14ac:dyDescent="0.25">
      <c r="A13" s="2" t="s">
        <v>157</v>
      </c>
      <c r="B13" s="16">
        <v>16</v>
      </c>
      <c r="C13" s="82">
        <v>0.375</v>
      </c>
      <c r="D13" s="82">
        <v>0.75</v>
      </c>
      <c r="E13" s="81"/>
    </row>
    <row r="14" spans="1:5" x14ac:dyDescent="0.25">
      <c r="A14" s="2" t="s">
        <v>158</v>
      </c>
      <c r="B14" s="16">
        <v>21</v>
      </c>
      <c r="C14" s="82">
        <v>0.41666666666666669</v>
      </c>
      <c r="D14" s="82">
        <v>0.75</v>
      </c>
      <c r="E14" s="81"/>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72">
    <tabColor rgb="FFFF0000"/>
  </sheetPr>
  <dimension ref="A1:E14"/>
  <sheetViews>
    <sheetView workbookViewId="0">
      <selection activeCell="C21" sqref="C21"/>
    </sheetView>
  </sheetViews>
  <sheetFormatPr defaultColWidth="10.28515625" defaultRowHeight="15" x14ac:dyDescent="0.25"/>
  <cols>
    <col min="1" max="1" width="13" customWidth="1"/>
    <col min="2" max="2" width="13.85546875" bestFit="1" customWidth="1"/>
    <col min="3" max="3" width="12.28515625" bestFit="1" customWidth="1"/>
    <col min="4" max="4" width="13.85546875" bestFit="1" customWidth="1"/>
    <col min="5" max="5" width="20.140625" customWidth="1"/>
  </cols>
  <sheetData>
    <row r="1" spans="1:5" ht="45" x14ac:dyDescent="0.25">
      <c r="A1" s="60" t="s">
        <v>150</v>
      </c>
      <c r="B1" s="60"/>
      <c r="C1" s="60"/>
      <c r="D1" s="60"/>
    </row>
    <row r="3" spans="1:5" ht="30" x14ac:dyDescent="0.25">
      <c r="A3" s="1" t="s">
        <v>11</v>
      </c>
      <c r="B3" s="1" t="s">
        <v>2</v>
      </c>
      <c r="C3" s="1" t="s">
        <v>0</v>
      </c>
      <c r="D3" s="1" t="s">
        <v>1</v>
      </c>
      <c r="E3" s="7" t="s">
        <v>151</v>
      </c>
    </row>
    <row r="4" spans="1:5" x14ac:dyDescent="0.25">
      <c r="A4" s="2" t="s">
        <v>130</v>
      </c>
      <c r="B4" s="16">
        <v>14</v>
      </c>
      <c r="C4" s="82">
        <v>0.45833333333333331</v>
      </c>
      <c r="D4" s="82">
        <v>0.875</v>
      </c>
      <c r="E4" s="8">
        <f t="shared" ref="E4:E14" si="0">B4*(D4-C4)*24</f>
        <v>140</v>
      </c>
    </row>
    <row r="5" spans="1:5" x14ac:dyDescent="0.25">
      <c r="A5" s="2" t="s">
        <v>131</v>
      </c>
      <c r="B5" s="16">
        <v>25</v>
      </c>
      <c r="C5" s="82">
        <v>0.33333333333333331</v>
      </c>
      <c r="D5" s="82">
        <v>0.625</v>
      </c>
      <c r="E5" s="8">
        <f t="shared" si="0"/>
        <v>175</v>
      </c>
    </row>
    <row r="6" spans="1:5" x14ac:dyDescent="0.25">
      <c r="A6" s="2" t="s">
        <v>132</v>
      </c>
      <c r="B6" s="16">
        <v>25</v>
      </c>
      <c r="C6" s="82">
        <v>0.33333333333333331</v>
      </c>
      <c r="D6" s="82">
        <v>0.625</v>
      </c>
      <c r="E6" s="8">
        <f t="shared" si="0"/>
        <v>175</v>
      </c>
    </row>
    <row r="7" spans="1:5" x14ac:dyDescent="0.25">
      <c r="A7" s="2" t="s">
        <v>133</v>
      </c>
      <c r="B7" s="16">
        <v>15</v>
      </c>
      <c r="C7" s="82">
        <v>0.41666666666666669</v>
      </c>
      <c r="D7" s="82">
        <v>0.75</v>
      </c>
      <c r="E7" s="8">
        <f t="shared" si="0"/>
        <v>120</v>
      </c>
    </row>
    <row r="8" spans="1:5" x14ac:dyDescent="0.25">
      <c r="A8" s="2" t="s">
        <v>152</v>
      </c>
      <c r="B8" s="16">
        <v>21</v>
      </c>
      <c r="C8" s="82">
        <v>0.41666666666666669</v>
      </c>
      <c r="D8" s="82">
        <v>0.83333333333333337</v>
      </c>
      <c r="E8" s="8">
        <f t="shared" si="0"/>
        <v>210</v>
      </c>
    </row>
    <row r="9" spans="1:5" x14ac:dyDescent="0.25">
      <c r="A9" s="2" t="s">
        <v>153</v>
      </c>
      <c r="B9" s="16">
        <v>29</v>
      </c>
      <c r="C9" s="82">
        <v>0.41666666666666669</v>
      </c>
      <c r="D9" s="82">
        <v>0.70833333333333337</v>
      </c>
      <c r="E9" s="8">
        <f t="shared" si="0"/>
        <v>203</v>
      </c>
    </row>
    <row r="10" spans="1:5" x14ac:dyDescent="0.25">
      <c r="A10" s="2" t="s">
        <v>154</v>
      </c>
      <c r="B10" s="16">
        <v>22</v>
      </c>
      <c r="C10" s="82">
        <v>0.33333333333333331</v>
      </c>
      <c r="D10" s="82">
        <v>0.66666666666666663</v>
      </c>
      <c r="E10" s="8">
        <f t="shared" si="0"/>
        <v>176</v>
      </c>
    </row>
    <row r="11" spans="1:5" x14ac:dyDescent="0.25">
      <c r="A11" s="2" t="s">
        <v>155</v>
      </c>
      <c r="B11" s="16">
        <v>21</v>
      </c>
      <c r="C11" s="82">
        <v>0.41666666666666669</v>
      </c>
      <c r="D11" s="82">
        <v>0.75</v>
      </c>
      <c r="E11" s="8">
        <f t="shared" si="0"/>
        <v>168</v>
      </c>
    </row>
    <row r="12" spans="1:5" x14ac:dyDescent="0.25">
      <c r="A12" s="2" t="s">
        <v>156</v>
      </c>
      <c r="B12" s="16">
        <v>19</v>
      </c>
      <c r="C12" s="82">
        <v>0.33333333333333331</v>
      </c>
      <c r="D12" s="82">
        <v>0.66666666666666663</v>
      </c>
      <c r="E12" s="8">
        <f t="shared" si="0"/>
        <v>152</v>
      </c>
    </row>
    <row r="13" spans="1:5" x14ac:dyDescent="0.25">
      <c r="A13" s="2" t="s">
        <v>157</v>
      </c>
      <c r="B13" s="16">
        <v>16</v>
      </c>
      <c r="C13" s="82">
        <v>0.375</v>
      </c>
      <c r="D13" s="82">
        <v>0.75</v>
      </c>
      <c r="E13" s="8">
        <f t="shared" si="0"/>
        <v>144</v>
      </c>
    </row>
    <row r="14" spans="1:5" x14ac:dyDescent="0.25">
      <c r="A14" s="2" t="s">
        <v>158</v>
      </c>
      <c r="B14" s="16">
        <v>21</v>
      </c>
      <c r="C14" s="82">
        <v>0.41666666666666669</v>
      </c>
      <c r="D14" s="82">
        <v>0.75</v>
      </c>
      <c r="E14" s="8">
        <f t="shared" si="0"/>
        <v>168</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00FF"/>
  </sheetPr>
  <dimension ref="A1:D1"/>
  <sheetViews>
    <sheetView workbookViewId="0">
      <selection activeCell="C21" sqref="C21"/>
    </sheetView>
  </sheetViews>
  <sheetFormatPr defaultColWidth="10.28515625" defaultRowHeight="15" x14ac:dyDescent="0.25"/>
  <cols>
    <col min="1" max="1" width="13" customWidth="1"/>
    <col min="2" max="2" width="13.85546875" bestFit="1" customWidth="1"/>
    <col min="3" max="3" width="12.28515625" bestFit="1" customWidth="1"/>
    <col min="4" max="4" width="13.85546875" bestFit="1" customWidth="1"/>
  </cols>
  <sheetData>
    <row r="1" spans="1:4" ht="60" x14ac:dyDescent="0.25">
      <c r="A1" s="60" t="s">
        <v>159</v>
      </c>
      <c r="B1" s="60"/>
      <c r="C1" s="60"/>
      <c r="D1" s="60"/>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0000"/>
  </sheetPr>
  <dimension ref="A1:D8"/>
  <sheetViews>
    <sheetView workbookViewId="0">
      <selection activeCell="B8" sqref="B8"/>
    </sheetView>
  </sheetViews>
  <sheetFormatPr defaultColWidth="10.28515625" defaultRowHeight="15" x14ac:dyDescent="0.25"/>
  <cols>
    <col min="1" max="1" width="13" customWidth="1"/>
    <col min="2" max="2" width="13.85546875" bestFit="1" customWidth="1"/>
    <col min="3" max="3" width="12.28515625" bestFit="1" customWidth="1"/>
    <col min="4" max="4" width="13.85546875" bestFit="1" customWidth="1"/>
  </cols>
  <sheetData>
    <row r="1" spans="1:4" ht="60" x14ac:dyDescent="0.25">
      <c r="A1" s="60" t="s">
        <v>159</v>
      </c>
      <c r="B1" s="60"/>
      <c r="C1" s="60"/>
      <c r="D1" s="60"/>
    </row>
    <row r="3" spans="1:4" x14ac:dyDescent="0.25">
      <c r="A3" s="1" t="s">
        <v>0</v>
      </c>
      <c r="B3" s="9">
        <v>0.3125</v>
      </c>
    </row>
    <row r="4" spans="1:4" x14ac:dyDescent="0.25">
      <c r="A4" s="1" t="s">
        <v>1</v>
      </c>
      <c r="B4" s="9">
        <v>0.47916666666666669</v>
      </c>
    </row>
    <row r="5" spans="1:4" x14ac:dyDescent="0.25">
      <c r="A5" s="1" t="s">
        <v>0</v>
      </c>
      <c r="B5" s="9">
        <v>0.58333333333333337</v>
      </c>
    </row>
    <row r="6" spans="1:4" x14ac:dyDescent="0.25">
      <c r="A6" s="1" t="s">
        <v>1</v>
      </c>
      <c r="B6" s="9">
        <v>0.72916666666666663</v>
      </c>
    </row>
    <row r="7" spans="1:4" x14ac:dyDescent="0.25">
      <c r="A7" s="1" t="s">
        <v>142</v>
      </c>
      <c r="B7" s="16">
        <v>27</v>
      </c>
    </row>
    <row r="8" spans="1:4" x14ac:dyDescent="0.25">
      <c r="A8" s="1" t="s">
        <v>3</v>
      </c>
      <c r="B8" s="8">
        <f>SUM(B4-B3,B6-B5)*24*B7</f>
        <v>202.49999999999994</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00FF"/>
  </sheetPr>
  <dimension ref="A1:K8"/>
  <sheetViews>
    <sheetView workbookViewId="0">
      <selection activeCell="H20" sqref="H20"/>
    </sheetView>
  </sheetViews>
  <sheetFormatPr defaultColWidth="10.28515625" defaultRowHeight="15" x14ac:dyDescent="0.25"/>
  <cols>
    <col min="1" max="1" width="19.42578125" customWidth="1"/>
    <col min="2" max="2" width="14" bestFit="1" customWidth="1"/>
    <col min="3" max="3" width="12.28515625" bestFit="1" customWidth="1"/>
    <col min="4" max="4" width="14" bestFit="1" customWidth="1"/>
    <col min="5" max="11" width="11" bestFit="1" customWidth="1"/>
  </cols>
  <sheetData>
    <row r="1" spans="1:11" ht="45" x14ac:dyDescent="0.25">
      <c r="A1" s="60" t="s">
        <v>160</v>
      </c>
      <c r="B1" s="60"/>
      <c r="C1" s="60"/>
      <c r="D1" s="60"/>
    </row>
    <row r="3" spans="1:11" x14ac:dyDescent="0.25">
      <c r="A3" s="32" t="s">
        <v>41</v>
      </c>
    </row>
    <row r="4" spans="1:11" x14ac:dyDescent="0.25">
      <c r="A4" s="2">
        <v>0.05</v>
      </c>
    </row>
    <row r="6" spans="1:11" x14ac:dyDescent="0.25">
      <c r="A6" s="33" t="s">
        <v>6</v>
      </c>
      <c r="B6" s="2" t="s">
        <v>42</v>
      </c>
      <c r="C6" s="2" t="s">
        <v>43</v>
      </c>
      <c r="D6" s="2" t="s">
        <v>44</v>
      </c>
      <c r="E6" s="2" t="s">
        <v>45</v>
      </c>
      <c r="F6" s="2" t="s">
        <v>46</v>
      </c>
      <c r="G6" s="2" t="s">
        <v>47</v>
      </c>
      <c r="H6" s="2" t="s">
        <v>48</v>
      </c>
      <c r="I6" s="2" t="s">
        <v>49</v>
      </c>
      <c r="J6" s="2" t="s">
        <v>50</v>
      </c>
      <c r="K6" s="2" t="s">
        <v>51</v>
      </c>
    </row>
    <row r="7" spans="1:11" x14ac:dyDescent="0.25">
      <c r="A7" s="33" t="s">
        <v>7</v>
      </c>
      <c r="B7" s="16">
        <v>11682</v>
      </c>
      <c r="C7" s="16">
        <v>20880</v>
      </c>
      <c r="D7" s="16">
        <v>12176</v>
      </c>
      <c r="E7" s="16">
        <v>12695</v>
      </c>
      <c r="F7" s="16">
        <v>19679</v>
      </c>
      <c r="G7" s="16">
        <v>16243</v>
      </c>
      <c r="H7" s="16">
        <v>11976</v>
      </c>
      <c r="I7" s="16">
        <v>17839</v>
      </c>
      <c r="J7" s="16">
        <v>24591</v>
      </c>
      <c r="K7" s="16">
        <v>24545</v>
      </c>
    </row>
    <row r="8" spans="1:11" x14ac:dyDescent="0.25">
      <c r="A8" s="34" t="s">
        <v>207</v>
      </c>
      <c r="B8" s="8"/>
      <c r="C8" s="8"/>
      <c r="D8" s="8"/>
      <c r="E8" s="8"/>
      <c r="F8" s="8"/>
      <c r="G8" s="8"/>
      <c r="H8" s="8"/>
      <c r="I8" s="8"/>
      <c r="J8" s="8"/>
      <c r="K8" s="8"/>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00"/>
  </sheetPr>
  <dimension ref="A1:K8"/>
  <sheetViews>
    <sheetView workbookViewId="0">
      <selection activeCell="C21" sqref="C21"/>
    </sheetView>
  </sheetViews>
  <sheetFormatPr defaultColWidth="10.28515625" defaultRowHeight="15" x14ac:dyDescent="0.25"/>
  <cols>
    <col min="1" max="1" width="19.42578125" customWidth="1"/>
    <col min="2" max="2" width="14" bestFit="1" customWidth="1"/>
    <col min="3" max="3" width="12.28515625" bestFit="1" customWidth="1"/>
    <col min="4" max="4" width="14" bestFit="1" customWidth="1"/>
    <col min="5" max="11" width="11" bestFit="1" customWidth="1"/>
  </cols>
  <sheetData>
    <row r="1" spans="1:11" ht="45" x14ac:dyDescent="0.25">
      <c r="A1" s="60" t="s">
        <v>160</v>
      </c>
      <c r="B1" s="60"/>
      <c r="C1" s="60"/>
      <c r="D1" s="60"/>
    </row>
    <row r="3" spans="1:11" x14ac:dyDescent="0.25">
      <c r="A3" s="32" t="s">
        <v>41</v>
      </c>
    </row>
    <row r="4" spans="1:11" x14ac:dyDescent="0.25">
      <c r="A4" s="2">
        <v>0.05</v>
      </c>
    </row>
    <row r="6" spans="1:11" x14ac:dyDescent="0.25">
      <c r="A6" s="33" t="s">
        <v>6</v>
      </c>
      <c r="B6" s="2" t="s">
        <v>42</v>
      </c>
      <c r="C6" s="2" t="s">
        <v>43</v>
      </c>
      <c r="D6" s="2" t="s">
        <v>44</v>
      </c>
      <c r="E6" s="2" t="s">
        <v>45</v>
      </c>
      <c r="F6" s="2" t="s">
        <v>46</v>
      </c>
      <c r="G6" s="2" t="s">
        <v>47</v>
      </c>
      <c r="H6" s="2" t="s">
        <v>48</v>
      </c>
      <c r="I6" s="2" t="s">
        <v>49</v>
      </c>
      <c r="J6" s="2" t="s">
        <v>50</v>
      </c>
      <c r="K6" s="2" t="s">
        <v>51</v>
      </c>
    </row>
    <row r="7" spans="1:11" x14ac:dyDescent="0.25">
      <c r="A7" s="33" t="s">
        <v>7</v>
      </c>
      <c r="B7" s="16">
        <v>11682</v>
      </c>
      <c r="C7" s="16">
        <v>20880</v>
      </c>
      <c r="D7" s="16">
        <v>12176</v>
      </c>
      <c r="E7" s="16">
        <v>12695</v>
      </c>
      <c r="F7" s="16">
        <v>19679</v>
      </c>
      <c r="G7" s="16">
        <v>16243</v>
      </c>
      <c r="H7" s="16">
        <v>11976</v>
      </c>
      <c r="I7" s="16">
        <v>17839</v>
      </c>
      <c r="J7" s="16">
        <v>24591</v>
      </c>
      <c r="K7" s="16">
        <v>24545</v>
      </c>
    </row>
    <row r="8" spans="1:11" x14ac:dyDescent="0.25">
      <c r="A8" s="34" t="s">
        <v>207</v>
      </c>
      <c r="B8" s="8">
        <f t="shared" ref="B8:K8" si="0">B7*$A4</f>
        <v>584.1</v>
      </c>
      <c r="C8" s="8">
        <f t="shared" si="0"/>
        <v>1044</v>
      </c>
      <c r="D8" s="8">
        <f t="shared" si="0"/>
        <v>608.80000000000007</v>
      </c>
      <c r="E8" s="8">
        <f t="shared" si="0"/>
        <v>634.75</v>
      </c>
      <c r="F8" s="8">
        <f t="shared" si="0"/>
        <v>983.95</v>
      </c>
      <c r="G8" s="8">
        <f t="shared" si="0"/>
        <v>812.15000000000009</v>
      </c>
      <c r="H8" s="8">
        <f t="shared" si="0"/>
        <v>598.80000000000007</v>
      </c>
      <c r="I8" s="8">
        <f t="shared" si="0"/>
        <v>891.95</v>
      </c>
      <c r="J8" s="8">
        <f t="shared" si="0"/>
        <v>1229.5500000000002</v>
      </c>
      <c r="K8" s="8">
        <f t="shared" si="0"/>
        <v>1227.25</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00FF"/>
  </sheetPr>
  <dimension ref="A1:L22"/>
  <sheetViews>
    <sheetView workbookViewId="0">
      <selection activeCell="D19" sqref="D19:L20"/>
    </sheetView>
  </sheetViews>
  <sheetFormatPr defaultColWidth="10.28515625" defaultRowHeight="15" x14ac:dyDescent="0.25"/>
  <cols>
    <col min="1" max="1" width="16.7109375" customWidth="1"/>
    <col min="2" max="2" width="13.85546875" bestFit="1" customWidth="1"/>
    <col min="3" max="3" width="12.28515625" bestFit="1" customWidth="1"/>
    <col min="4" max="4" width="13.85546875" bestFit="1" customWidth="1"/>
    <col min="8" max="13" width="16.28515625" customWidth="1"/>
    <col min="14" max="15" width="12.28515625" customWidth="1"/>
    <col min="16" max="18" width="9" customWidth="1"/>
    <col min="19" max="19" width="12.42578125" bestFit="1" customWidth="1"/>
    <col min="20" max="23" width="9" customWidth="1"/>
    <col min="24" max="24" width="10.7109375" customWidth="1"/>
    <col min="25" max="28" width="9" customWidth="1"/>
    <col min="29" max="29" width="12" customWidth="1"/>
    <col min="30" max="32" width="10.7109375" customWidth="1"/>
    <col min="33" max="33" width="10.7109375" bestFit="1" customWidth="1"/>
    <col min="34" max="34" width="14.28515625" bestFit="1" customWidth="1"/>
    <col min="35" max="35" width="11.42578125" bestFit="1" customWidth="1"/>
  </cols>
  <sheetData>
    <row r="1" spans="1:10" x14ac:dyDescent="0.25">
      <c r="A1" s="84" t="s">
        <v>161</v>
      </c>
      <c r="B1" s="85"/>
      <c r="C1" s="85"/>
      <c r="D1" s="85"/>
      <c r="E1" s="85"/>
      <c r="F1" s="85"/>
      <c r="G1" s="85"/>
      <c r="H1" s="86"/>
    </row>
    <row r="3" spans="1:10" x14ac:dyDescent="0.25">
      <c r="B3" s="33" t="s">
        <v>23</v>
      </c>
      <c r="C3" s="33" t="s">
        <v>162</v>
      </c>
      <c r="D3" s="33" t="str">
        <f t="shared" ref="D3:J3" si="0">D16</f>
        <v>Expense 1</v>
      </c>
      <c r="E3" s="33" t="str">
        <f t="shared" si="0"/>
        <v>Expense 2</v>
      </c>
      <c r="F3" s="33" t="str">
        <f t="shared" si="0"/>
        <v>Expense 3</v>
      </c>
      <c r="G3" s="33" t="str">
        <f t="shared" si="0"/>
        <v>Expense 4</v>
      </c>
      <c r="H3" s="33" t="str">
        <f t="shared" si="0"/>
        <v>Expense 5</v>
      </c>
      <c r="I3" s="33" t="str">
        <f t="shared" si="0"/>
        <v>Expense 6</v>
      </c>
      <c r="J3" s="33" t="str">
        <f t="shared" si="0"/>
        <v>Expense 7</v>
      </c>
    </row>
    <row r="4" spans="1:10" x14ac:dyDescent="0.25">
      <c r="B4" s="2" t="s">
        <v>20</v>
      </c>
      <c r="C4" s="16">
        <v>5000</v>
      </c>
      <c r="D4" s="8"/>
      <c r="E4" s="8"/>
      <c r="F4" s="8"/>
      <c r="G4" s="8"/>
      <c r="H4" s="8"/>
      <c r="I4" s="8"/>
      <c r="J4" s="8"/>
    </row>
    <row r="5" spans="1:10" x14ac:dyDescent="0.25">
      <c r="B5" s="2" t="s">
        <v>21</v>
      </c>
      <c r="C5" s="16">
        <v>6000</v>
      </c>
      <c r="D5" s="8"/>
      <c r="E5" s="8"/>
      <c r="F5" s="8"/>
      <c r="G5" s="8"/>
      <c r="H5" s="8"/>
      <c r="I5" s="8"/>
      <c r="J5" s="8"/>
    </row>
    <row r="6" spans="1:10" x14ac:dyDescent="0.25">
      <c r="B6" s="2" t="s">
        <v>22</v>
      </c>
      <c r="C6" s="16">
        <v>7500</v>
      </c>
      <c r="D6" s="8"/>
      <c r="E6" s="8"/>
      <c r="F6" s="8"/>
      <c r="G6" s="8"/>
      <c r="H6" s="8"/>
      <c r="I6" s="8"/>
      <c r="J6" s="8"/>
    </row>
    <row r="7" spans="1:10" x14ac:dyDescent="0.25">
      <c r="B7" s="2" t="s">
        <v>26</v>
      </c>
      <c r="C7" s="16">
        <v>8000</v>
      </c>
      <c r="D7" s="8"/>
      <c r="E7" s="8"/>
      <c r="F7" s="8"/>
      <c r="G7" s="8"/>
      <c r="H7" s="8"/>
      <c r="I7" s="8"/>
      <c r="J7" s="8"/>
    </row>
    <row r="8" spans="1:10" x14ac:dyDescent="0.25">
      <c r="B8" s="2" t="s">
        <v>27</v>
      </c>
      <c r="C8" s="16">
        <v>8000</v>
      </c>
      <c r="D8" s="8"/>
      <c r="E8" s="8"/>
      <c r="F8" s="8"/>
      <c r="G8" s="8"/>
      <c r="H8" s="8"/>
      <c r="I8" s="8"/>
      <c r="J8" s="8"/>
    </row>
    <row r="9" spans="1:10" x14ac:dyDescent="0.25">
      <c r="B9" s="2" t="s">
        <v>28</v>
      </c>
      <c r="C9" s="16">
        <v>8000</v>
      </c>
      <c r="D9" s="8"/>
      <c r="E9" s="8"/>
      <c r="F9" s="8"/>
      <c r="G9" s="8"/>
      <c r="H9" s="8"/>
      <c r="I9" s="8"/>
      <c r="J9" s="8"/>
    </row>
    <row r="10" spans="1:10" x14ac:dyDescent="0.25">
      <c r="B10" s="2" t="s">
        <v>163</v>
      </c>
      <c r="C10" s="16">
        <v>10000</v>
      </c>
      <c r="D10" s="8"/>
      <c r="E10" s="8"/>
      <c r="F10" s="8"/>
      <c r="G10" s="8"/>
      <c r="H10" s="8"/>
      <c r="I10" s="8"/>
      <c r="J10" s="8"/>
    </row>
    <row r="11" spans="1:10" x14ac:dyDescent="0.25">
      <c r="B11" s="2" t="s">
        <v>164</v>
      </c>
      <c r="C11" s="16">
        <v>11000</v>
      </c>
      <c r="D11" s="8"/>
      <c r="E11" s="8"/>
      <c r="F11" s="8"/>
      <c r="G11" s="8"/>
      <c r="H11" s="8"/>
      <c r="I11" s="8"/>
      <c r="J11" s="8"/>
    </row>
    <row r="12" spans="1:10" x14ac:dyDescent="0.25">
      <c r="B12" s="2" t="s">
        <v>165</v>
      </c>
      <c r="C12" s="16">
        <v>15000</v>
      </c>
      <c r="D12" s="8"/>
      <c r="E12" s="8"/>
      <c r="F12" s="8"/>
      <c r="G12" s="8"/>
      <c r="H12" s="8"/>
      <c r="I12" s="8"/>
      <c r="J12" s="8"/>
    </row>
    <row r="15" spans="1:10" x14ac:dyDescent="0.25">
      <c r="A15" s="32" t="s">
        <v>166</v>
      </c>
      <c r="B15" s="32"/>
      <c r="D15" s="32" t="s">
        <v>166</v>
      </c>
      <c r="E15" s="32"/>
      <c r="F15" s="32"/>
      <c r="G15" s="32"/>
      <c r="H15" s="32"/>
      <c r="I15" s="32"/>
      <c r="J15" s="32"/>
    </row>
    <row r="16" spans="1:10" x14ac:dyDescent="0.25">
      <c r="A16" s="33" t="s">
        <v>167</v>
      </c>
      <c r="B16" s="87">
        <v>0.1</v>
      </c>
      <c r="D16" s="33" t="s">
        <v>167</v>
      </c>
      <c r="E16" s="33" t="s">
        <v>168</v>
      </c>
      <c r="F16" s="33" t="s">
        <v>169</v>
      </c>
      <c r="G16" s="33" t="s">
        <v>170</v>
      </c>
      <c r="H16" s="33" t="s">
        <v>171</v>
      </c>
      <c r="I16" s="33" t="s">
        <v>172</v>
      </c>
      <c r="J16" s="33" t="s">
        <v>173</v>
      </c>
    </row>
    <row r="17" spans="1:12" x14ac:dyDescent="0.25">
      <c r="A17" s="33" t="s">
        <v>168</v>
      </c>
      <c r="B17" s="87">
        <v>0.05</v>
      </c>
      <c r="D17" s="87">
        <v>0.1</v>
      </c>
      <c r="E17" s="87">
        <v>0.05</v>
      </c>
      <c r="F17" s="87">
        <v>0.12</v>
      </c>
      <c r="G17" s="87">
        <v>4.4999999999999998E-2</v>
      </c>
      <c r="H17" s="87">
        <v>0.21</v>
      </c>
      <c r="I17" s="87">
        <v>0.04</v>
      </c>
      <c r="J17" s="87">
        <v>0.03</v>
      </c>
    </row>
    <row r="18" spans="1:12" x14ac:dyDescent="0.25">
      <c r="A18" s="33" t="s">
        <v>169</v>
      </c>
      <c r="B18" s="87">
        <v>0.12</v>
      </c>
    </row>
    <row r="19" spans="1:12" x14ac:dyDescent="0.25">
      <c r="A19" s="33" t="s">
        <v>170</v>
      </c>
      <c r="B19" s="87">
        <v>4.4999999999999998E-2</v>
      </c>
      <c r="D19" s="114"/>
      <c r="E19" s="115"/>
      <c r="F19" s="115"/>
      <c r="G19" s="115"/>
      <c r="H19" s="115"/>
      <c r="I19" s="115"/>
      <c r="J19" s="115"/>
      <c r="K19" s="115"/>
      <c r="L19" s="116"/>
    </row>
    <row r="20" spans="1:12" x14ac:dyDescent="0.25">
      <c r="A20" s="33" t="s">
        <v>171</v>
      </c>
      <c r="B20" s="87">
        <v>0.21</v>
      </c>
      <c r="D20" s="114"/>
      <c r="E20" s="117"/>
      <c r="F20" s="117"/>
      <c r="G20" s="117"/>
      <c r="H20" s="117"/>
      <c r="I20" s="117"/>
      <c r="J20" s="117"/>
      <c r="K20" s="117"/>
      <c r="L20" s="116"/>
    </row>
    <row r="21" spans="1:12" x14ac:dyDescent="0.25">
      <c r="A21" s="33" t="s">
        <v>172</v>
      </c>
      <c r="B21" s="87">
        <v>0.04</v>
      </c>
    </row>
    <row r="22" spans="1:12" x14ac:dyDescent="0.25">
      <c r="A22" s="33" t="s">
        <v>173</v>
      </c>
      <c r="B22" s="87">
        <v>0.03</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0000"/>
  </sheetPr>
  <dimension ref="A1:J22"/>
  <sheetViews>
    <sheetView workbookViewId="0">
      <selection activeCell="C21" sqref="C21"/>
    </sheetView>
  </sheetViews>
  <sheetFormatPr defaultColWidth="10.28515625" defaultRowHeight="15" x14ac:dyDescent="0.25"/>
  <cols>
    <col min="1" max="1" width="16.7109375" customWidth="1"/>
    <col min="2" max="2" width="13.85546875" bestFit="1" customWidth="1"/>
    <col min="3" max="3" width="12.28515625" bestFit="1" customWidth="1"/>
    <col min="4" max="4" width="13.85546875" bestFit="1" customWidth="1"/>
    <col min="8" max="13" width="16.28515625" customWidth="1"/>
    <col min="14" max="15" width="12.28515625" customWidth="1"/>
    <col min="16" max="18" width="9" customWidth="1"/>
    <col min="19" max="19" width="12.42578125" bestFit="1" customWidth="1"/>
    <col min="20" max="23" width="9" customWidth="1"/>
    <col min="24" max="24" width="10.7109375" customWidth="1"/>
    <col min="25" max="28" width="9" customWidth="1"/>
    <col min="29" max="29" width="12" customWidth="1"/>
    <col min="30" max="32" width="10.7109375" customWidth="1"/>
    <col min="33" max="33" width="10.7109375" bestFit="1" customWidth="1"/>
    <col min="34" max="34" width="14.28515625" bestFit="1" customWidth="1"/>
    <col min="35" max="35" width="11.42578125" bestFit="1" customWidth="1"/>
  </cols>
  <sheetData>
    <row r="1" spans="1:10" x14ac:dyDescent="0.25">
      <c r="A1" s="84" t="s">
        <v>161</v>
      </c>
      <c r="B1" s="85"/>
      <c r="C1" s="85"/>
      <c r="D1" s="85"/>
      <c r="E1" s="85"/>
      <c r="F1" s="85"/>
      <c r="G1" s="85"/>
      <c r="H1" s="86"/>
    </row>
    <row r="3" spans="1:10" x14ac:dyDescent="0.25">
      <c r="B3" s="33" t="s">
        <v>23</v>
      </c>
      <c r="C3" s="33" t="s">
        <v>162</v>
      </c>
      <c r="D3" s="33" t="str">
        <f t="shared" ref="D3:J3" si="0">D16</f>
        <v>Expense 1</v>
      </c>
      <c r="E3" s="33" t="str">
        <f t="shared" si="0"/>
        <v>Expense 2</v>
      </c>
      <c r="F3" s="33" t="str">
        <f t="shared" si="0"/>
        <v>Expense 3</v>
      </c>
      <c r="G3" s="33" t="str">
        <f t="shared" si="0"/>
        <v>Expense 4</v>
      </c>
      <c r="H3" s="33" t="str">
        <f t="shared" si="0"/>
        <v>Expense 5</v>
      </c>
      <c r="I3" s="33" t="str">
        <f t="shared" si="0"/>
        <v>Expense 6</v>
      </c>
      <c r="J3" s="33" t="str">
        <f t="shared" si="0"/>
        <v>Expense 7</v>
      </c>
    </row>
    <row r="4" spans="1:10" x14ac:dyDescent="0.25">
      <c r="B4" s="2" t="s">
        <v>20</v>
      </c>
      <c r="C4" s="16">
        <v>5000</v>
      </c>
      <c r="D4" s="8">
        <f t="shared" ref="D4:J12" si="1">$C4*D$17</f>
        <v>500</v>
      </c>
      <c r="E4" s="8">
        <f t="shared" si="1"/>
        <v>250</v>
      </c>
      <c r="F4" s="8">
        <f t="shared" si="1"/>
        <v>600</v>
      </c>
      <c r="G4" s="8">
        <f t="shared" si="1"/>
        <v>225</v>
      </c>
      <c r="H4" s="8">
        <f t="shared" si="1"/>
        <v>1050</v>
      </c>
      <c r="I4" s="8">
        <f t="shared" si="1"/>
        <v>200</v>
      </c>
      <c r="J4" s="8">
        <f t="shared" si="1"/>
        <v>150</v>
      </c>
    </row>
    <row r="5" spans="1:10" x14ac:dyDescent="0.25">
      <c r="B5" s="2" t="s">
        <v>21</v>
      </c>
      <c r="C5" s="16">
        <v>6000</v>
      </c>
      <c r="D5" s="8">
        <f t="shared" si="1"/>
        <v>600</v>
      </c>
      <c r="E5" s="8">
        <f t="shared" si="1"/>
        <v>300</v>
      </c>
      <c r="F5" s="8">
        <f t="shared" si="1"/>
        <v>720</v>
      </c>
      <c r="G5" s="8">
        <f t="shared" si="1"/>
        <v>270</v>
      </c>
      <c r="H5" s="8">
        <f t="shared" si="1"/>
        <v>1260</v>
      </c>
      <c r="I5" s="8">
        <f t="shared" si="1"/>
        <v>240</v>
      </c>
      <c r="J5" s="8">
        <f t="shared" si="1"/>
        <v>180</v>
      </c>
    </row>
    <row r="6" spans="1:10" x14ac:dyDescent="0.25">
      <c r="B6" s="2" t="s">
        <v>22</v>
      </c>
      <c r="C6" s="16">
        <v>7500</v>
      </c>
      <c r="D6" s="8">
        <f t="shared" si="1"/>
        <v>750</v>
      </c>
      <c r="E6" s="8">
        <f t="shared" si="1"/>
        <v>375</v>
      </c>
      <c r="F6" s="8">
        <f t="shared" si="1"/>
        <v>900</v>
      </c>
      <c r="G6" s="8">
        <f t="shared" si="1"/>
        <v>337.5</v>
      </c>
      <c r="H6" s="8">
        <f t="shared" si="1"/>
        <v>1575</v>
      </c>
      <c r="I6" s="8">
        <f t="shared" si="1"/>
        <v>300</v>
      </c>
      <c r="J6" s="8">
        <f t="shared" si="1"/>
        <v>225</v>
      </c>
    </row>
    <row r="7" spans="1:10" x14ac:dyDescent="0.25">
      <c r="B7" s="2" t="s">
        <v>26</v>
      </c>
      <c r="C7" s="16">
        <v>8000</v>
      </c>
      <c r="D7" s="8">
        <f t="shared" si="1"/>
        <v>800</v>
      </c>
      <c r="E7" s="8">
        <f t="shared" si="1"/>
        <v>400</v>
      </c>
      <c r="F7" s="8">
        <f t="shared" si="1"/>
        <v>960</v>
      </c>
      <c r="G7" s="8">
        <f t="shared" si="1"/>
        <v>360</v>
      </c>
      <c r="H7" s="8">
        <f t="shared" si="1"/>
        <v>1680</v>
      </c>
      <c r="I7" s="8">
        <f t="shared" si="1"/>
        <v>320</v>
      </c>
      <c r="J7" s="8">
        <f t="shared" si="1"/>
        <v>240</v>
      </c>
    </row>
    <row r="8" spans="1:10" x14ac:dyDescent="0.25">
      <c r="B8" s="2" t="s">
        <v>27</v>
      </c>
      <c r="C8" s="16">
        <v>8000</v>
      </c>
      <c r="D8" s="8">
        <f t="shared" si="1"/>
        <v>800</v>
      </c>
      <c r="E8" s="8">
        <f t="shared" si="1"/>
        <v>400</v>
      </c>
      <c r="F8" s="8">
        <f t="shared" si="1"/>
        <v>960</v>
      </c>
      <c r="G8" s="8">
        <f t="shared" si="1"/>
        <v>360</v>
      </c>
      <c r="H8" s="8">
        <f t="shared" si="1"/>
        <v>1680</v>
      </c>
      <c r="I8" s="8">
        <f t="shared" si="1"/>
        <v>320</v>
      </c>
      <c r="J8" s="8">
        <f t="shared" si="1"/>
        <v>240</v>
      </c>
    </row>
    <row r="9" spans="1:10" x14ac:dyDescent="0.25">
      <c r="B9" s="2" t="s">
        <v>28</v>
      </c>
      <c r="C9" s="16">
        <v>8000</v>
      </c>
      <c r="D9" s="8">
        <f t="shared" si="1"/>
        <v>800</v>
      </c>
      <c r="E9" s="8">
        <f t="shared" si="1"/>
        <v>400</v>
      </c>
      <c r="F9" s="8">
        <f t="shared" si="1"/>
        <v>960</v>
      </c>
      <c r="G9" s="8">
        <f t="shared" si="1"/>
        <v>360</v>
      </c>
      <c r="H9" s="8">
        <f t="shared" si="1"/>
        <v>1680</v>
      </c>
      <c r="I9" s="8">
        <f t="shared" si="1"/>
        <v>320</v>
      </c>
      <c r="J9" s="8">
        <f t="shared" si="1"/>
        <v>240</v>
      </c>
    </row>
    <row r="10" spans="1:10" x14ac:dyDescent="0.25">
      <c r="B10" s="2" t="s">
        <v>163</v>
      </c>
      <c r="C10" s="16">
        <v>10000</v>
      </c>
      <c r="D10" s="8">
        <f t="shared" si="1"/>
        <v>1000</v>
      </c>
      <c r="E10" s="8">
        <f t="shared" si="1"/>
        <v>500</v>
      </c>
      <c r="F10" s="8">
        <f t="shared" si="1"/>
        <v>1200</v>
      </c>
      <c r="G10" s="8">
        <f t="shared" si="1"/>
        <v>450</v>
      </c>
      <c r="H10" s="8">
        <f t="shared" si="1"/>
        <v>2100</v>
      </c>
      <c r="I10" s="8">
        <f t="shared" si="1"/>
        <v>400</v>
      </c>
      <c r="J10" s="8">
        <f t="shared" si="1"/>
        <v>300</v>
      </c>
    </row>
    <row r="11" spans="1:10" x14ac:dyDescent="0.25">
      <c r="B11" s="2" t="s">
        <v>164</v>
      </c>
      <c r="C11" s="16">
        <v>11000</v>
      </c>
      <c r="D11" s="8">
        <f t="shared" si="1"/>
        <v>1100</v>
      </c>
      <c r="E11" s="8">
        <f t="shared" si="1"/>
        <v>550</v>
      </c>
      <c r="F11" s="8">
        <f t="shared" si="1"/>
        <v>1320</v>
      </c>
      <c r="G11" s="8">
        <f t="shared" si="1"/>
        <v>495</v>
      </c>
      <c r="H11" s="8">
        <f t="shared" si="1"/>
        <v>2310</v>
      </c>
      <c r="I11" s="8">
        <f t="shared" si="1"/>
        <v>440</v>
      </c>
      <c r="J11" s="8">
        <f t="shared" si="1"/>
        <v>330</v>
      </c>
    </row>
    <row r="12" spans="1:10" x14ac:dyDescent="0.25">
      <c r="B12" s="2" t="s">
        <v>165</v>
      </c>
      <c r="C12" s="16">
        <v>15000</v>
      </c>
      <c r="D12" s="8">
        <f t="shared" si="1"/>
        <v>1500</v>
      </c>
      <c r="E12" s="8">
        <f t="shared" si="1"/>
        <v>750</v>
      </c>
      <c r="F12" s="8">
        <f t="shared" si="1"/>
        <v>1800</v>
      </c>
      <c r="G12" s="8">
        <f t="shared" si="1"/>
        <v>675</v>
      </c>
      <c r="H12" s="8">
        <f t="shared" si="1"/>
        <v>3150</v>
      </c>
      <c r="I12" s="8">
        <f t="shared" si="1"/>
        <v>600</v>
      </c>
      <c r="J12" s="8">
        <f t="shared" si="1"/>
        <v>450</v>
      </c>
    </row>
    <row r="15" spans="1:10" x14ac:dyDescent="0.25">
      <c r="A15" s="32" t="s">
        <v>166</v>
      </c>
      <c r="B15" s="32"/>
      <c r="D15" s="32" t="s">
        <v>166</v>
      </c>
      <c r="E15" s="32"/>
      <c r="F15" s="32"/>
      <c r="G15" s="32"/>
      <c r="H15" s="32"/>
      <c r="I15" s="32"/>
      <c r="J15" s="32"/>
    </row>
    <row r="16" spans="1:10" x14ac:dyDescent="0.25">
      <c r="A16" s="33" t="s">
        <v>167</v>
      </c>
      <c r="B16" s="87">
        <v>0.1</v>
      </c>
      <c r="D16" s="33" t="s">
        <v>167</v>
      </c>
      <c r="E16" s="33" t="s">
        <v>168</v>
      </c>
      <c r="F16" s="33" t="s">
        <v>169</v>
      </c>
      <c r="G16" s="33" t="s">
        <v>170</v>
      </c>
      <c r="H16" s="33" t="s">
        <v>171</v>
      </c>
      <c r="I16" s="33" t="s">
        <v>172</v>
      </c>
      <c r="J16" s="33" t="s">
        <v>173</v>
      </c>
    </row>
    <row r="17" spans="1:10" x14ac:dyDescent="0.25">
      <c r="A17" s="33" t="s">
        <v>168</v>
      </c>
      <c r="B17" s="87">
        <v>0.05</v>
      </c>
      <c r="D17" s="87">
        <v>0.1</v>
      </c>
      <c r="E17" s="87">
        <v>0.05</v>
      </c>
      <c r="F17" s="87">
        <v>0.12</v>
      </c>
      <c r="G17" s="87">
        <v>4.4999999999999998E-2</v>
      </c>
      <c r="H17" s="87">
        <v>0.21</v>
      </c>
      <c r="I17" s="87">
        <v>0.04</v>
      </c>
      <c r="J17" s="87">
        <v>0.03</v>
      </c>
    </row>
    <row r="18" spans="1:10" x14ac:dyDescent="0.25">
      <c r="A18" s="33" t="s">
        <v>169</v>
      </c>
      <c r="B18" s="87">
        <v>0.12</v>
      </c>
    </row>
    <row r="19" spans="1:10" x14ac:dyDescent="0.25">
      <c r="A19" s="33" t="s">
        <v>170</v>
      </c>
      <c r="B19" s="87">
        <v>4.4999999999999998E-2</v>
      </c>
    </row>
    <row r="20" spans="1:10" x14ac:dyDescent="0.25">
      <c r="A20" s="33" t="s">
        <v>171</v>
      </c>
      <c r="B20" s="87">
        <v>0.21</v>
      </c>
    </row>
    <row r="21" spans="1:10" x14ac:dyDescent="0.25">
      <c r="A21" s="33" t="s">
        <v>172</v>
      </c>
      <c r="B21" s="87">
        <v>0.04</v>
      </c>
    </row>
    <row r="22" spans="1:10" x14ac:dyDescent="0.25">
      <c r="A22" s="33" t="s">
        <v>173</v>
      </c>
      <c r="B22" s="87">
        <v>0.03</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00FF"/>
  </sheetPr>
  <dimension ref="A1:L20"/>
  <sheetViews>
    <sheetView workbookViewId="0">
      <selection activeCell="J4" sqref="J4:L14"/>
    </sheetView>
  </sheetViews>
  <sheetFormatPr defaultRowHeight="15" x14ac:dyDescent="0.25"/>
  <cols>
    <col min="1" max="1" width="10.42578125" customWidth="1"/>
  </cols>
  <sheetData>
    <row r="1" spans="1:12" ht="30" x14ac:dyDescent="0.25">
      <c r="A1" s="84" t="s">
        <v>174</v>
      </c>
      <c r="B1" s="85"/>
      <c r="C1" s="85"/>
      <c r="D1" s="85"/>
      <c r="E1" s="85"/>
      <c r="F1" s="85"/>
      <c r="G1" s="85"/>
      <c r="H1" s="85"/>
      <c r="I1" s="86"/>
    </row>
    <row r="3" spans="1:12" x14ac:dyDescent="0.25">
      <c r="A3" s="2"/>
      <c r="B3" s="88" t="s">
        <v>20</v>
      </c>
      <c r="C3" s="88" t="s">
        <v>21</v>
      </c>
      <c r="D3" s="88" t="s">
        <v>22</v>
      </c>
      <c r="E3" s="88" t="s">
        <v>26</v>
      </c>
      <c r="F3" s="88" t="s">
        <v>27</v>
      </c>
      <c r="G3" s="88" t="s">
        <v>28</v>
      </c>
    </row>
    <row r="4" spans="1:12" x14ac:dyDescent="0.25">
      <c r="A4" s="88" t="s">
        <v>7</v>
      </c>
      <c r="B4" s="2">
        <v>100</v>
      </c>
      <c r="C4" s="2">
        <v>200</v>
      </c>
      <c r="D4" s="2">
        <v>300</v>
      </c>
      <c r="E4" s="2">
        <v>400</v>
      </c>
      <c r="F4" s="2">
        <v>500</v>
      </c>
      <c r="G4" s="2">
        <v>600</v>
      </c>
      <c r="J4" s="118"/>
      <c r="K4" s="119"/>
      <c r="L4" s="116"/>
    </row>
    <row r="5" spans="1:12" x14ac:dyDescent="0.25">
      <c r="A5" s="88" t="s">
        <v>175</v>
      </c>
      <c r="B5" s="10"/>
      <c r="C5" s="10"/>
      <c r="D5" s="10"/>
      <c r="E5" s="10"/>
      <c r="F5" s="10"/>
      <c r="G5" s="10"/>
      <c r="J5" s="118"/>
      <c r="K5" s="119"/>
      <c r="L5" s="116"/>
    </row>
    <row r="6" spans="1:12" x14ac:dyDescent="0.25">
      <c r="A6" s="88" t="s">
        <v>176</v>
      </c>
      <c r="B6" s="10"/>
      <c r="C6" s="10"/>
      <c r="D6" s="10"/>
      <c r="E6" s="10"/>
      <c r="F6" s="10"/>
      <c r="G6" s="10"/>
      <c r="J6" s="118"/>
      <c r="K6" s="119"/>
      <c r="L6" s="116"/>
    </row>
    <row r="7" spans="1:12" x14ac:dyDescent="0.25">
      <c r="A7" s="88" t="s">
        <v>177</v>
      </c>
      <c r="B7" s="10"/>
      <c r="C7" s="10"/>
      <c r="D7" s="10"/>
      <c r="E7" s="10"/>
      <c r="F7" s="10"/>
      <c r="G7" s="10"/>
      <c r="J7" s="118"/>
      <c r="K7" s="119"/>
      <c r="L7" s="116"/>
    </row>
    <row r="8" spans="1:12" x14ac:dyDescent="0.25">
      <c r="A8" s="88" t="s">
        <v>178</v>
      </c>
      <c r="B8" s="10"/>
      <c r="C8" s="10"/>
      <c r="D8" s="10"/>
      <c r="E8" s="10"/>
      <c r="F8" s="10"/>
      <c r="G8" s="10"/>
      <c r="J8" s="118"/>
      <c r="K8" s="119"/>
      <c r="L8" s="116"/>
    </row>
    <row r="9" spans="1:12" x14ac:dyDescent="0.25">
      <c r="A9" s="88" t="s">
        <v>179</v>
      </c>
      <c r="B9" s="10"/>
      <c r="C9" s="10"/>
      <c r="D9" s="10"/>
      <c r="E9" s="10"/>
      <c r="F9" s="10"/>
      <c r="G9" s="10"/>
      <c r="J9" s="118"/>
      <c r="K9" s="119"/>
      <c r="L9" s="116"/>
    </row>
    <row r="10" spans="1:12" x14ac:dyDescent="0.25">
      <c r="A10" s="88" t="s">
        <v>180</v>
      </c>
      <c r="B10" s="10"/>
      <c r="C10" s="10"/>
      <c r="D10" s="10"/>
      <c r="E10" s="10"/>
      <c r="F10" s="10"/>
      <c r="G10" s="10"/>
      <c r="J10" s="118"/>
      <c r="K10" s="119"/>
      <c r="L10" s="116"/>
    </row>
    <row r="11" spans="1:12" x14ac:dyDescent="0.25">
      <c r="A11" s="88" t="s">
        <v>181</v>
      </c>
      <c r="B11" s="10"/>
      <c r="C11" s="10"/>
      <c r="D11" s="10"/>
      <c r="E11" s="10"/>
      <c r="F11" s="10"/>
      <c r="G11" s="10"/>
      <c r="J11" s="118"/>
      <c r="K11" s="119"/>
      <c r="L11" s="116"/>
    </row>
    <row r="12" spans="1:12" x14ac:dyDescent="0.25">
      <c r="A12" s="88" t="s">
        <v>182</v>
      </c>
      <c r="B12" s="10"/>
      <c r="C12" s="10"/>
      <c r="D12" s="10"/>
      <c r="E12" s="10"/>
      <c r="F12" s="10"/>
      <c r="G12" s="10"/>
      <c r="J12" s="118"/>
      <c r="K12" s="119"/>
      <c r="L12" s="116"/>
    </row>
    <row r="13" spans="1:12" x14ac:dyDescent="0.25">
      <c r="A13" s="88" t="s">
        <v>183</v>
      </c>
      <c r="B13" s="10"/>
      <c r="C13" s="10"/>
      <c r="D13" s="10"/>
      <c r="E13" s="10"/>
      <c r="F13" s="10"/>
      <c r="G13" s="10"/>
      <c r="J13" s="118"/>
      <c r="K13" s="119"/>
      <c r="L13" s="116"/>
    </row>
    <row r="14" spans="1:12" x14ac:dyDescent="0.25">
      <c r="A14" s="88" t="s">
        <v>184</v>
      </c>
      <c r="B14" s="10"/>
      <c r="C14" s="10"/>
      <c r="D14" s="10"/>
      <c r="E14" s="10"/>
      <c r="F14" s="10"/>
      <c r="G14" s="10"/>
      <c r="J14" s="118"/>
      <c r="K14" s="119"/>
      <c r="L14" s="116"/>
    </row>
    <row r="15" spans="1:12" x14ac:dyDescent="0.25">
      <c r="A15" s="88" t="s">
        <v>185</v>
      </c>
      <c r="B15" s="10"/>
      <c r="C15" s="10"/>
      <c r="D15" s="10"/>
      <c r="E15" s="10"/>
      <c r="F15" s="10"/>
      <c r="G15" s="10"/>
    </row>
    <row r="16" spans="1:12" ht="15.75" thickBot="1" x14ac:dyDescent="0.3">
      <c r="A16" s="89" t="s">
        <v>186</v>
      </c>
      <c r="B16" s="10">
        <f t="shared" ref="B16" si="0">B$4*$K15</f>
        <v>0</v>
      </c>
      <c r="C16" s="10">
        <f t="shared" ref="C16:G16" si="1">C$4*$K15</f>
        <v>0</v>
      </c>
      <c r="D16" s="10">
        <f t="shared" si="1"/>
        <v>0</v>
      </c>
      <c r="E16" s="10">
        <f t="shared" si="1"/>
        <v>0</v>
      </c>
      <c r="F16" s="10">
        <f t="shared" si="1"/>
        <v>0</v>
      </c>
      <c r="G16" s="10">
        <f t="shared" si="1"/>
        <v>0</v>
      </c>
    </row>
    <row r="17" spans="1:11" ht="15.75" thickBot="1" x14ac:dyDescent="0.3">
      <c r="A17" s="91" t="s">
        <v>15</v>
      </c>
      <c r="B17" s="92"/>
      <c r="C17" s="92"/>
      <c r="D17" s="92"/>
      <c r="E17" s="92"/>
      <c r="F17" s="92"/>
      <c r="G17" s="92"/>
    </row>
    <row r="18" spans="1:11" ht="15.75" thickTop="1" x14ac:dyDescent="0.25"/>
    <row r="19" spans="1:11" x14ac:dyDescent="0.25">
      <c r="A19" s="11" t="s">
        <v>175</v>
      </c>
      <c r="B19" s="11" t="s">
        <v>176</v>
      </c>
      <c r="C19" s="11" t="s">
        <v>177</v>
      </c>
      <c r="D19" s="11" t="s">
        <v>178</v>
      </c>
      <c r="E19" s="11" t="s">
        <v>179</v>
      </c>
      <c r="F19" s="11" t="s">
        <v>180</v>
      </c>
      <c r="G19" s="11" t="s">
        <v>181</v>
      </c>
      <c r="H19" s="11" t="s">
        <v>182</v>
      </c>
      <c r="I19" s="11" t="s">
        <v>183</v>
      </c>
      <c r="J19" s="11" t="s">
        <v>184</v>
      </c>
      <c r="K19" s="11" t="s">
        <v>185</v>
      </c>
    </row>
    <row r="20" spans="1:11" x14ac:dyDescent="0.25">
      <c r="A20" s="36">
        <v>0.03</v>
      </c>
      <c r="B20" s="36">
        <v>0.04</v>
      </c>
      <c r="C20" s="36">
        <v>0.05</v>
      </c>
      <c r="D20" s="36">
        <v>0.06</v>
      </c>
      <c r="E20" s="36">
        <v>7.0000000000000007E-2</v>
      </c>
      <c r="F20" s="36">
        <v>0.08</v>
      </c>
      <c r="G20" s="36">
        <v>0.09</v>
      </c>
      <c r="H20" s="36">
        <v>0.1</v>
      </c>
      <c r="I20" s="36">
        <v>0.11</v>
      </c>
      <c r="J20" s="36">
        <v>0.12</v>
      </c>
      <c r="K20" s="36">
        <v>0.13</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18"/>
  <sheetViews>
    <sheetView workbookViewId="0">
      <selection activeCell="C21" sqref="C21"/>
    </sheetView>
  </sheetViews>
  <sheetFormatPr defaultRowHeight="15" x14ac:dyDescent="0.25"/>
  <cols>
    <col min="1" max="1" width="10.42578125" customWidth="1"/>
  </cols>
  <sheetData>
    <row r="1" spans="1:10" ht="30" x14ac:dyDescent="0.25">
      <c r="A1" s="84" t="s">
        <v>174</v>
      </c>
      <c r="B1" s="85"/>
      <c r="C1" s="85"/>
      <c r="D1" s="85"/>
      <c r="E1" s="85"/>
      <c r="F1" s="85"/>
      <c r="G1" s="85"/>
      <c r="H1" s="85"/>
      <c r="I1" s="86"/>
    </row>
    <row r="3" spans="1:10" x14ac:dyDescent="0.25">
      <c r="A3" s="2"/>
      <c r="B3" s="88" t="s">
        <v>20</v>
      </c>
      <c r="C3" s="88" t="s">
        <v>21</v>
      </c>
      <c r="D3" s="88" t="s">
        <v>22</v>
      </c>
      <c r="E3" s="88" t="s">
        <v>26</v>
      </c>
      <c r="F3" s="88" t="s">
        <v>27</v>
      </c>
      <c r="G3" s="88" t="s">
        <v>28</v>
      </c>
    </row>
    <row r="4" spans="1:10" x14ac:dyDescent="0.25">
      <c r="A4" s="88" t="s">
        <v>7</v>
      </c>
      <c r="B4" s="69">
        <v>100</v>
      </c>
      <c r="C4" s="69">
        <v>200</v>
      </c>
      <c r="D4" s="69">
        <v>300</v>
      </c>
      <c r="E4" s="69">
        <v>400</v>
      </c>
      <c r="F4" s="69">
        <v>500</v>
      </c>
      <c r="G4" s="69">
        <v>600</v>
      </c>
      <c r="I4" s="93" t="s">
        <v>187</v>
      </c>
      <c r="J4" s="93"/>
    </row>
    <row r="5" spans="1:10" x14ac:dyDescent="0.25">
      <c r="A5" s="88" t="s">
        <v>175</v>
      </c>
      <c r="B5" s="49">
        <f t="shared" ref="B5:G15" si="0">B$4*$J5</f>
        <v>3</v>
      </c>
      <c r="C5" s="49">
        <f t="shared" si="0"/>
        <v>6</v>
      </c>
      <c r="D5" s="49">
        <f t="shared" si="0"/>
        <v>9</v>
      </c>
      <c r="E5" s="49">
        <f t="shared" si="0"/>
        <v>12</v>
      </c>
      <c r="F5" s="49">
        <f t="shared" si="0"/>
        <v>15</v>
      </c>
      <c r="G5" s="49">
        <f t="shared" si="0"/>
        <v>18</v>
      </c>
      <c r="I5" s="2" t="s">
        <v>175</v>
      </c>
      <c r="J5" s="36">
        <v>0.03</v>
      </c>
    </row>
    <row r="6" spans="1:10" x14ac:dyDescent="0.25">
      <c r="A6" s="88" t="s">
        <v>176</v>
      </c>
      <c r="B6" s="49">
        <f t="shared" si="0"/>
        <v>4</v>
      </c>
      <c r="C6" s="49">
        <f t="shared" si="0"/>
        <v>8</v>
      </c>
      <c r="D6" s="49">
        <f t="shared" si="0"/>
        <v>12</v>
      </c>
      <c r="E6" s="49">
        <f t="shared" si="0"/>
        <v>16</v>
      </c>
      <c r="F6" s="49">
        <f t="shared" si="0"/>
        <v>20</v>
      </c>
      <c r="G6" s="49">
        <f t="shared" si="0"/>
        <v>24</v>
      </c>
      <c r="I6" s="2" t="s">
        <v>176</v>
      </c>
      <c r="J6" s="36">
        <v>0.04</v>
      </c>
    </row>
    <row r="7" spans="1:10" x14ac:dyDescent="0.25">
      <c r="A7" s="88" t="s">
        <v>177</v>
      </c>
      <c r="B7" s="49">
        <f t="shared" si="0"/>
        <v>5</v>
      </c>
      <c r="C7" s="49">
        <f t="shared" si="0"/>
        <v>10</v>
      </c>
      <c r="D7" s="49">
        <f t="shared" si="0"/>
        <v>15</v>
      </c>
      <c r="E7" s="49">
        <f t="shared" si="0"/>
        <v>20</v>
      </c>
      <c r="F7" s="49">
        <f t="shared" si="0"/>
        <v>25</v>
      </c>
      <c r="G7" s="49">
        <f t="shared" si="0"/>
        <v>30</v>
      </c>
      <c r="I7" s="2" t="s">
        <v>177</v>
      </c>
      <c r="J7" s="36">
        <v>0.05</v>
      </c>
    </row>
    <row r="8" spans="1:10" x14ac:dyDescent="0.25">
      <c r="A8" s="88" t="s">
        <v>178</v>
      </c>
      <c r="B8" s="49">
        <f t="shared" si="0"/>
        <v>6</v>
      </c>
      <c r="C8" s="49">
        <f t="shared" si="0"/>
        <v>12</v>
      </c>
      <c r="D8" s="49">
        <f t="shared" si="0"/>
        <v>18</v>
      </c>
      <c r="E8" s="49">
        <f t="shared" si="0"/>
        <v>24</v>
      </c>
      <c r="F8" s="49">
        <f t="shared" si="0"/>
        <v>30</v>
      </c>
      <c r="G8" s="49">
        <f t="shared" si="0"/>
        <v>36</v>
      </c>
      <c r="I8" s="2" t="s">
        <v>178</v>
      </c>
      <c r="J8" s="36">
        <v>0.06</v>
      </c>
    </row>
    <row r="9" spans="1:10" x14ac:dyDescent="0.25">
      <c r="A9" s="88" t="s">
        <v>179</v>
      </c>
      <c r="B9" s="49">
        <f t="shared" si="0"/>
        <v>7.0000000000000009</v>
      </c>
      <c r="C9" s="49">
        <f t="shared" si="0"/>
        <v>14.000000000000002</v>
      </c>
      <c r="D9" s="49">
        <f t="shared" si="0"/>
        <v>21.000000000000004</v>
      </c>
      <c r="E9" s="49">
        <f t="shared" si="0"/>
        <v>28.000000000000004</v>
      </c>
      <c r="F9" s="49">
        <f t="shared" si="0"/>
        <v>35</v>
      </c>
      <c r="G9" s="49">
        <f t="shared" si="0"/>
        <v>42.000000000000007</v>
      </c>
      <c r="I9" s="2" t="s">
        <v>179</v>
      </c>
      <c r="J9" s="36">
        <v>7.0000000000000007E-2</v>
      </c>
    </row>
    <row r="10" spans="1:10" x14ac:dyDescent="0.25">
      <c r="A10" s="88" t="s">
        <v>180</v>
      </c>
      <c r="B10" s="49">
        <f t="shared" si="0"/>
        <v>8</v>
      </c>
      <c r="C10" s="49">
        <f t="shared" si="0"/>
        <v>16</v>
      </c>
      <c r="D10" s="49">
        <f t="shared" si="0"/>
        <v>24</v>
      </c>
      <c r="E10" s="49">
        <f t="shared" si="0"/>
        <v>32</v>
      </c>
      <c r="F10" s="49">
        <f t="shared" si="0"/>
        <v>40</v>
      </c>
      <c r="G10" s="49">
        <f t="shared" si="0"/>
        <v>48</v>
      </c>
      <c r="I10" s="2" t="s">
        <v>180</v>
      </c>
      <c r="J10" s="36">
        <v>0.08</v>
      </c>
    </row>
    <row r="11" spans="1:10" x14ac:dyDescent="0.25">
      <c r="A11" s="88" t="s">
        <v>181</v>
      </c>
      <c r="B11" s="49">
        <f t="shared" si="0"/>
        <v>9</v>
      </c>
      <c r="C11" s="49">
        <f t="shared" si="0"/>
        <v>18</v>
      </c>
      <c r="D11" s="49">
        <f t="shared" si="0"/>
        <v>27</v>
      </c>
      <c r="E11" s="49">
        <f t="shared" si="0"/>
        <v>36</v>
      </c>
      <c r="F11" s="49">
        <f t="shared" si="0"/>
        <v>45</v>
      </c>
      <c r="G11" s="49">
        <f t="shared" si="0"/>
        <v>54</v>
      </c>
      <c r="I11" s="2" t="s">
        <v>181</v>
      </c>
      <c r="J11" s="36">
        <v>0.09</v>
      </c>
    </row>
    <row r="12" spans="1:10" x14ac:dyDescent="0.25">
      <c r="A12" s="88" t="s">
        <v>182</v>
      </c>
      <c r="B12" s="49">
        <f t="shared" si="0"/>
        <v>10</v>
      </c>
      <c r="C12" s="49">
        <f t="shared" si="0"/>
        <v>20</v>
      </c>
      <c r="D12" s="49">
        <f t="shared" si="0"/>
        <v>30</v>
      </c>
      <c r="E12" s="49">
        <f t="shared" si="0"/>
        <v>40</v>
      </c>
      <c r="F12" s="49">
        <f t="shared" si="0"/>
        <v>50</v>
      </c>
      <c r="G12" s="49">
        <f t="shared" si="0"/>
        <v>60</v>
      </c>
      <c r="I12" s="2" t="s">
        <v>182</v>
      </c>
      <c r="J12" s="36">
        <v>0.1</v>
      </c>
    </row>
    <row r="13" spans="1:10" x14ac:dyDescent="0.25">
      <c r="A13" s="88" t="s">
        <v>183</v>
      </c>
      <c r="B13" s="49">
        <f t="shared" si="0"/>
        <v>11</v>
      </c>
      <c r="C13" s="49">
        <f t="shared" si="0"/>
        <v>22</v>
      </c>
      <c r="D13" s="49">
        <f t="shared" si="0"/>
        <v>33</v>
      </c>
      <c r="E13" s="49">
        <f t="shared" si="0"/>
        <v>44</v>
      </c>
      <c r="F13" s="49">
        <f t="shared" si="0"/>
        <v>55</v>
      </c>
      <c r="G13" s="49">
        <f t="shared" si="0"/>
        <v>66</v>
      </c>
      <c r="I13" s="2" t="s">
        <v>183</v>
      </c>
      <c r="J13" s="36">
        <v>0.11</v>
      </c>
    </row>
    <row r="14" spans="1:10" x14ac:dyDescent="0.25">
      <c r="A14" s="88" t="s">
        <v>184</v>
      </c>
      <c r="B14" s="49">
        <f t="shared" si="0"/>
        <v>12</v>
      </c>
      <c r="C14" s="49">
        <f t="shared" si="0"/>
        <v>24</v>
      </c>
      <c r="D14" s="49">
        <f t="shared" si="0"/>
        <v>36</v>
      </c>
      <c r="E14" s="49">
        <f t="shared" si="0"/>
        <v>48</v>
      </c>
      <c r="F14" s="49">
        <f t="shared" si="0"/>
        <v>60</v>
      </c>
      <c r="G14" s="49">
        <f t="shared" si="0"/>
        <v>72</v>
      </c>
      <c r="I14" s="2" t="s">
        <v>184</v>
      </c>
      <c r="J14" s="36">
        <v>0.12</v>
      </c>
    </row>
    <row r="15" spans="1:10" ht="15.75" thickBot="1" x14ac:dyDescent="0.3">
      <c r="A15" s="88" t="s">
        <v>185</v>
      </c>
      <c r="B15" s="94">
        <f t="shared" si="0"/>
        <v>13</v>
      </c>
      <c r="C15" s="94">
        <f t="shared" si="0"/>
        <v>26</v>
      </c>
      <c r="D15" s="94">
        <f t="shared" si="0"/>
        <v>39</v>
      </c>
      <c r="E15" s="94">
        <f t="shared" si="0"/>
        <v>52</v>
      </c>
      <c r="F15" s="94">
        <f t="shared" si="0"/>
        <v>65</v>
      </c>
      <c r="G15" s="94">
        <f t="shared" si="0"/>
        <v>78</v>
      </c>
      <c r="I15" s="2" t="s">
        <v>185</v>
      </c>
      <c r="J15" s="36">
        <v>0.13</v>
      </c>
    </row>
    <row r="16" spans="1:10" ht="15.75" thickBot="1" x14ac:dyDescent="0.3">
      <c r="A16" s="89" t="s">
        <v>186</v>
      </c>
      <c r="B16" s="95">
        <f>SUM(B5:B15)</f>
        <v>88</v>
      </c>
      <c r="C16" s="95">
        <f t="shared" ref="C16:G16" si="1">SUM(C5:C15)</f>
        <v>176</v>
      </c>
      <c r="D16" s="95">
        <f t="shared" si="1"/>
        <v>264</v>
      </c>
      <c r="E16" s="95">
        <f t="shared" si="1"/>
        <v>352</v>
      </c>
      <c r="F16" s="95">
        <f t="shared" si="1"/>
        <v>440</v>
      </c>
      <c r="G16" s="95">
        <f t="shared" si="1"/>
        <v>528</v>
      </c>
      <c r="J16" s="96">
        <f>SUM(J5:J15)</f>
        <v>0.88</v>
      </c>
    </row>
    <row r="17" spans="1:7" ht="15.75" thickBot="1" x14ac:dyDescent="0.3">
      <c r="A17" s="91" t="s">
        <v>15</v>
      </c>
      <c r="B17" s="73">
        <f t="shared" ref="B17:G17" si="2">B4-B16</f>
        <v>12</v>
      </c>
      <c r="C17" s="73">
        <f t="shared" si="2"/>
        <v>24</v>
      </c>
      <c r="D17" s="73">
        <f t="shared" si="2"/>
        <v>36</v>
      </c>
      <c r="E17" s="73">
        <f t="shared" si="2"/>
        <v>48</v>
      </c>
      <c r="F17" s="73">
        <f t="shared" si="2"/>
        <v>60</v>
      </c>
      <c r="G17" s="73">
        <f t="shared" si="2"/>
        <v>72</v>
      </c>
    </row>
    <row r="18" spans="1:7" ht="15.75" thickTop="1" x14ac:dyDescent="0.25"/>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00FF"/>
  </sheetPr>
  <dimension ref="A1:J18"/>
  <sheetViews>
    <sheetView workbookViewId="0">
      <selection activeCell="L3" sqref="L3:N17"/>
    </sheetView>
  </sheetViews>
  <sheetFormatPr defaultRowHeight="15" x14ac:dyDescent="0.25"/>
  <cols>
    <col min="1" max="1" width="10.42578125" customWidth="1"/>
  </cols>
  <sheetData>
    <row r="1" spans="1:10" ht="45" x14ac:dyDescent="0.25">
      <c r="A1" s="84" t="s">
        <v>188</v>
      </c>
      <c r="B1" s="85"/>
      <c r="C1" s="85"/>
      <c r="D1" s="85"/>
      <c r="E1" s="85"/>
      <c r="F1" s="85"/>
      <c r="G1" s="85"/>
      <c r="H1" s="85"/>
      <c r="I1" s="86"/>
    </row>
    <row r="3" spans="1:10" x14ac:dyDescent="0.25">
      <c r="A3" s="2"/>
      <c r="B3" s="88" t="s">
        <v>20</v>
      </c>
      <c r="C3" s="88" t="s">
        <v>21</v>
      </c>
      <c r="D3" s="88" t="s">
        <v>22</v>
      </c>
      <c r="E3" s="88" t="s">
        <v>26</v>
      </c>
      <c r="F3" s="88" t="s">
        <v>27</v>
      </c>
      <c r="G3" s="88" t="s">
        <v>28</v>
      </c>
      <c r="I3" s="32" t="s">
        <v>187</v>
      </c>
      <c r="J3" s="32"/>
    </row>
    <row r="4" spans="1:10" x14ac:dyDescent="0.25">
      <c r="A4" s="88" t="s">
        <v>7</v>
      </c>
      <c r="B4" s="2">
        <v>100</v>
      </c>
      <c r="C4" s="2">
        <v>200</v>
      </c>
      <c r="D4" s="2">
        <v>300</v>
      </c>
      <c r="E4" s="2">
        <v>400</v>
      </c>
      <c r="F4" s="2">
        <v>500</v>
      </c>
      <c r="G4" s="2">
        <v>600</v>
      </c>
      <c r="I4" s="2" t="s">
        <v>175</v>
      </c>
      <c r="J4" s="36">
        <v>0.03</v>
      </c>
    </row>
    <row r="5" spans="1:10" x14ac:dyDescent="0.25">
      <c r="A5" s="88" t="s">
        <v>175</v>
      </c>
      <c r="B5" s="10"/>
      <c r="C5" s="10"/>
      <c r="D5" s="10"/>
      <c r="E5" s="10"/>
      <c r="F5" s="10"/>
      <c r="G5" s="10"/>
      <c r="I5" s="2" t="s">
        <v>176</v>
      </c>
      <c r="J5" s="36">
        <v>0.04</v>
      </c>
    </row>
    <row r="6" spans="1:10" x14ac:dyDescent="0.25">
      <c r="A6" s="88" t="s">
        <v>176</v>
      </c>
      <c r="B6" s="10"/>
      <c r="C6" s="10"/>
      <c r="D6" s="10"/>
      <c r="E6" s="10"/>
      <c r="F6" s="10"/>
      <c r="G6" s="10"/>
      <c r="I6" s="2" t="s">
        <v>177</v>
      </c>
      <c r="J6" s="36">
        <v>0.05</v>
      </c>
    </row>
    <row r="7" spans="1:10" x14ac:dyDescent="0.25">
      <c r="A7" s="88" t="s">
        <v>177</v>
      </c>
      <c r="B7" s="10"/>
      <c r="C7" s="10"/>
      <c r="D7" s="10"/>
      <c r="E7" s="10"/>
      <c r="F7" s="10"/>
      <c r="G7" s="10"/>
      <c r="I7" s="2" t="s">
        <v>178</v>
      </c>
      <c r="J7" s="36">
        <v>0.06</v>
      </c>
    </row>
    <row r="8" spans="1:10" x14ac:dyDescent="0.25">
      <c r="A8" s="88" t="s">
        <v>178</v>
      </c>
      <c r="B8" s="10"/>
      <c r="C8" s="10"/>
      <c r="D8" s="10"/>
      <c r="E8" s="10"/>
      <c r="F8" s="10"/>
      <c r="G8" s="10"/>
      <c r="I8" s="2" t="s">
        <v>179</v>
      </c>
      <c r="J8" s="36">
        <v>7.0000000000000007E-2</v>
      </c>
    </row>
    <row r="9" spans="1:10" x14ac:dyDescent="0.25">
      <c r="A9" s="88" t="s">
        <v>179</v>
      </c>
      <c r="B9" s="10"/>
      <c r="C9" s="10"/>
      <c r="D9" s="10"/>
      <c r="E9" s="10"/>
      <c r="F9" s="10"/>
      <c r="G9" s="10"/>
      <c r="I9" s="2" t="s">
        <v>180</v>
      </c>
      <c r="J9" s="36">
        <v>0.08</v>
      </c>
    </row>
    <row r="10" spans="1:10" x14ac:dyDescent="0.25">
      <c r="A10" s="88" t="s">
        <v>180</v>
      </c>
      <c r="B10" s="10"/>
      <c r="C10" s="10"/>
      <c r="D10" s="10"/>
      <c r="E10" s="10"/>
      <c r="F10" s="10"/>
      <c r="G10" s="10"/>
      <c r="I10" s="2" t="s">
        <v>181</v>
      </c>
      <c r="J10" s="36">
        <v>0.09</v>
      </c>
    </row>
    <row r="11" spans="1:10" x14ac:dyDescent="0.25">
      <c r="A11" s="88" t="s">
        <v>181</v>
      </c>
      <c r="B11" s="10"/>
      <c r="C11" s="10"/>
      <c r="D11" s="10"/>
      <c r="E11" s="10"/>
      <c r="F11" s="10"/>
      <c r="G11" s="10"/>
      <c r="I11" s="2" t="s">
        <v>182</v>
      </c>
      <c r="J11" s="36">
        <v>0.1</v>
      </c>
    </row>
    <row r="12" spans="1:10" x14ac:dyDescent="0.25">
      <c r="A12" s="88" t="s">
        <v>182</v>
      </c>
      <c r="B12" s="10"/>
      <c r="C12" s="10"/>
      <c r="D12" s="10"/>
      <c r="E12" s="10"/>
      <c r="F12" s="10"/>
      <c r="G12" s="10"/>
      <c r="I12" s="2" t="s">
        <v>183</v>
      </c>
      <c r="J12" s="36">
        <v>0.11</v>
      </c>
    </row>
    <row r="13" spans="1:10" x14ac:dyDescent="0.25">
      <c r="A13" s="88" t="s">
        <v>183</v>
      </c>
      <c r="B13" s="10"/>
      <c r="C13" s="10"/>
      <c r="D13" s="10"/>
      <c r="E13" s="10"/>
      <c r="F13" s="10"/>
      <c r="G13" s="10"/>
      <c r="I13" s="2" t="s">
        <v>184</v>
      </c>
      <c r="J13" s="36">
        <v>0.12</v>
      </c>
    </row>
    <row r="14" spans="1:10" x14ac:dyDescent="0.25">
      <c r="A14" s="88" t="s">
        <v>184</v>
      </c>
      <c r="B14" s="10"/>
      <c r="C14" s="10"/>
      <c r="D14" s="10"/>
      <c r="E14" s="10"/>
      <c r="F14" s="10"/>
      <c r="G14" s="10"/>
      <c r="I14" s="2" t="s">
        <v>185</v>
      </c>
      <c r="J14" s="36">
        <v>0.13</v>
      </c>
    </row>
    <row r="15" spans="1:10" x14ac:dyDescent="0.25">
      <c r="A15" s="88" t="s">
        <v>185</v>
      </c>
      <c r="B15" s="10"/>
      <c r="C15" s="10"/>
      <c r="D15" s="10"/>
      <c r="E15" s="10"/>
      <c r="F15" s="10"/>
      <c r="G15" s="10"/>
    </row>
    <row r="16" spans="1:10" ht="15.75" thickBot="1" x14ac:dyDescent="0.3">
      <c r="A16" s="89" t="s">
        <v>186</v>
      </c>
      <c r="B16" s="90"/>
      <c r="C16" s="90"/>
      <c r="D16" s="90"/>
      <c r="E16" s="90"/>
      <c r="F16" s="90"/>
      <c r="G16" s="90"/>
    </row>
    <row r="17" spans="1:7" ht="15.75" thickBot="1" x14ac:dyDescent="0.3">
      <c r="A17" s="91" t="s">
        <v>15</v>
      </c>
      <c r="B17" s="92"/>
      <c r="C17" s="92"/>
      <c r="D17" s="92"/>
      <c r="E17" s="92"/>
      <c r="F17" s="92"/>
      <c r="G17" s="92"/>
    </row>
    <row r="18" spans="1:7" ht="15.75" thickTop="1" x14ac:dyDescent="0.25"/>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0000"/>
  </sheetPr>
  <dimension ref="A1:J18"/>
  <sheetViews>
    <sheetView workbookViewId="0">
      <selection activeCell="C21" sqref="C21"/>
    </sheetView>
  </sheetViews>
  <sheetFormatPr defaultRowHeight="15" x14ac:dyDescent="0.25"/>
  <cols>
    <col min="1" max="1" width="10.42578125" customWidth="1"/>
  </cols>
  <sheetData>
    <row r="1" spans="1:10" ht="45" x14ac:dyDescent="0.25">
      <c r="A1" s="84" t="s">
        <v>188</v>
      </c>
      <c r="B1" s="85"/>
      <c r="C1" s="85"/>
      <c r="D1" s="85"/>
      <c r="E1" s="85"/>
      <c r="F1" s="85"/>
      <c r="G1" s="85"/>
      <c r="H1" s="85"/>
      <c r="I1" s="86"/>
    </row>
    <row r="3" spans="1:10" x14ac:dyDescent="0.25">
      <c r="A3" s="2"/>
      <c r="B3" s="88" t="s">
        <v>20</v>
      </c>
      <c r="C3" s="88" t="s">
        <v>21</v>
      </c>
      <c r="D3" s="88" t="s">
        <v>22</v>
      </c>
      <c r="E3" s="88" t="s">
        <v>26</v>
      </c>
      <c r="F3" s="88" t="s">
        <v>27</v>
      </c>
      <c r="G3" s="88" t="s">
        <v>28</v>
      </c>
      <c r="I3" s="32" t="s">
        <v>187</v>
      </c>
      <c r="J3" s="32"/>
    </row>
    <row r="4" spans="1:10" x14ac:dyDescent="0.25">
      <c r="A4" s="88" t="s">
        <v>7</v>
      </c>
      <c r="B4" s="69">
        <v>100</v>
      </c>
      <c r="C4" s="69">
        <v>200</v>
      </c>
      <c r="D4" s="69">
        <v>300</v>
      </c>
      <c r="E4" s="69">
        <v>400</v>
      </c>
      <c r="F4" s="69">
        <v>500</v>
      </c>
      <c r="G4" s="69">
        <v>600</v>
      </c>
      <c r="I4" s="2" t="s">
        <v>175</v>
      </c>
      <c r="J4" s="36">
        <v>0.02</v>
      </c>
    </row>
    <row r="5" spans="1:10" x14ac:dyDescent="0.25">
      <c r="A5" s="88" t="s">
        <v>175</v>
      </c>
      <c r="B5" s="49">
        <f t="shared" ref="B5:G15" si="0">B$4*$J4</f>
        <v>2</v>
      </c>
      <c r="C5" s="49">
        <f t="shared" si="0"/>
        <v>4</v>
      </c>
      <c r="D5" s="49">
        <f t="shared" si="0"/>
        <v>6</v>
      </c>
      <c r="E5" s="49">
        <f t="shared" si="0"/>
        <v>8</v>
      </c>
      <c r="F5" s="49">
        <f t="shared" si="0"/>
        <v>10</v>
      </c>
      <c r="G5" s="49">
        <f t="shared" si="0"/>
        <v>12</v>
      </c>
      <c r="I5" s="2" t="s">
        <v>176</v>
      </c>
      <c r="J5" s="36">
        <v>0.03</v>
      </c>
    </row>
    <row r="6" spans="1:10" x14ac:dyDescent="0.25">
      <c r="A6" s="88" t="s">
        <v>176</v>
      </c>
      <c r="B6" s="49">
        <f t="shared" si="0"/>
        <v>3</v>
      </c>
      <c r="C6" s="49">
        <f t="shared" si="0"/>
        <v>6</v>
      </c>
      <c r="D6" s="49">
        <f t="shared" si="0"/>
        <v>9</v>
      </c>
      <c r="E6" s="49">
        <f t="shared" si="0"/>
        <v>12</v>
      </c>
      <c r="F6" s="49">
        <f t="shared" si="0"/>
        <v>15</v>
      </c>
      <c r="G6" s="49">
        <f t="shared" si="0"/>
        <v>18</v>
      </c>
      <c r="I6" s="2" t="s">
        <v>177</v>
      </c>
      <c r="J6" s="36">
        <v>0.04</v>
      </c>
    </row>
    <row r="7" spans="1:10" x14ac:dyDescent="0.25">
      <c r="A7" s="88" t="s">
        <v>177</v>
      </c>
      <c r="B7" s="49">
        <f t="shared" si="0"/>
        <v>4</v>
      </c>
      <c r="C7" s="49">
        <f t="shared" si="0"/>
        <v>8</v>
      </c>
      <c r="D7" s="49">
        <f t="shared" si="0"/>
        <v>12</v>
      </c>
      <c r="E7" s="49">
        <f t="shared" si="0"/>
        <v>16</v>
      </c>
      <c r="F7" s="49">
        <f t="shared" si="0"/>
        <v>20</v>
      </c>
      <c r="G7" s="49">
        <f t="shared" si="0"/>
        <v>24</v>
      </c>
      <c r="I7" s="2" t="s">
        <v>178</v>
      </c>
      <c r="J7" s="36">
        <v>0.05</v>
      </c>
    </row>
    <row r="8" spans="1:10" x14ac:dyDescent="0.25">
      <c r="A8" s="88" t="s">
        <v>178</v>
      </c>
      <c r="B8" s="49">
        <f t="shared" si="0"/>
        <v>5</v>
      </c>
      <c r="C8" s="49">
        <f t="shared" si="0"/>
        <v>10</v>
      </c>
      <c r="D8" s="49">
        <f t="shared" si="0"/>
        <v>15</v>
      </c>
      <c r="E8" s="49">
        <f t="shared" si="0"/>
        <v>20</v>
      </c>
      <c r="F8" s="49">
        <f t="shared" si="0"/>
        <v>25</v>
      </c>
      <c r="G8" s="49">
        <f t="shared" si="0"/>
        <v>30</v>
      </c>
      <c r="I8" s="2" t="s">
        <v>179</v>
      </c>
      <c r="J8" s="36">
        <v>0.06</v>
      </c>
    </row>
    <row r="9" spans="1:10" x14ac:dyDescent="0.25">
      <c r="A9" s="88" t="s">
        <v>179</v>
      </c>
      <c r="B9" s="49">
        <f t="shared" si="0"/>
        <v>6</v>
      </c>
      <c r="C9" s="49">
        <f t="shared" si="0"/>
        <v>12</v>
      </c>
      <c r="D9" s="49">
        <f t="shared" si="0"/>
        <v>18</v>
      </c>
      <c r="E9" s="49">
        <f t="shared" si="0"/>
        <v>24</v>
      </c>
      <c r="F9" s="49">
        <f t="shared" si="0"/>
        <v>30</v>
      </c>
      <c r="G9" s="49">
        <f t="shared" si="0"/>
        <v>36</v>
      </c>
      <c r="I9" s="2" t="s">
        <v>180</v>
      </c>
      <c r="J9" s="36">
        <v>7.0000000000000007E-2</v>
      </c>
    </row>
    <row r="10" spans="1:10" x14ac:dyDescent="0.25">
      <c r="A10" s="88" t="s">
        <v>180</v>
      </c>
      <c r="B10" s="49">
        <f t="shared" si="0"/>
        <v>7.0000000000000009</v>
      </c>
      <c r="C10" s="49">
        <f t="shared" si="0"/>
        <v>14.000000000000002</v>
      </c>
      <c r="D10" s="49">
        <f t="shared" si="0"/>
        <v>21.000000000000004</v>
      </c>
      <c r="E10" s="49">
        <f t="shared" si="0"/>
        <v>28.000000000000004</v>
      </c>
      <c r="F10" s="49">
        <f t="shared" si="0"/>
        <v>35</v>
      </c>
      <c r="G10" s="49">
        <f t="shared" si="0"/>
        <v>42.000000000000007</v>
      </c>
      <c r="I10" s="2" t="s">
        <v>181</v>
      </c>
      <c r="J10" s="36">
        <v>0.08</v>
      </c>
    </row>
    <row r="11" spans="1:10" x14ac:dyDescent="0.25">
      <c r="A11" s="88" t="s">
        <v>181</v>
      </c>
      <c r="B11" s="49">
        <f t="shared" si="0"/>
        <v>8</v>
      </c>
      <c r="C11" s="49">
        <f t="shared" si="0"/>
        <v>16</v>
      </c>
      <c r="D11" s="49">
        <f t="shared" si="0"/>
        <v>24</v>
      </c>
      <c r="E11" s="49">
        <f t="shared" si="0"/>
        <v>32</v>
      </c>
      <c r="F11" s="49">
        <f t="shared" si="0"/>
        <v>40</v>
      </c>
      <c r="G11" s="49">
        <f t="shared" si="0"/>
        <v>48</v>
      </c>
      <c r="I11" s="2" t="s">
        <v>182</v>
      </c>
      <c r="J11" s="36">
        <v>0.09</v>
      </c>
    </row>
    <row r="12" spans="1:10" x14ac:dyDescent="0.25">
      <c r="A12" s="88" t="s">
        <v>182</v>
      </c>
      <c r="B12" s="49">
        <f t="shared" si="0"/>
        <v>9</v>
      </c>
      <c r="C12" s="49">
        <f t="shared" si="0"/>
        <v>18</v>
      </c>
      <c r="D12" s="49">
        <f t="shared" si="0"/>
        <v>27</v>
      </c>
      <c r="E12" s="49">
        <f t="shared" si="0"/>
        <v>36</v>
      </c>
      <c r="F12" s="49">
        <f t="shared" si="0"/>
        <v>45</v>
      </c>
      <c r="G12" s="49">
        <f t="shared" si="0"/>
        <v>54</v>
      </c>
      <c r="I12" s="2" t="s">
        <v>183</v>
      </c>
      <c r="J12" s="36">
        <v>0.1</v>
      </c>
    </row>
    <row r="13" spans="1:10" x14ac:dyDescent="0.25">
      <c r="A13" s="88" t="s">
        <v>183</v>
      </c>
      <c r="B13" s="49">
        <f t="shared" si="0"/>
        <v>10</v>
      </c>
      <c r="C13" s="49">
        <f t="shared" si="0"/>
        <v>20</v>
      </c>
      <c r="D13" s="49">
        <f t="shared" si="0"/>
        <v>30</v>
      </c>
      <c r="E13" s="49">
        <f t="shared" si="0"/>
        <v>40</v>
      </c>
      <c r="F13" s="49">
        <f t="shared" si="0"/>
        <v>50</v>
      </c>
      <c r="G13" s="49">
        <f t="shared" si="0"/>
        <v>60</v>
      </c>
      <c r="I13" s="2" t="s">
        <v>184</v>
      </c>
      <c r="J13" s="36">
        <v>0.11</v>
      </c>
    </row>
    <row r="14" spans="1:10" x14ac:dyDescent="0.25">
      <c r="A14" s="88" t="s">
        <v>184</v>
      </c>
      <c r="B14" s="49">
        <f t="shared" si="0"/>
        <v>11</v>
      </c>
      <c r="C14" s="49">
        <f t="shared" si="0"/>
        <v>22</v>
      </c>
      <c r="D14" s="49">
        <f t="shared" si="0"/>
        <v>33</v>
      </c>
      <c r="E14" s="49">
        <f t="shared" si="0"/>
        <v>44</v>
      </c>
      <c r="F14" s="49">
        <f t="shared" si="0"/>
        <v>55</v>
      </c>
      <c r="G14" s="49">
        <f t="shared" si="0"/>
        <v>66</v>
      </c>
      <c r="I14" s="2" t="s">
        <v>185</v>
      </c>
      <c r="J14" s="36">
        <v>0.12</v>
      </c>
    </row>
    <row r="15" spans="1:10" ht="15.75" thickBot="1" x14ac:dyDescent="0.3">
      <c r="A15" s="88" t="s">
        <v>185</v>
      </c>
      <c r="B15" s="94">
        <f t="shared" si="0"/>
        <v>12</v>
      </c>
      <c r="C15" s="94">
        <f t="shared" si="0"/>
        <v>24</v>
      </c>
      <c r="D15" s="94">
        <f t="shared" si="0"/>
        <v>36</v>
      </c>
      <c r="E15" s="94">
        <f t="shared" si="0"/>
        <v>48</v>
      </c>
      <c r="F15" s="94">
        <f t="shared" si="0"/>
        <v>60</v>
      </c>
      <c r="G15" s="94">
        <f t="shared" si="0"/>
        <v>72</v>
      </c>
    </row>
    <row r="16" spans="1:10" ht="15.75" thickBot="1" x14ac:dyDescent="0.3">
      <c r="A16" s="89" t="s">
        <v>186</v>
      </c>
      <c r="B16" s="95">
        <f t="shared" ref="B16:G16" si="1">SUM(B5:B15)</f>
        <v>77</v>
      </c>
      <c r="C16" s="95">
        <f t="shared" si="1"/>
        <v>154</v>
      </c>
      <c r="D16" s="95">
        <f t="shared" si="1"/>
        <v>231</v>
      </c>
      <c r="E16" s="95">
        <f t="shared" si="1"/>
        <v>308</v>
      </c>
      <c r="F16" s="95">
        <f t="shared" si="1"/>
        <v>385</v>
      </c>
      <c r="G16" s="95">
        <f t="shared" si="1"/>
        <v>462</v>
      </c>
    </row>
    <row r="17" spans="1:7" ht="15.75" thickBot="1" x14ac:dyDescent="0.3">
      <c r="A17" s="91" t="s">
        <v>15</v>
      </c>
      <c r="B17" s="73">
        <f t="shared" ref="B17:G17" si="2">B4-B16</f>
        <v>23</v>
      </c>
      <c r="C17" s="73">
        <f t="shared" si="2"/>
        <v>46</v>
      </c>
      <c r="D17" s="73">
        <f t="shared" si="2"/>
        <v>69</v>
      </c>
      <c r="E17" s="73">
        <f t="shared" si="2"/>
        <v>92</v>
      </c>
      <c r="F17" s="73">
        <f t="shared" si="2"/>
        <v>115</v>
      </c>
      <c r="G17" s="73">
        <f t="shared" si="2"/>
        <v>138</v>
      </c>
    </row>
    <row r="18" spans="1:7" ht="15.75" thickTop="1" x14ac:dyDescent="0.25"/>
  </sheetData>
  <scenarios current="2" show="2">
    <scenario name="Set1AN" locked="1" count="11" user="Michael Girvin" comment="Created by Michael Girvin on 2/16/2011">
      <inputCells r="J4" val="0.03" numFmtId="10"/>
      <inputCells r="J5" val="0.04" numFmtId="10"/>
      <inputCells r="J6" val="0.05" numFmtId="10"/>
      <inputCells r="J7" val="0.06" numFmtId="10"/>
      <inputCells r="J8" val="0.07" numFmtId="10"/>
      <inputCells r="J9" val="0.08" numFmtId="10"/>
      <inputCells r="J10" val="0.09" numFmtId="10"/>
      <inputCells r="J11" val="0.1" numFmtId="10"/>
      <inputCells r="J12" val="0.11" numFmtId="10"/>
      <inputCells r="J13" val="0.12" numFmtId="10"/>
      <inputCells r="J14" val="0.13" numFmtId="10"/>
    </scenario>
    <scenario name="Set2AN" locked="1" count="11" user="Michael Girvin" comment="Created by Michael Girvin on 2/16/2011">
      <inputCells r="J4" val="0.04"/>
      <inputCells r="J5" val="0.05"/>
      <inputCells r="J6" val="0.06"/>
      <inputCells r="J7" val="0.07"/>
      <inputCells r="J8" val="0.08"/>
      <inputCells r="J9" val="0.09"/>
      <inputCells r="J10" val="0.1"/>
      <inputCells r="J11" val="0.11"/>
      <inputCells r="J12" val="0.12"/>
      <inputCells r="J13" val="0.13"/>
      <inputCells r="J14" val="0.14"/>
    </scenario>
    <scenario name="Set3AN" locked="1" count="11" user="Michael Girvin" comment="Created by Michael Girvin on 2/16/2011">
      <inputCells r="J4" val="0.02"/>
      <inputCells r="J5" val="0.03"/>
      <inputCells r="J6" val="0.04"/>
      <inputCells r="J7" val="0.05"/>
      <inputCells r="J8" val="0.06"/>
      <inputCells r="J9" val="0.07"/>
      <inputCells r="J10" val="0.08"/>
      <inputCells r="J11" val="0.09"/>
      <inputCells r="J12" val="0.1"/>
      <inputCells r="J13" val="0.11"/>
      <inputCells r="J14" val="0.12"/>
    </scenario>
  </scenario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00FF"/>
  </sheetPr>
  <dimension ref="A1:I1"/>
  <sheetViews>
    <sheetView workbookViewId="0">
      <selection activeCell="C21" sqref="C21"/>
    </sheetView>
  </sheetViews>
  <sheetFormatPr defaultRowHeight="15" x14ac:dyDescent="0.25"/>
  <sheetData>
    <row r="1" spans="1:9" ht="60" x14ac:dyDescent="0.25">
      <c r="A1" s="84" t="s">
        <v>189</v>
      </c>
      <c r="B1" s="85"/>
      <c r="C1" s="85"/>
      <c r="D1" s="85"/>
      <c r="E1" s="85"/>
      <c r="F1" s="85"/>
      <c r="G1" s="85"/>
      <c r="H1" s="85"/>
      <c r="I1" s="8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0000"/>
  </sheetPr>
  <dimension ref="A1:I26"/>
  <sheetViews>
    <sheetView workbookViewId="0">
      <selection activeCell="C21" sqref="C21"/>
    </sheetView>
  </sheetViews>
  <sheetFormatPr defaultRowHeight="15" x14ac:dyDescent="0.25"/>
  <cols>
    <col min="1" max="1" width="20.42578125" bestFit="1" customWidth="1"/>
    <col min="2" max="8" width="12.42578125" customWidth="1"/>
  </cols>
  <sheetData>
    <row r="1" spans="1:9" ht="45" x14ac:dyDescent="0.25">
      <c r="A1" s="84" t="s">
        <v>189</v>
      </c>
      <c r="B1" s="85"/>
      <c r="C1" s="85"/>
      <c r="D1" s="85"/>
      <c r="E1" s="85"/>
      <c r="F1" s="85"/>
      <c r="G1" s="85"/>
      <c r="H1" s="85"/>
      <c r="I1" s="86"/>
    </row>
    <row r="4" spans="1:9" ht="30" x14ac:dyDescent="0.25">
      <c r="A4" s="1" t="s">
        <v>23</v>
      </c>
      <c r="B4" s="1" t="s">
        <v>102</v>
      </c>
      <c r="C4" s="7" t="str">
        <f t="shared" ref="C4:F4" si="0">C9</f>
        <v>Rent</v>
      </c>
      <c r="D4" s="7" t="str">
        <f t="shared" si="0"/>
        <v>Operating Expense</v>
      </c>
      <c r="E4" s="7" t="str">
        <f t="shared" si="0"/>
        <v>Admin Expenses</v>
      </c>
      <c r="F4" s="7" t="str">
        <f t="shared" si="0"/>
        <v>Misc. Expenses</v>
      </c>
      <c r="G4" s="7" t="s">
        <v>25</v>
      </c>
      <c r="H4" s="7" t="s">
        <v>15</v>
      </c>
    </row>
    <row r="5" spans="1:9" x14ac:dyDescent="0.25">
      <c r="A5" s="2" t="s">
        <v>20</v>
      </c>
      <c r="B5" s="16">
        <v>1000</v>
      </c>
      <c r="C5" s="8">
        <f t="shared" ref="C5:F7" si="1">$B5*C$10</f>
        <v>250</v>
      </c>
      <c r="D5" s="8">
        <f t="shared" si="1"/>
        <v>350</v>
      </c>
      <c r="E5" s="8">
        <f t="shared" si="1"/>
        <v>100</v>
      </c>
      <c r="F5" s="8">
        <f t="shared" si="1"/>
        <v>85</v>
      </c>
      <c r="G5" s="97">
        <f t="shared" ref="G5:G7" si="2">SUM(C5:F5)</f>
        <v>785</v>
      </c>
      <c r="H5" s="98">
        <f t="shared" ref="H5:H7" si="3">B5-G5</f>
        <v>215</v>
      </c>
    </row>
    <row r="6" spans="1:9" x14ac:dyDescent="0.25">
      <c r="A6" s="2" t="s">
        <v>21</v>
      </c>
      <c r="B6" s="16">
        <v>2000</v>
      </c>
      <c r="C6" s="8">
        <f t="shared" si="1"/>
        <v>500</v>
      </c>
      <c r="D6" s="8">
        <f t="shared" si="1"/>
        <v>700</v>
      </c>
      <c r="E6" s="8">
        <f t="shared" si="1"/>
        <v>200</v>
      </c>
      <c r="F6" s="8">
        <f t="shared" si="1"/>
        <v>170</v>
      </c>
      <c r="G6" s="97">
        <f t="shared" si="2"/>
        <v>1570</v>
      </c>
      <c r="H6" s="98">
        <f t="shared" si="3"/>
        <v>430</v>
      </c>
    </row>
    <row r="7" spans="1:9" x14ac:dyDescent="0.25">
      <c r="A7" s="2" t="s">
        <v>22</v>
      </c>
      <c r="B7" s="16">
        <v>2500</v>
      </c>
      <c r="C7" s="8">
        <f t="shared" si="1"/>
        <v>625</v>
      </c>
      <c r="D7" s="8">
        <f t="shared" si="1"/>
        <v>875</v>
      </c>
      <c r="E7" s="8">
        <f t="shared" si="1"/>
        <v>250</v>
      </c>
      <c r="F7" s="8">
        <f t="shared" si="1"/>
        <v>212.50000000000003</v>
      </c>
      <c r="G7" s="97">
        <f t="shared" si="2"/>
        <v>1962.5</v>
      </c>
      <c r="H7" s="98">
        <f t="shared" si="3"/>
        <v>537.5</v>
      </c>
    </row>
    <row r="9" spans="1:9" ht="30" x14ac:dyDescent="0.25">
      <c r="C9" s="99" t="s">
        <v>190</v>
      </c>
      <c r="D9" s="99" t="s">
        <v>191</v>
      </c>
      <c r="E9" s="99" t="s">
        <v>192</v>
      </c>
      <c r="F9" s="99" t="s">
        <v>193</v>
      </c>
    </row>
    <row r="10" spans="1:9" x14ac:dyDescent="0.25">
      <c r="C10" s="50">
        <v>0.25</v>
      </c>
      <c r="D10" s="50">
        <v>0.35</v>
      </c>
      <c r="E10" s="50">
        <v>0.1</v>
      </c>
      <c r="F10" s="50">
        <v>8.5000000000000006E-2</v>
      </c>
    </row>
    <row r="11" spans="1:9" x14ac:dyDescent="0.25">
      <c r="C11" s="100"/>
      <c r="D11" s="100"/>
      <c r="E11" s="100"/>
      <c r="F11" s="100"/>
    </row>
    <row r="12" spans="1:9" x14ac:dyDescent="0.25">
      <c r="A12" t="s">
        <v>12</v>
      </c>
      <c r="C12" s="100"/>
      <c r="D12" s="100"/>
      <c r="E12" s="100"/>
      <c r="F12" s="100"/>
    </row>
    <row r="14" spans="1:9" x14ac:dyDescent="0.25">
      <c r="B14" s="14" t="s">
        <v>20</v>
      </c>
      <c r="C14" s="14" t="s">
        <v>21</v>
      </c>
      <c r="D14" s="14" t="s">
        <v>22</v>
      </c>
    </row>
    <row r="15" spans="1:9" x14ac:dyDescent="0.25">
      <c r="A15" s="14" t="s">
        <v>102</v>
      </c>
      <c r="B15" s="16">
        <v>1000</v>
      </c>
      <c r="C15" s="16">
        <v>2000</v>
      </c>
      <c r="D15" s="16">
        <v>2500</v>
      </c>
    </row>
    <row r="16" spans="1:9" x14ac:dyDescent="0.25">
      <c r="A16" s="14" t="str">
        <f>A23</f>
        <v>Rent</v>
      </c>
      <c r="B16" s="16">
        <f t="shared" ref="B16:D19" si="4">B$15*$B23</f>
        <v>250</v>
      </c>
      <c r="C16" s="16">
        <f t="shared" si="4"/>
        <v>500</v>
      </c>
      <c r="D16" s="16">
        <f t="shared" si="4"/>
        <v>625</v>
      </c>
    </row>
    <row r="17" spans="1:4" x14ac:dyDescent="0.25">
      <c r="A17" s="14" t="str">
        <f>A24</f>
        <v>Operating Expense</v>
      </c>
      <c r="B17" s="16">
        <f t="shared" si="4"/>
        <v>350</v>
      </c>
      <c r="C17" s="16">
        <f t="shared" si="4"/>
        <v>700</v>
      </c>
      <c r="D17" s="16">
        <f t="shared" si="4"/>
        <v>875</v>
      </c>
    </row>
    <row r="18" spans="1:4" x14ac:dyDescent="0.25">
      <c r="A18" s="14" t="str">
        <f>A25</f>
        <v>Admin Expenses</v>
      </c>
      <c r="B18" s="16">
        <f t="shared" si="4"/>
        <v>100</v>
      </c>
      <c r="C18" s="16">
        <f t="shared" si="4"/>
        <v>200</v>
      </c>
      <c r="D18" s="16">
        <f t="shared" si="4"/>
        <v>250</v>
      </c>
    </row>
    <row r="19" spans="1:4" x14ac:dyDescent="0.25">
      <c r="A19" s="14" t="str">
        <f>A26</f>
        <v>Misc. Expenses</v>
      </c>
      <c r="B19" s="16">
        <f t="shared" si="4"/>
        <v>85</v>
      </c>
      <c r="C19" s="16">
        <f t="shared" si="4"/>
        <v>170</v>
      </c>
      <c r="D19" s="16">
        <f t="shared" si="4"/>
        <v>212.50000000000003</v>
      </c>
    </row>
    <row r="20" spans="1:4" x14ac:dyDescent="0.25">
      <c r="A20" s="14" t="s">
        <v>25</v>
      </c>
      <c r="B20" s="16">
        <f>SUM(B16:B19)</f>
        <v>785</v>
      </c>
      <c r="C20" s="16">
        <f>SUM(C16:C19)</f>
        <v>1570</v>
      </c>
      <c r="D20" s="16">
        <f>SUM(D16:D19)</f>
        <v>1962.5</v>
      </c>
    </row>
    <row r="21" spans="1:4" x14ac:dyDescent="0.25">
      <c r="A21" s="14" t="s">
        <v>15</v>
      </c>
      <c r="B21" s="16">
        <f>B15-B20</f>
        <v>215</v>
      </c>
      <c r="C21" s="16">
        <f>C15-C20</f>
        <v>430</v>
      </c>
      <c r="D21" s="16">
        <f>D15-D20</f>
        <v>537.5</v>
      </c>
    </row>
    <row r="23" spans="1:4" x14ac:dyDescent="0.25">
      <c r="A23" s="63" t="s">
        <v>190</v>
      </c>
      <c r="B23" s="50">
        <v>0.25</v>
      </c>
    </row>
    <row r="24" spans="1:4" x14ac:dyDescent="0.25">
      <c r="A24" s="63" t="s">
        <v>191</v>
      </c>
      <c r="B24" s="50">
        <v>0.35</v>
      </c>
    </row>
    <row r="25" spans="1:4" x14ac:dyDescent="0.25">
      <c r="A25" s="63" t="s">
        <v>192</v>
      </c>
      <c r="B25" s="50">
        <v>0.1</v>
      </c>
    </row>
    <row r="26" spans="1:4" x14ac:dyDescent="0.25">
      <c r="A26" s="63" t="s">
        <v>193</v>
      </c>
      <c r="B26" s="50">
        <v>8.5000000000000006E-2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00FF"/>
  </sheetPr>
  <dimension ref="A1:E52"/>
  <sheetViews>
    <sheetView workbookViewId="0">
      <selection activeCell="C1" sqref="C1"/>
    </sheetView>
  </sheetViews>
  <sheetFormatPr defaultColWidth="17.140625" defaultRowHeight="15" x14ac:dyDescent="0.25"/>
  <cols>
    <col min="1" max="1" width="11.85546875" bestFit="1" customWidth="1"/>
    <col min="2" max="2" width="9.85546875" bestFit="1" customWidth="1"/>
    <col min="3" max="3" width="11" bestFit="1" customWidth="1"/>
    <col min="257" max="257" width="11.85546875" bestFit="1" customWidth="1"/>
    <col min="258" max="258" width="10.5703125" bestFit="1" customWidth="1"/>
    <col min="513" max="513" width="11.85546875" bestFit="1" customWidth="1"/>
    <col min="514" max="514" width="10.5703125" bestFit="1" customWidth="1"/>
    <col min="769" max="769" width="11.85546875" bestFit="1" customWidth="1"/>
    <col min="770" max="770" width="10.5703125" bestFit="1" customWidth="1"/>
    <col min="1025" max="1025" width="11.85546875" bestFit="1" customWidth="1"/>
    <col min="1026" max="1026" width="10.5703125" bestFit="1" customWidth="1"/>
    <col min="1281" max="1281" width="11.85546875" bestFit="1" customWidth="1"/>
    <col min="1282" max="1282" width="10.5703125" bestFit="1" customWidth="1"/>
    <col min="1537" max="1537" width="11.85546875" bestFit="1" customWidth="1"/>
    <col min="1538" max="1538" width="10.5703125" bestFit="1" customWidth="1"/>
    <col min="1793" max="1793" width="11.85546875" bestFit="1" customWidth="1"/>
    <col min="1794" max="1794" width="10.5703125" bestFit="1" customWidth="1"/>
    <col min="2049" max="2049" width="11.85546875" bestFit="1" customWidth="1"/>
    <col min="2050" max="2050" width="10.5703125" bestFit="1" customWidth="1"/>
    <col min="2305" max="2305" width="11.85546875" bestFit="1" customWidth="1"/>
    <col min="2306" max="2306" width="10.5703125" bestFit="1" customWidth="1"/>
    <col min="2561" max="2561" width="11.85546875" bestFit="1" customWidth="1"/>
    <col min="2562" max="2562" width="10.5703125" bestFit="1" customWidth="1"/>
    <col min="2817" max="2817" width="11.85546875" bestFit="1" customWidth="1"/>
    <col min="2818" max="2818" width="10.5703125" bestFit="1" customWidth="1"/>
    <col min="3073" max="3073" width="11.85546875" bestFit="1" customWidth="1"/>
    <col min="3074" max="3074" width="10.5703125" bestFit="1" customWidth="1"/>
    <col min="3329" max="3329" width="11.85546875" bestFit="1" customWidth="1"/>
    <col min="3330" max="3330" width="10.5703125" bestFit="1" customWidth="1"/>
    <col min="3585" max="3585" width="11.85546875" bestFit="1" customWidth="1"/>
    <col min="3586" max="3586" width="10.5703125" bestFit="1" customWidth="1"/>
    <col min="3841" max="3841" width="11.85546875" bestFit="1" customWidth="1"/>
    <col min="3842" max="3842" width="10.5703125" bestFit="1" customWidth="1"/>
    <col min="4097" max="4097" width="11.85546875" bestFit="1" customWidth="1"/>
    <col min="4098" max="4098" width="10.5703125" bestFit="1" customWidth="1"/>
    <col min="4353" max="4353" width="11.85546875" bestFit="1" customWidth="1"/>
    <col min="4354" max="4354" width="10.5703125" bestFit="1" customWidth="1"/>
    <col min="4609" max="4609" width="11.85546875" bestFit="1" customWidth="1"/>
    <col min="4610" max="4610" width="10.5703125" bestFit="1" customWidth="1"/>
    <col min="4865" max="4865" width="11.85546875" bestFit="1" customWidth="1"/>
    <col min="4866" max="4866" width="10.5703125" bestFit="1" customWidth="1"/>
    <col min="5121" max="5121" width="11.85546875" bestFit="1" customWidth="1"/>
    <col min="5122" max="5122" width="10.5703125" bestFit="1" customWidth="1"/>
    <col min="5377" max="5377" width="11.85546875" bestFit="1" customWidth="1"/>
    <col min="5378" max="5378" width="10.5703125" bestFit="1" customWidth="1"/>
    <col min="5633" max="5633" width="11.85546875" bestFit="1" customWidth="1"/>
    <col min="5634" max="5634" width="10.5703125" bestFit="1" customWidth="1"/>
    <col min="5889" max="5889" width="11.85546875" bestFit="1" customWidth="1"/>
    <col min="5890" max="5890" width="10.5703125" bestFit="1" customWidth="1"/>
    <col min="6145" max="6145" width="11.85546875" bestFit="1" customWidth="1"/>
    <col min="6146" max="6146" width="10.5703125" bestFit="1" customWidth="1"/>
    <col min="6401" max="6401" width="11.85546875" bestFit="1" customWidth="1"/>
    <col min="6402" max="6402" width="10.5703125" bestFit="1" customWidth="1"/>
    <col min="6657" max="6657" width="11.85546875" bestFit="1" customWidth="1"/>
    <col min="6658" max="6658" width="10.5703125" bestFit="1" customWidth="1"/>
    <col min="6913" max="6913" width="11.85546875" bestFit="1" customWidth="1"/>
    <col min="6914" max="6914" width="10.5703125" bestFit="1" customWidth="1"/>
    <col min="7169" max="7169" width="11.85546875" bestFit="1" customWidth="1"/>
    <col min="7170" max="7170" width="10.5703125" bestFit="1" customWidth="1"/>
    <col min="7425" max="7425" width="11.85546875" bestFit="1" customWidth="1"/>
    <col min="7426" max="7426" width="10.5703125" bestFit="1" customWidth="1"/>
    <col min="7681" max="7681" width="11.85546875" bestFit="1" customWidth="1"/>
    <col min="7682" max="7682" width="10.5703125" bestFit="1" customWidth="1"/>
    <col min="7937" max="7937" width="11.85546875" bestFit="1" customWidth="1"/>
    <col min="7938" max="7938" width="10.5703125" bestFit="1" customWidth="1"/>
    <col min="8193" max="8193" width="11.85546875" bestFit="1" customWidth="1"/>
    <col min="8194" max="8194" width="10.5703125" bestFit="1" customWidth="1"/>
    <col min="8449" max="8449" width="11.85546875" bestFit="1" customWidth="1"/>
    <col min="8450" max="8450" width="10.5703125" bestFit="1" customWidth="1"/>
    <col min="8705" max="8705" width="11.85546875" bestFit="1" customWidth="1"/>
    <col min="8706" max="8706" width="10.5703125" bestFit="1" customWidth="1"/>
    <col min="8961" max="8961" width="11.85546875" bestFit="1" customWidth="1"/>
    <col min="8962" max="8962" width="10.5703125" bestFit="1" customWidth="1"/>
    <col min="9217" max="9217" width="11.85546875" bestFit="1" customWidth="1"/>
    <col min="9218" max="9218" width="10.5703125" bestFit="1" customWidth="1"/>
    <col min="9473" max="9473" width="11.85546875" bestFit="1" customWidth="1"/>
    <col min="9474" max="9474" width="10.5703125" bestFit="1" customWidth="1"/>
    <col min="9729" max="9729" width="11.85546875" bestFit="1" customWidth="1"/>
    <col min="9730" max="9730" width="10.5703125" bestFit="1" customWidth="1"/>
    <col min="9985" max="9985" width="11.85546875" bestFit="1" customWidth="1"/>
    <col min="9986" max="9986" width="10.5703125" bestFit="1" customWidth="1"/>
    <col min="10241" max="10241" width="11.85546875" bestFit="1" customWidth="1"/>
    <col min="10242" max="10242" width="10.5703125" bestFit="1" customWidth="1"/>
    <col min="10497" max="10497" width="11.85546875" bestFit="1" customWidth="1"/>
    <col min="10498" max="10498" width="10.5703125" bestFit="1" customWidth="1"/>
    <col min="10753" max="10753" width="11.85546875" bestFit="1" customWidth="1"/>
    <col min="10754" max="10754" width="10.5703125" bestFit="1" customWidth="1"/>
    <col min="11009" max="11009" width="11.85546875" bestFit="1" customWidth="1"/>
    <col min="11010" max="11010" width="10.5703125" bestFit="1" customWidth="1"/>
    <col min="11265" max="11265" width="11.85546875" bestFit="1" customWidth="1"/>
    <col min="11266" max="11266" width="10.5703125" bestFit="1" customWidth="1"/>
    <col min="11521" max="11521" width="11.85546875" bestFit="1" customWidth="1"/>
    <col min="11522" max="11522" width="10.5703125" bestFit="1" customWidth="1"/>
    <col min="11777" max="11777" width="11.85546875" bestFit="1" customWidth="1"/>
    <col min="11778" max="11778" width="10.5703125" bestFit="1" customWidth="1"/>
    <col min="12033" max="12033" width="11.85546875" bestFit="1" customWidth="1"/>
    <col min="12034" max="12034" width="10.5703125" bestFit="1" customWidth="1"/>
    <col min="12289" max="12289" width="11.85546875" bestFit="1" customWidth="1"/>
    <col min="12290" max="12290" width="10.5703125" bestFit="1" customWidth="1"/>
    <col min="12545" max="12545" width="11.85546875" bestFit="1" customWidth="1"/>
    <col min="12546" max="12546" width="10.5703125" bestFit="1" customWidth="1"/>
    <col min="12801" max="12801" width="11.85546875" bestFit="1" customWidth="1"/>
    <col min="12802" max="12802" width="10.5703125" bestFit="1" customWidth="1"/>
    <col min="13057" max="13057" width="11.85546875" bestFit="1" customWidth="1"/>
    <col min="13058" max="13058" width="10.5703125" bestFit="1" customWidth="1"/>
    <col min="13313" max="13313" width="11.85546875" bestFit="1" customWidth="1"/>
    <col min="13314" max="13314" width="10.5703125" bestFit="1" customWidth="1"/>
    <col min="13569" max="13569" width="11.85546875" bestFit="1" customWidth="1"/>
    <col min="13570" max="13570" width="10.5703125" bestFit="1" customWidth="1"/>
    <col min="13825" max="13825" width="11.85546875" bestFit="1" customWidth="1"/>
    <col min="13826" max="13826" width="10.5703125" bestFit="1" customWidth="1"/>
    <col min="14081" max="14081" width="11.85546875" bestFit="1" customWidth="1"/>
    <col min="14082" max="14082" width="10.5703125" bestFit="1" customWidth="1"/>
    <col min="14337" max="14337" width="11.85546875" bestFit="1" customWidth="1"/>
    <col min="14338" max="14338" width="10.5703125" bestFit="1" customWidth="1"/>
    <col min="14593" max="14593" width="11.85546875" bestFit="1" customWidth="1"/>
    <col min="14594" max="14594" width="10.5703125" bestFit="1" customWidth="1"/>
    <col min="14849" max="14849" width="11.85546875" bestFit="1" customWidth="1"/>
    <col min="14850" max="14850" width="10.5703125" bestFit="1" customWidth="1"/>
    <col min="15105" max="15105" width="11.85546875" bestFit="1" customWidth="1"/>
    <col min="15106" max="15106" width="10.5703125" bestFit="1" customWidth="1"/>
    <col min="15361" max="15361" width="11.85546875" bestFit="1" customWidth="1"/>
    <col min="15362" max="15362" width="10.5703125" bestFit="1" customWidth="1"/>
    <col min="15617" max="15617" width="11.85546875" bestFit="1" customWidth="1"/>
    <col min="15618" max="15618" width="10.5703125" bestFit="1" customWidth="1"/>
    <col min="15873" max="15873" width="11.85546875" bestFit="1" customWidth="1"/>
    <col min="15874" max="15874" width="10.5703125" bestFit="1" customWidth="1"/>
    <col min="16129" max="16129" width="11.85546875" bestFit="1" customWidth="1"/>
    <col min="16130" max="16130" width="10.5703125" bestFit="1" customWidth="1"/>
  </cols>
  <sheetData>
    <row r="1" spans="1:5" ht="30" x14ac:dyDescent="0.25">
      <c r="A1" s="60" t="s">
        <v>194</v>
      </c>
      <c r="B1" s="60"/>
      <c r="C1" s="60"/>
      <c r="D1" s="60"/>
      <c r="E1" s="60"/>
    </row>
    <row r="4" spans="1:5" ht="45" x14ac:dyDescent="0.25">
      <c r="A4" s="33" t="s">
        <v>6</v>
      </c>
      <c r="B4" s="33" t="s">
        <v>7</v>
      </c>
      <c r="C4" s="34" t="s">
        <v>207</v>
      </c>
    </row>
    <row r="5" spans="1:5" x14ac:dyDescent="0.25">
      <c r="A5" s="2" t="s">
        <v>42</v>
      </c>
      <c r="B5" s="16">
        <v>1161</v>
      </c>
      <c r="C5" s="35"/>
    </row>
    <row r="6" spans="1:5" x14ac:dyDescent="0.25">
      <c r="A6" s="2" t="s">
        <v>43</v>
      </c>
      <c r="B6" s="16">
        <v>1321</v>
      </c>
      <c r="C6" s="35"/>
    </row>
    <row r="7" spans="1:5" x14ac:dyDescent="0.25">
      <c r="A7" s="2" t="s">
        <v>44</v>
      </c>
      <c r="B7" s="16">
        <v>1039</v>
      </c>
      <c r="C7" s="35"/>
    </row>
    <row r="8" spans="1:5" x14ac:dyDescent="0.25">
      <c r="A8" s="2" t="s">
        <v>45</v>
      </c>
      <c r="B8" s="16">
        <v>1761</v>
      </c>
      <c r="C8" s="35"/>
    </row>
    <row r="9" spans="1:5" x14ac:dyDescent="0.25">
      <c r="A9" s="2" t="s">
        <v>46</v>
      </c>
      <c r="B9" s="16">
        <v>1561</v>
      </c>
      <c r="C9" s="35"/>
    </row>
    <row r="10" spans="1:5" x14ac:dyDescent="0.25">
      <c r="A10" s="2" t="s">
        <v>47</v>
      </c>
      <c r="B10" s="16">
        <v>1868</v>
      </c>
      <c r="C10" s="35"/>
    </row>
    <row r="11" spans="1:5" x14ac:dyDescent="0.25">
      <c r="A11" s="2" t="s">
        <v>48</v>
      </c>
      <c r="B11" s="16">
        <v>2787</v>
      </c>
      <c r="C11" s="35"/>
    </row>
    <row r="12" spans="1:5" x14ac:dyDescent="0.25">
      <c r="A12" s="2" t="s">
        <v>49</v>
      </c>
      <c r="B12" s="16">
        <v>1849</v>
      </c>
      <c r="C12" s="35"/>
    </row>
    <row r="13" spans="1:5" x14ac:dyDescent="0.25">
      <c r="A13" s="2" t="s">
        <v>50</v>
      </c>
      <c r="B13" s="16">
        <v>2627</v>
      </c>
      <c r="C13" s="35"/>
    </row>
    <row r="14" spans="1:5" x14ac:dyDescent="0.25">
      <c r="A14" s="2" t="s">
        <v>51</v>
      </c>
      <c r="B14" s="16">
        <v>2165</v>
      </c>
      <c r="C14" s="35"/>
    </row>
    <row r="15" spans="1:5" x14ac:dyDescent="0.25">
      <c r="A15" s="2" t="s">
        <v>52</v>
      </c>
      <c r="B15" s="16">
        <v>1589</v>
      </c>
      <c r="C15" s="35"/>
    </row>
    <row r="16" spans="1:5" x14ac:dyDescent="0.25">
      <c r="A16" s="2" t="s">
        <v>53</v>
      </c>
      <c r="B16" s="16">
        <v>2603</v>
      </c>
      <c r="C16" s="35"/>
    </row>
    <row r="17" spans="1:3" x14ac:dyDescent="0.25">
      <c r="A17" s="2" t="s">
        <v>54</v>
      </c>
      <c r="B17" s="16">
        <v>2366</v>
      </c>
      <c r="C17" s="35"/>
    </row>
    <row r="18" spans="1:3" x14ac:dyDescent="0.25">
      <c r="A18" s="2" t="s">
        <v>55</v>
      </c>
      <c r="B18" s="16">
        <v>2107</v>
      </c>
      <c r="C18" s="35"/>
    </row>
    <row r="19" spans="1:3" x14ac:dyDescent="0.25">
      <c r="A19" s="2" t="s">
        <v>56</v>
      </c>
      <c r="B19" s="16">
        <v>2886</v>
      </c>
      <c r="C19" s="35"/>
    </row>
    <row r="20" spans="1:3" x14ac:dyDescent="0.25">
      <c r="A20" s="2" t="s">
        <v>57</v>
      </c>
      <c r="B20" s="16">
        <v>1886</v>
      </c>
      <c r="C20" s="35"/>
    </row>
    <row r="21" spans="1:3" x14ac:dyDescent="0.25">
      <c r="A21" s="2" t="s">
        <v>58</v>
      </c>
      <c r="B21" s="16">
        <v>2177</v>
      </c>
      <c r="C21" s="35"/>
    </row>
    <row r="22" spans="1:3" x14ac:dyDescent="0.25">
      <c r="A22" s="2" t="s">
        <v>59</v>
      </c>
      <c r="B22" s="16">
        <v>1873</v>
      </c>
      <c r="C22" s="35"/>
    </row>
    <row r="23" spans="1:3" x14ac:dyDescent="0.25">
      <c r="A23" s="2" t="s">
        <v>60</v>
      </c>
      <c r="B23" s="16">
        <v>2164</v>
      </c>
      <c r="C23" s="35"/>
    </row>
    <row r="24" spans="1:3" x14ac:dyDescent="0.25">
      <c r="A24" s="2" t="s">
        <v>61</v>
      </c>
      <c r="B24" s="16">
        <v>1394</v>
      </c>
      <c r="C24" s="35"/>
    </row>
    <row r="25" spans="1:3" x14ac:dyDescent="0.25">
      <c r="A25" s="2" t="s">
        <v>62</v>
      </c>
      <c r="B25" s="16">
        <v>2263</v>
      </c>
      <c r="C25" s="35"/>
    </row>
    <row r="26" spans="1:3" x14ac:dyDescent="0.25">
      <c r="A26" s="2" t="s">
        <v>63</v>
      </c>
      <c r="B26" s="16">
        <v>2242</v>
      </c>
      <c r="C26" s="35"/>
    </row>
    <row r="27" spans="1:3" x14ac:dyDescent="0.25">
      <c r="A27" s="2" t="s">
        <v>64</v>
      </c>
      <c r="B27" s="16">
        <v>1474</v>
      </c>
      <c r="C27" s="35"/>
    </row>
    <row r="28" spans="1:3" x14ac:dyDescent="0.25">
      <c r="A28" s="2" t="s">
        <v>65</v>
      </c>
      <c r="B28" s="16">
        <v>1998</v>
      </c>
      <c r="C28" s="35"/>
    </row>
    <row r="29" spans="1:3" x14ac:dyDescent="0.25">
      <c r="A29" s="2" t="s">
        <v>66</v>
      </c>
      <c r="B29" s="16">
        <v>2892</v>
      </c>
      <c r="C29" s="35"/>
    </row>
    <row r="30" spans="1:3" x14ac:dyDescent="0.25">
      <c r="A30" s="2" t="s">
        <v>67</v>
      </c>
      <c r="B30" s="16">
        <v>1873</v>
      </c>
      <c r="C30" s="35"/>
    </row>
    <row r="31" spans="1:3" x14ac:dyDescent="0.25">
      <c r="A31" s="2" t="s">
        <v>68</v>
      </c>
      <c r="B31" s="16">
        <v>1954</v>
      </c>
      <c r="C31" s="35"/>
    </row>
    <row r="32" spans="1:3" x14ac:dyDescent="0.25">
      <c r="A32" s="2" t="s">
        <v>9</v>
      </c>
      <c r="B32" s="16">
        <v>1729</v>
      </c>
      <c r="C32" s="35"/>
    </row>
    <row r="33" spans="1:3" x14ac:dyDescent="0.25">
      <c r="A33" s="2" t="s">
        <v>69</v>
      </c>
      <c r="B33" s="16">
        <v>1140</v>
      </c>
      <c r="C33" s="35"/>
    </row>
    <row r="34" spans="1:3" x14ac:dyDescent="0.25">
      <c r="A34" s="2" t="s">
        <v>70</v>
      </c>
      <c r="B34" s="16">
        <v>1528</v>
      </c>
      <c r="C34" s="35"/>
    </row>
    <row r="35" spans="1:3" x14ac:dyDescent="0.25">
      <c r="A35" s="2" t="s">
        <v>71</v>
      </c>
      <c r="B35" s="16">
        <v>1659</v>
      </c>
      <c r="C35" s="35"/>
    </row>
    <row r="36" spans="1:3" x14ac:dyDescent="0.25">
      <c r="A36" s="2" t="s">
        <v>72</v>
      </c>
      <c r="B36" s="16">
        <v>2119</v>
      </c>
      <c r="C36" s="35"/>
    </row>
    <row r="37" spans="1:3" x14ac:dyDescent="0.25">
      <c r="A37" s="2" t="s">
        <v>73</v>
      </c>
      <c r="B37" s="16">
        <v>1854</v>
      </c>
      <c r="C37" s="35"/>
    </row>
    <row r="38" spans="1:3" x14ac:dyDescent="0.25">
      <c r="A38" s="2" t="s">
        <v>74</v>
      </c>
      <c r="B38" s="16">
        <v>2759</v>
      </c>
      <c r="C38" s="35"/>
    </row>
    <row r="39" spans="1:3" x14ac:dyDescent="0.25">
      <c r="A39" s="2" t="s">
        <v>75</v>
      </c>
      <c r="B39" s="16">
        <v>1237</v>
      </c>
      <c r="C39" s="35"/>
    </row>
    <row r="40" spans="1:3" x14ac:dyDescent="0.25">
      <c r="A40" s="2" t="s">
        <v>8</v>
      </c>
      <c r="B40" s="16">
        <v>1653</v>
      </c>
      <c r="C40" s="35"/>
    </row>
    <row r="41" spans="1:3" x14ac:dyDescent="0.25">
      <c r="A41" s="2" t="s">
        <v>76</v>
      </c>
      <c r="B41" s="16">
        <v>2604</v>
      </c>
      <c r="C41" s="35"/>
    </row>
    <row r="42" spans="1:3" x14ac:dyDescent="0.25">
      <c r="A42" s="2" t="s">
        <v>77</v>
      </c>
      <c r="B42" s="16">
        <v>1479</v>
      </c>
      <c r="C42" s="35"/>
    </row>
    <row r="43" spans="1:3" x14ac:dyDescent="0.25">
      <c r="A43" s="2" t="s">
        <v>78</v>
      </c>
      <c r="B43" s="16">
        <v>2569</v>
      </c>
      <c r="C43" s="35"/>
    </row>
    <row r="44" spans="1:3" x14ac:dyDescent="0.25">
      <c r="A44" s="2" t="s">
        <v>79</v>
      </c>
      <c r="B44" s="16">
        <v>1941</v>
      </c>
      <c r="C44" s="35"/>
    </row>
    <row r="45" spans="1:3" x14ac:dyDescent="0.25">
      <c r="A45" s="2" t="s">
        <v>80</v>
      </c>
      <c r="B45" s="16">
        <v>2793</v>
      </c>
      <c r="C45" s="35"/>
    </row>
    <row r="46" spans="1:3" x14ac:dyDescent="0.25">
      <c r="A46" s="2" t="s">
        <v>81</v>
      </c>
      <c r="B46" s="16">
        <v>2614</v>
      </c>
      <c r="C46" s="35"/>
    </row>
    <row r="47" spans="1:3" x14ac:dyDescent="0.25">
      <c r="A47" s="2" t="s">
        <v>82</v>
      </c>
      <c r="B47" s="16">
        <v>1645</v>
      </c>
      <c r="C47" s="35"/>
    </row>
    <row r="48" spans="1:3" x14ac:dyDescent="0.25">
      <c r="A48" s="2" t="s">
        <v>83</v>
      </c>
      <c r="B48" s="16">
        <v>1733</v>
      </c>
      <c r="C48" s="35"/>
    </row>
    <row r="49" spans="1:3" x14ac:dyDescent="0.25">
      <c r="A49" s="2" t="s">
        <v>84</v>
      </c>
      <c r="B49" s="16">
        <v>2466</v>
      </c>
      <c r="C49" s="35"/>
    </row>
    <row r="50" spans="1:3" x14ac:dyDescent="0.25">
      <c r="A50" s="2" t="s">
        <v>85</v>
      </c>
      <c r="B50" s="16">
        <v>2833</v>
      </c>
      <c r="C50" s="35"/>
    </row>
    <row r="51" spans="1:3" x14ac:dyDescent="0.25">
      <c r="A51" s="2" t="s">
        <v>86</v>
      </c>
      <c r="B51" s="16">
        <v>1604</v>
      </c>
      <c r="C51" s="35"/>
    </row>
    <row r="52" spans="1:3" x14ac:dyDescent="0.25">
      <c r="A52" s="2" t="s">
        <v>87</v>
      </c>
      <c r="B52" s="16">
        <v>2588</v>
      </c>
      <c r="C52" s="35"/>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00FF"/>
  </sheetPr>
  <dimension ref="A1:B2"/>
  <sheetViews>
    <sheetView workbookViewId="0">
      <selection activeCell="C21" sqref="C21"/>
    </sheetView>
  </sheetViews>
  <sheetFormatPr defaultRowHeight="15" x14ac:dyDescent="0.25"/>
  <sheetData>
    <row r="1" spans="1:2" ht="45" x14ac:dyDescent="0.25">
      <c r="A1" s="32" t="s">
        <v>40</v>
      </c>
      <c r="B1" s="32"/>
    </row>
    <row r="2" spans="1:2" ht="30" x14ac:dyDescent="0.25">
      <c r="A2" s="3" t="s">
        <v>41</v>
      </c>
      <c r="B2" s="2">
        <v>0.04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F0000"/>
  </sheetPr>
  <dimension ref="A1:E52"/>
  <sheetViews>
    <sheetView topLeftCell="A37" workbookViewId="0">
      <selection activeCell="C21" sqref="C21"/>
    </sheetView>
  </sheetViews>
  <sheetFormatPr defaultColWidth="17.140625" defaultRowHeight="15" x14ac:dyDescent="0.25"/>
  <cols>
    <col min="1" max="1" width="11.85546875" bestFit="1" customWidth="1"/>
    <col min="2" max="2" width="9.85546875" bestFit="1" customWidth="1"/>
    <col min="3" max="3" width="11" bestFit="1" customWidth="1"/>
    <col min="257" max="257" width="11.85546875" bestFit="1" customWidth="1"/>
    <col min="258" max="258" width="10.5703125" bestFit="1" customWidth="1"/>
    <col min="513" max="513" width="11.85546875" bestFit="1" customWidth="1"/>
    <col min="514" max="514" width="10.5703125" bestFit="1" customWidth="1"/>
    <col min="769" max="769" width="11.85546875" bestFit="1" customWidth="1"/>
    <col min="770" max="770" width="10.5703125" bestFit="1" customWidth="1"/>
    <col min="1025" max="1025" width="11.85546875" bestFit="1" customWidth="1"/>
    <col min="1026" max="1026" width="10.5703125" bestFit="1" customWidth="1"/>
    <col min="1281" max="1281" width="11.85546875" bestFit="1" customWidth="1"/>
    <col min="1282" max="1282" width="10.5703125" bestFit="1" customWidth="1"/>
    <col min="1537" max="1537" width="11.85546875" bestFit="1" customWidth="1"/>
    <col min="1538" max="1538" width="10.5703125" bestFit="1" customWidth="1"/>
    <col min="1793" max="1793" width="11.85546875" bestFit="1" customWidth="1"/>
    <col min="1794" max="1794" width="10.5703125" bestFit="1" customWidth="1"/>
    <col min="2049" max="2049" width="11.85546875" bestFit="1" customWidth="1"/>
    <col min="2050" max="2050" width="10.5703125" bestFit="1" customWidth="1"/>
    <col min="2305" max="2305" width="11.85546875" bestFit="1" customWidth="1"/>
    <col min="2306" max="2306" width="10.5703125" bestFit="1" customWidth="1"/>
    <col min="2561" max="2561" width="11.85546875" bestFit="1" customWidth="1"/>
    <col min="2562" max="2562" width="10.5703125" bestFit="1" customWidth="1"/>
    <col min="2817" max="2817" width="11.85546875" bestFit="1" customWidth="1"/>
    <col min="2818" max="2818" width="10.5703125" bestFit="1" customWidth="1"/>
    <col min="3073" max="3073" width="11.85546875" bestFit="1" customWidth="1"/>
    <col min="3074" max="3074" width="10.5703125" bestFit="1" customWidth="1"/>
    <col min="3329" max="3329" width="11.85546875" bestFit="1" customWidth="1"/>
    <col min="3330" max="3330" width="10.5703125" bestFit="1" customWidth="1"/>
    <col min="3585" max="3585" width="11.85546875" bestFit="1" customWidth="1"/>
    <col min="3586" max="3586" width="10.5703125" bestFit="1" customWidth="1"/>
    <col min="3841" max="3841" width="11.85546875" bestFit="1" customWidth="1"/>
    <col min="3842" max="3842" width="10.5703125" bestFit="1" customWidth="1"/>
    <col min="4097" max="4097" width="11.85546875" bestFit="1" customWidth="1"/>
    <col min="4098" max="4098" width="10.5703125" bestFit="1" customWidth="1"/>
    <col min="4353" max="4353" width="11.85546875" bestFit="1" customWidth="1"/>
    <col min="4354" max="4354" width="10.5703125" bestFit="1" customWidth="1"/>
    <col min="4609" max="4609" width="11.85546875" bestFit="1" customWidth="1"/>
    <col min="4610" max="4610" width="10.5703125" bestFit="1" customWidth="1"/>
    <col min="4865" max="4865" width="11.85546875" bestFit="1" customWidth="1"/>
    <col min="4866" max="4866" width="10.5703125" bestFit="1" customWidth="1"/>
    <col min="5121" max="5121" width="11.85546875" bestFit="1" customWidth="1"/>
    <col min="5122" max="5122" width="10.5703125" bestFit="1" customWidth="1"/>
    <col min="5377" max="5377" width="11.85546875" bestFit="1" customWidth="1"/>
    <col min="5378" max="5378" width="10.5703125" bestFit="1" customWidth="1"/>
    <col min="5633" max="5633" width="11.85546875" bestFit="1" customWidth="1"/>
    <col min="5634" max="5634" width="10.5703125" bestFit="1" customWidth="1"/>
    <col min="5889" max="5889" width="11.85546875" bestFit="1" customWidth="1"/>
    <col min="5890" max="5890" width="10.5703125" bestFit="1" customWidth="1"/>
    <col min="6145" max="6145" width="11.85546875" bestFit="1" customWidth="1"/>
    <col min="6146" max="6146" width="10.5703125" bestFit="1" customWidth="1"/>
    <col min="6401" max="6401" width="11.85546875" bestFit="1" customWidth="1"/>
    <col min="6402" max="6402" width="10.5703125" bestFit="1" customWidth="1"/>
    <col min="6657" max="6657" width="11.85546875" bestFit="1" customWidth="1"/>
    <col min="6658" max="6658" width="10.5703125" bestFit="1" customWidth="1"/>
    <col min="6913" max="6913" width="11.85546875" bestFit="1" customWidth="1"/>
    <col min="6914" max="6914" width="10.5703125" bestFit="1" customWidth="1"/>
    <col min="7169" max="7169" width="11.85546875" bestFit="1" customWidth="1"/>
    <col min="7170" max="7170" width="10.5703125" bestFit="1" customWidth="1"/>
    <col min="7425" max="7425" width="11.85546875" bestFit="1" customWidth="1"/>
    <col min="7426" max="7426" width="10.5703125" bestFit="1" customWidth="1"/>
    <col min="7681" max="7681" width="11.85546875" bestFit="1" customWidth="1"/>
    <col min="7682" max="7682" width="10.5703125" bestFit="1" customWidth="1"/>
    <col min="7937" max="7937" width="11.85546875" bestFit="1" customWidth="1"/>
    <col min="7938" max="7938" width="10.5703125" bestFit="1" customWidth="1"/>
    <col min="8193" max="8193" width="11.85546875" bestFit="1" customWidth="1"/>
    <col min="8194" max="8194" width="10.5703125" bestFit="1" customWidth="1"/>
    <col min="8449" max="8449" width="11.85546875" bestFit="1" customWidth="1"/>
    <col min="8450" max="8450" width="10.5703125" bestFit="1" customWidth="1"/>
    <col min="8705" max="8705" width="11.85546875" bestFit="1" customWidth="1"/>
    <col min="8706" max="8706" width="10.5703125" bestFit="1" customWidth="1"/>
    <col min="8961" max="8961" width="11.85546875" bestFit="1" customWidth="1"/>
    <col min="8962" max="8962" width="10.5703125" bestFit="1" customWidth="1"/>
    <col min="9217" max="9217" width="11.85546875" bestFit="1" customWidth="1"/>
    <col min="9218" max="9218" width="10.5703125" bestFit="1" customWidth="1"/>
    <col min="9473" max="9473" width="11.85546875" bestFit="1" customWidth="1"/>
    <col min="9474" max="9474" width="10.5703125" bestFit="1" customWidth="1"/>
    <col min="9729" max="9729" width="11.85546875" bestFit="1" customWidth="1"/>
    <col min="9730" max="9730" width="10.5703125" bestFit="1" customWidth="1"/>
    <col min="9985" max="9985" width="11.85546875" bestFit="1" customWidth="1"/>
    <col min="9986" max="9986" width="10.5703125" bestFit="1" customWidth="1"/>
    <col min="10241" max="10241" width="11.85546875" bestFit="1" customWidth="1"/>
    <col min="10242" max="10242" width="10.5703125" bestFit="1" customWidth="1"/>
    <col min="10497" max="10497" width="11.85546875" bestFit="1" customWidth="1"/>
    <col min="10498" max="10498" width="10.5703125" bestFit="1" customWidth="1"/>
    <col min="10753" max="10753" width="11.85546875" bestFit="1" customWidth="1"/>
    <col min="10754" max="10754" width="10.5703125" bestFit="1" customWidth="1"/>
    <col min="11009" max="11009" width="11.85546875" bestFit="1" customWidth="1"/>
    <col min="11010" max="11010" width="10.5703125" bestFit="1" customWidth="1"/>
    <col min="11265" max="11265" width="11.85546875" bestFit="1" customWidth="1"/>
    <col min="11266" max="11266" width="10.5703125" bestFit="1" customWidth="1"/>
    <col min="11521" max="11521" width="11.85546875" bestFit="1" customWidth="1"/>
    <col min="11522" max="11522" width="10.5703125" bestFit="1" customWidth="1"/>
    <col min="11777" max="11777" width="11.85546875" bestFit="1" customWidth="1"/>
    <col min="11778" max="11778" width="10.5703125" bestFit="1" customWidth="1"/>
    <col min="12033" max="12033" width="11.85546875" bestFit="1" customWidth="1"/>
    <col min="12034" max="12034" width="10.5703125" bestFit="1" customWidth="1"/>
    <col min="12289" max="12289" width="11.85546875" bestFit="1" customWidth="1"/>
    <col min="12290" max="12290" width="10.5703125" bestFit="1" customWidth="1"/>
    <col min="12545" max="12545" width="11.85546875" bestFit="1" customWidth="1"/>
    <col min="12546" max="12546" width="10.5703125" bestFit="1" customWidth="1"/>
    <col min="12801" max="12801" width="11.85546875" bestFit="1" customWidth="1"/>
    <col min="12802" max="12802" width="10.5703125" bestFit="1" customWidth="1"/>
    <col min="13057" max="13057" width="11.85546875" bestFit="1" customWidth="1"/>
    <col min="13058" max="13058" width="10.5703125" bestFit="1" customWidth="1"/>
    <col min="13313" max="13313" width="11.85546875" bestFit="1" customWidth="1"/>
    <col min="13314" max="13314" width="10.5703125" bestFit="1" customWidth="1"/>
    <col min="13569" max="13569" width="11.85546875" bestFit="1" customWidth="1"/>
    <col min="13570" max="13570" width="10.5703125" bestFit="1" customWidth="1"/>
    <col min="13825" max="13825" width="11.85546875" bestFit="1" customWidth="1"/>
    <col min="13826" max="13826" width="10.5703125" bestFit="1" customWidth="1"/>
    <col min="14081" max="14081" width="11.85546875" bestFit="1" customWidth="1"/>
    <col min="14082" max="14082" width="10.5703125" bestFit="1" customWidth="1"/>
    <col min="14337" max="14337" width="11.85546875" bestFit="1" customWidth="1"/>
    <col min="14338" max="14338" width="10.5703125" bestFit="1" customWidth="1"/>
    <col min="14593" max="14593" width="11.85546875" bestFit="1" customWidth="1"/>
    <col min="14594" max="14594" width="10.5703125" bestFit="1" customWidth="1"/>
    <col min="14849" max="14849" width="11.85546875" bestFit="1" customWidth="1"/>
    <col min="14850" max="14850" width="10.5703125" bestFit="1" customWidth="1"/>
    <col min="15105" max="15105" width="11.85546875" bestFit="1" customWidth="1"/>
    <col min="15106" max="15106" width="10.5703125" bestFit="1" customWidth="1"/>
    <col min="15361" max="15361" width="11.85546875" bestFit="1" customWidth="1"/>
    <col min="15362" max="15362" width="10.5703125" bestFit="1" customWidth="1"/>
    <col min="15617" max="15617" width="11.85546875" bestFit="1" customWidth="1"/>
    <col min="15618" max="15618" width="10.5703125" bestFit="1" customWidth="1"/>
    <col min="15873" max="15873" width="11.85546875" bestFit="1" customWidth="1"/>
    <col min="15874" max="15874" width="10.5703125" bestFit="1" customWidth="1"/>
    <col min="16129" max="16129" width="11.85546875" bestFit="1" customWidth="1"/>
    <col min="16130" max="16130" width="10.5703125" bestFit="1" customWidth="1"/>
  </cols>
  <sheetData>
    <row r="1" spans="1:5" ht="30" x14ac:dyDescent="0.25">
      <c r="A1" s="60" t="s">
        <v>194</v>
      </c>
      <c r="B1" s="60"/>
      <c r="C1" s="60"/>
      <c r="D1" s="60"/>
      <c r="E1" s="60"/>
    </row>
    <row r="4" spans="1:5" ht="45" x14ac:dyDescent="0.25">
      <c r="A4" s="33" t="s">
        <v>6</v>
      </c>
      <c r="B4" s="33" t="s">
        <v>7</v>
      </c>
      <c r="C4" s="34" t="s">
        <v>207</v>
      </c>
    </row>
    <row r="5" spans="1:5" x14ac:dyDescent="0.25">
      <c r="A5" s="2" t="s">
        <v>42</v>
      </c>
      <c r="B5" s="16">
        <v>1161</v>
      </c>
      <c r="C5" s="35">
        <f>B5*AssumptionsFor15!B$2</f>
        <v>46.44</v>
      </c>
    </row>
    <row r="6" spans="1:5" x14ac:dyDescent="0.25">
      <c r="A6" s="2" t="s">
        <v>43</v>
      </c>
      <c r="B6" s="16">
        <v>1321</v>
      </c>
      <c r="C6" s="35">
        <f>B6*AssumptionsFor15!B$2</f>
        <v>52.84</v>
      </c>
    </row>
    <row r="7" spans="1:5" x14ac:dyDescent="0.25">
      <c r="A7" s="2" t="s">
        <v>44</v>
      </c>
      <c r="B7" s="16">
        <v>1039</v>
      </c>
      <c r="C7" s="35">
        <f>B7*AssumptionsFor15!B$2</f>
        <v>41.56</v>
      </c>
    </row>
    <row r="8" spans="1:5" x14ac:dyDescent="0.25">
      <c r="A8" s="2" t="s">
        <v>45</v>
      </c>
      <c r="B8" s="16">
        <v>1761</v>
      </c>
      <c r="C8" s="35">
        <f>B8*AssumptionsFor15!B$2</f>
        <v>70.44</v>
      </c>
    </row>
    <row r="9" spans="1:5" x14ac:dyDescent="0.25">
      <c r="A9" s="2" t="s">
        <v>46</v>
      </c>
      <c r="B9" s="16">
        <v>1561</v>
      </c>
      <c r="C9" s="35">
        <f>B9*AssumptionsFor15!B$2</f>
        <v>62.440000000000005</v>
      </c>
    </row>
    <row r="10" spans="1:5" x14ac:dyDescent="0.25">
      <c r="A10" s="2" t="s">
        <v>47</v>
      </c>
      <c r="B10" s="16">
        <v>1868</v>
      </c>
      <c r="C10" s="35">
        <f>B10*AssumptionsFor15!B$2</f>
        <v>74.72</v>
      </c>
    </row>
    <row r="11" spans="1:5" x14ac:dyDescent="0.25">
      <c r="A11" s="2" t="s">
        <v>48</v>
      </c>
      <c r="B11" s="16">
        <v>2787</v>
      </c>
      <c r="C11" s="35">
        <f>B11*AssumptionsFor15!B$2</f>
        <v>111.48</v>
      </c>
    </row>
    <row r="12" spans="1:5" x14ac:dyDescent="0.25">
      <c r="A12" s="2" t="s">
        <v>49</v>
      </c>
      <c r="B12" s="16">
        <v>1849</v>
      </c>
      <c r="C12" s="35">
        <f>B12*AssumptionsFor15!B$2</f>
        <v>73.960000000000008</v>
      </c>
    </row>
    <row r="13" spans="1:5" x14ac:dyDescent="0.25">
      <c r="A13" s="2" t="s">
        <v>50</v>
      </c>
      <c r="B13" s="16">
        <v>2627</v>
      </c>
      <c r="C13" s="35">
        <f>B13*AssumptionsFor15!B$2</f>
        <v>105.08</v>
      </c>
    </row>
    <row r="14" spans="1:5" x14ac:dyDescent="0.25">
      <c r="A14" s="2" t="s">
        <v>51</v>
      </c>
      <c r="B14" s="16">
        <v>2165</v>
      </c>
      <c r="C14" s="35">
        <f>B14*AssumptionsFor15!B$2</f>
        <v>86.600000000000009</v>
      </c>
    </row>
    <row r="15" spans="1:5" x14ac:dyDescent="0.25">
      <c r="A15" s="2" t="s">
        <v>52</v>
      </c>
      <c r="B15" s="16">
        <v>1589</v>
      </c>
      <c r="C15" s="35">
        <f>B15*AssumptionsFor15!B$2</f>
        <v>63.56</v>
      </c>
    </row>
    <row r="16" spans="1:5" x14ac:dyDescent="0.25">
      <c r="A16" s="2" t="s">
        <v>53</v>
      </c>
      <c r="B16" s="16">
        <v>2603</v>
      </c>
      <c r="C16" s="35">
        <f>B16*AssumptionsFor15!B$2</f>
        <v>104.12</v>
      </c>
    </row>
    <row r="17" spans="1:3" x14ac:dyDescent="0.25">
      <c r="A17" s="2" t="s">
        <v>54</v>
      </c>
      <c r="B17" s="16">
        <v>2366</v>
      </c>
      <c r="C17" s="35">
        <f>B17*AssumptionsFor15!B$2</f>
        <v>94.64</v>
      </c>
    </row>
    <row r="18" spans="1:3" x14ac:dyDescent="0.25">
      <c r="A18" s="2" t="s">
        <v>55</v>
      </c>
      <c r="B18" s="16">
        <v>2107</v>
      </c>
      <c r="C18" s="35">
        <f>B18*AssumptionsFor15!B$2</f>
        <v>84.28</v>
      </c>
    </row>
    <row r="19" spans="1:3" x14ac:dyDescent="0.25">
      <c r="A19" s="2" t="s">
        <v>56</v>
      </c>
      <c r="B19" s="16">
        <v>2886</v>
      </c>
      <c r="C19" s="35">
        <f>B19*AssumptionsFor15!B$2</f>
        <v>115.44</v>
      </c>
    </row>
    <row r="20" spans="1:3" x14ac:dyDescent="0.25">
      <c r="A20" s="2" t="s">
        <v>57</v>
      </c>
      <c r="B20" s="16">
        <v>1886</v>
      </c>
      <c r="C20" s="35">
        <f>B20*AssumptionsFor15!B$2</f>
        <v>75.44</v>
      </c>
    </row>
    <row r="21" spans="1:3" x14ac:dyDescent="0.25">
      <c r="A21" s="2" t="s">
        <v>58</v>
      </c>
      <c r="B21" s="16">
        <v>2177</v>
      </c>
      <c r="C21" s="35">
        <f>B21*AssumptionsFor15!B$2</f>
        <v>87.08</v>
      </c>
    </row>
    <row r="22" spans="1:3" x14ac:dyDescent="0.25">
      <c r="A22" s="2" t="s">
        <v>59</v>
      </c>
      <c r="B22" s="16">
        <v>1873</v>
      </c>
      <c r="C22" s="35">
        <f>B22*AssumptionsFor15!B$2</f>
        <v>74.92</v>
      </c>
    </row>
    <row r="23" spans="1:3" x14ac:dyDescent="0.25">
      <c r="A23" s="2" t="s">
        <v>60</v>
      </c>
      <c r="B23" s="16">
        <v>2164</v>
      </c>
      <c r="C23" s="35">
        <f>B23*AssumptionsFor15!B$2</f>
        <v>86.56</v>
      </c>
    </row>
    <row r="24" spans="1:3" x14ac:dyDescent="0.25">
      <c r="A24" s="2" t="s">
        <v>61</v>
      </c>
      <c r="B24" s="16">
        <v>1394</v>
      </c>
      <c r="C24" s="35">
        <f>B24*AssumptionsFor15!B$2</f>
        <v>55.76</v>
      </c>
    </row>
    <row r="25" spans="1:3" x14ac:dyDescent="0.25">
      <c r="A25" s="2" t="s">
        <v>62</v>
      </c>
      <c r="B25" s="16">
        <v>2263</v>
      </c>
      <c r="C25" s="35">
        <f>B25*AssumptionsFor15!B$2</f>
        <v>90.52</v>
      </c>
    </row>
    <row r="26" spans="1:3" x14ac:dyDescent="0.25">
      <c r="A26" s="2" t="s">
        <v>63</v>
      </c>
      <c r="B26" s="16">
        <v>2242</v>
      </c>
      <c r="C26" s="35">
        <f>B26*AssumptionsFor15!B$2</f>
        <v>89.68</v>
      </c>
    </row>
    <row r="27" spans="1:3" x14ac:dyDescent="0.25">
      <c r="A27" s="2" t="s">
        <v>64</v>
      </c>
      <c r="B27" s="16">
        <v>1474</v>
      </c>
      <c r="C27" s="35">
        <f>B27*AssumptionsFor15!B$2</f>
        <v>58.96</v>
      </c>
    </row>
    <row r="28" spans="1:3" x14ac:dyDescent="0.25">
      <c r="A28" s="2" t="s">
        <v>65</v>
      </c>
      <c r="B28" s="16">
        <v>1998</v>
      </c>
      <c r="C28" s="35">
        <f>B28*AssumptionsFor15!B$2</f>
        <v>79.92</v>
      </c>
    </row>
    <row r="29" spans="1:3" x14ac:dyDescent="0.25">
      <c r="A29" s="2" t="s">
        <v>66</v>
      </c>
      <c r="B29" s="16">
        <v>2892</v>
      </c>
      <c r="C29" s="35">
        <f>B29*AssumptionsFor15!B$2</f>
        <v>115.68</v>
      </c>
    </row>
    <row r="30" spans="1:3" x14ac:dyDescent="0.25">
      <c r="A30" s="2" t="s">
        <v>67</v>
      </c>
      <c r="B30" s="16">
        <v>1873</v>
      </c>
      <c r="C30" s="35">
        <f>B30*AssumptionsFor15!B$2</f>
        <v>74.92</v>
      </c>
    </row>
    <row r="31" spans="1:3" x14ac:dyDescent="0.25">
      <c r="A31" s="2" t="s">
        <v>68</v>
      </c>
      <c r="B31" s="16">
        <v>1954</v>
      </c>
      <c r="C31" s="35">
        <f>B31*AssumptionsFor15!B$2</f>
        <v>78.16</v>
      </c>
    </row>
    <row r="32" spans="1:3" x14ac:dyDescent="0.25">
      <c r="A32" s="2" t="s">
        <v>9</v>
      </c>
      <c r="B32" s="16">
        <v>1729</v>
      </c>
      <c r="C32" s="35">
        <f>B32*AssumptionsFor15!B$2</f>
        <v>69.16</v>
      </c>
    </row>
    <row r="33" spans="1:3" x14ac:dyDescent="0.25">
      <c r="A33" s="2" t="s">
        <v>69</v>
      </c>
      <c r="B33" s="16">
        <v>1140</v>
      </c>
      <c r="C33" s="35">
        <f>B33*AssumptionsFor15!B$2</f>
        <v>45.6</v>
      </c>
    </row>
    <row r="34" spans="1:3" x14ac:dyDescent="0.25">
      <c r="A34" s="2" t="s">
        <v>70</v>
      </c>
      <c r="B34" s="16">
        <v>1528</v>
      </c>
      <c r="C34" s="35">
        <f>B34*AssumptionsFor15!B$2</f>
        <v>61.120000000000005</v>
      </c>
    </row>
    <row r="35" spans="1:3" x14ac:dyDescent="0.25">
      <c r="A35" s="2" t="s">
        <v>71</v>
      </c>
      <c r="B35" s="16">
        <v>1659</v>
      </c>
      <c r="C35" s="35">
        <f>B35*AssumptionsFor15!B$2</f>
        <v>66.36</v>
      </c>
    </row>
    <row r="36" spans="1:3" x14ac:dyDescent="0.25">
      <c r="A36" s="2" t="s">
        <v>72</v>
      </c>
      <c r="B36" s="16">
        <v>2119</v>
      </c>
      <c r="C36" s="35">
        <f>B36*AssumptionsFor15!B$2</f>
        <v>84.76</v>
      </c>
    </row>
    <row r="37" spans="1:3" x14ac:dyDescent="0.25">
      <c r="A37" s="2" t="s">
        <v>73</v>
      </c>
      <c r="B37" s="16">
        <v>1854</v>
      </c>
      <c r="C37" s="35">
        <f>B37*AssumptionsFor15!B$2</f>
        <v>74.16</v>
      </c>
    </row>
    <row r="38" spans="1:3" x14ac:dyDescent="0.25">
      <c r="A38" s="2" t="s">
        <v>74</v>
      </c>
      <c r="B38" s="16">
        <v>2759</v>
      </c>
      <c r="C38" s="35">
        <f>B38*AssumptionsFor15!B$2</f>
        <v>110.36</v>
      </c>
    </row>
    <row r="39" spans="1:3" x14ac:dyDescent="0.25">
      <c r="A39" s="2" t="s">
        <v>75</v>
      </c>
      <c r="B39" s="16">
        <v>1237</v>
      </c>
      <c r="C39" s="35">
        <f>B39*AssumptionsFor15!B$2</f>
        <v>49.480000000000004</v>
      </c>
    </row>
    <row r="40" spans="1:3" x14ac:dyDescent="0.25">
      <c r="A40" s="2" t="s">
        <v>8</v>
      </c>
      <c r="B40" s="16">
        <v>1653</v>
      </c>
      <c r="C40" s="35">
        <f>B40*AssumptionsFor15!B$2</f>
        <v>66.12</v>
      </c>
    </row>
    <row r="41" spans="1:3" x14ac:dyDescent="0.25">
      <c r="A41" s="2" t="s">
        <v>76</v>
      </c>
      <c r="B41" s="16">
        <v>2604</v>
      </c>
      <c r="C41" s="35">
        <f>B41*AssumptionsFor15!B$2</f>
        <v>104.16</v>
      </c>
    </row>
    <row r="42" spans="1:3" x14ac:dyDescent="0.25">
      <c r="A42" s="2" t="s">
        <v>77</v>
      </c>
      <c r="B42" s="16">
        <v>1479</v>
      </c>
      <c r="C42" s="35">
        <f>B42*AssumptionsFor15!B$2</f>
        <v>59.160000000000004</v>
      </c>
    </row>
    <row r="43" spans="1:3" x14ac:dyDescent="0.25">
      <c r="A43" s="2" t="s">
        <v>78</v>
      </c>
      <c r="B43" s="16">
        <v>2569</v>
      </c>
      <c r="C43" s="35">
        <f>B43*AssumptionsFor15!B$2</f>
        <v>102.76</v>
      </c>
    </row>
    <row r="44" spans="1:3" x14ac:dyDescent="0.25">
      <c r="A44" s="2" t="s">
        <v>79</v>
      </c>
      <c r="B44" s="16">
        <v>1941</v>
      </c>
      <c r="C44" s="35">
        <f>B44*AssumptionsFor15!B$2</f>
        <v>77.64</v>
      </c>
    </row>
    <row r="45" spans="1:3" x14ac:dyDescent="0.25">
      <c r="A45" s="2" t="s">
        <v>80</v>
      </c>
      <c r="B45" s="16">
        <v>2793</v>
      </c>
      <c r="C45" s="35">
        <f>B45*AssumptionsFor15!B$2</f>
        <v>111.72</v>
      </c>
    </row>
    <row r="46" spans="1:3" x14ac:dyDescent="0.25">
      <c r="A46" s="2" t="s">
        <v>81</v>
      </c>
      <c r="B46" s="16">
        <v>2614</v>
      </c>
      <c r="C46" s="35">
        <f>B46*AssumptionsFor15!B$2</f>
        <v>104.56</v>
      </c>
    </row>
    <row r="47" spans="1:3" x14ac:dyDescent="0.25">
      <c r="A47" s="2" t="s">
        <v>82</v>
      </c>
      <c r="B47" s="16">
        <v>1645</v>
      </c>
      <c r="C47" s="35">
        <f>B47*AssumptionsFor15!B$2</f>
        <v>65.8</v>
      </c>
    </row>
    <row r="48" spans="1:3" x14ac:dyDescent="0.25">
      <c r="A48" s="2" t="s">
        <v>83</v>
      </c>
      <c r="B48" s="16">
        <v>1733</v>
      </c>
      <c r="C48" s="35">
        <f>B48*AssumptionsFor15!B$2</f>
        <v>69.320000000000007</v>
      </c>
    </row>
    <row r="49" spans="1:3" x14ac:dyDescent="0.25">
      <c r="A49" s="2" t="s">
        <v>84</v>
      </c>
      <c r="B49" s="16">
        <v>2466</v>
      </c>
      <c r="C49" s="35">
        <f>B49*AssumptionsFor15!B$2</f>
        <v>98.64</v>
      </c>
    </row>
    <row r="50" spans="1:3" x14ac:dyDescent="0.25">
      <c r="A50" s="2" t="s">
        <v>85</v>
      </c>
      <c r="B50" s="16">
        <v>2833</v>
      </c>
      <c r="C50" s="35">
        <f>B50*AssumptionsFor15!B$2</f>
        <v>113.32000000000001</v>
      </c>
    </row>
    <row r="51" spans="1:3" x14ac:dyDescent="0.25">
      <c r="A51" s="2" t="s">
        <v>86</v>
      </c>
      <c r="B51" s="16">
        <v>1604</v>
      </c>
      <c r="C51" s="35">
        <f>B51*AssumptionsFor15!B$2</f>
        <v>64.16</v>
      </c>
    </row>
    <row r="52" spans="1:3" x14ac:dyDescent="0.25">
      <c r="A52" s="2" t="s">
        <v>87</v>
      </c>
      <c r="B52" s="16">
        <v>2588</v>
      </c>
      <c r="C52" s="35">
        <f>B52*AssumptionsFor15!B$2</f>
        <v>103.52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00FF"/>
  </sheetPr>
  <dimension ref="A1:E14"/>
  <sheetViews>
    <sheetView workbookViewId="0">
      <selection activeCell="B8" sqref="B8"/>
    </sheetView>
  </sheetViews>
  <sheetFormatPr defaultColWidth="17.140625" defaultRowHeight="15" x14ac:dyDescent="0.25"/>
  <cols>
    <col min="1" max="1" width="11.85546875" bestFit="1" customWidth="1"/>
    <col min="2" max="2" width="13.140625" customWidth="1"/>
    <col min="3" max="3" width="11" bestFit="1" customWidth="1"/>
    <col min="257" max="257" width="11.85546875" bestFit="1" customWidth="1"/>
    <col min="258" max="258" width="10.5703125" bestFit="1" customWidth="1"/>
    <col min="513" max="513" width="11.85546875" bestFit="1" customWidth="1"/>
    <col min="514" max="514" width="10.5703125" bestFit="1" customWidth="1"/>
    <col min="769" max="769" width="11.85546875" bestFit="1" customWidth="1"/>
    <col min="770" max="770" width="10.5703125" bestFit="1" customWidth="1"/>
    <col min="1025" max="1025" width="11.85546875" bestFit="1" customWidth="1"/>
    <col min="1026" max="1026" width="10.5703125" bestFit="1" customWidth="1"/>
    <col min="1281" max="1281" width="11.85546875" bestFit="1" customWidth="1"/>
    <col min="1282" max="1282" width="10.5703125" bestFit="1" customWidth="1"/>
    <col min="1537" max="1537" width="11.85546875" bestFit="1" customWidth="1"/>
    <col min="1538" max="1538" width="10.5703125" bestFit="1" customWidth="1"/>
    <col min="1793" max="1793" width="11.85546875" bestFit="1" customWidth="1"/>
    <col min="1794" max="1794" width="10.5703125" bestFit="1" customWidth="1"/>
    <col min="2049" max="2049" width="11.85546875" bestFit="1" customWidth="1"/>
    <col min="2050" max="2050" width="10.5703125" bestFit="1" customWidth="1"/>
    <col min="2305" max="2305" width="11.85546875" bestFit="1" customWidth="1"/>
    <col min="2306" max="2306" width="10.5703125" bestFit="1" customWidth="1"/>
    <col min="2561" max="2561" width="11.85546875" bestFit="1" customWidth="1"/>
    <col min="2562" max="2562" width="10.5703125" bestFit="1" customWidth="1"/>
    <col min="2817" max="2817" width="11.85546875" bestFit="1" customWidth="1"/>
    <col min="2818" max="2818" width="10.5703125" bestFit="1" customWidth="1"/>
    <col min="3073" max="3073" width="11.85546875" bestFit="1" customWidth="1"/>
    <col min="3074" max="3074" width="10.5703125" bestFit="1" customWidth="1"/>
    <col min="3329" max="3329" width="11.85546875" bestFit="1" customWidth="1"/>
    <col min="3330" max="3330" width="10.5703125" bestFit="1" customWidth="1"/>
    <col min="3585" max="3585" width="11.85546875" bestFit="1" customWidth="1"/>
    <col min="3586" max="3586" width="10.5703125" bestFit="1" customWidth="1"/>
    <col min="3841" max="3841" width="11.85546875" bestFit="1" customWidth="1"/>
    <col min="3842" max="3842" width="10.5703125" bestFit="1" customWidth="1"/>
    <col min="4097" max="4097" width="11.85546875" bestFit="1" customWidth="1"/>
    <col min="4098" max="4098" width="10.5703125" bestFit="1" customWidth="1"/>
    <col min="4353" max="4353" width="11.85546875" bestFit="1" customWidth="1"/>
    <col min="4354" max="4354" width="10.5703125" bestFit="1" customWidth="1"/>
    <col min="4609" max="4609" width="11.85546875" bestFit="1" customWidth="1"/>
    <col min="4610" max="4610" width="10.5703125" bestFit="1" customWidth="1"/>
    <col min="4865" max="4865" width="11.85546875" bestFit="1" customWidth="1"/>
    <col min="4866" max="4866" width="10.5703125" bestFit="1" customWidth="1"/>
    <col min="5121" max="5121" width="11.85546875" bestFit="1" customWidth="1"/>
    <col min="5122" max="5122" width="10.5703125" bestFit="1" customWidth="1"/>
    <col min="5377" max="5377" width="11.85546875" bestFit="1" customWidth="1"/>
    <col min="5378" max="5378" width="10.5703125" bestFit="1" customWidth="1"/>
    <col min="5633" max="5633" width="11.85546875" bestFit="1" customWidth="1"/>
    <col min="5634" max="5634" width="10.5703125" bestFit="1" customWidth="1"/>
    <col min="5889" max="5889" width="11.85546875" bestFit="1" customWidth="1"/>
    <col min="5890" max="5890" width="10.5703125" bestFit="1" customWidth="1"/>
    <col min="6145" max="6145" width="11.85546875" bestFit="1" customWidth="1"/>
    <col min="6146" max="6146" width="10.5703125" bestFit="1" customWidth="1"/>
    <col min="6401" max="6401" width="11.85546875" bestFit="1" customWidth="1"/>
    <col min="6402" max="6402" width="10.5703125" bestFit="1" customWidth="1"/>
    <col min="6657" max="6657" width="11.85546875" bestFit="1" customWidth="1"/>
    <col min="6658" max="6658" width="10.5703125" bestFit="1" customWidth="1"/>
    <col min="6913" max="6913" width="11.85546875" bestFit="1" customWidth="1"/>
    <col min="6914" max="6914" width="10.5703125" bestFit="1" customWidth="1"/>
    <col min="7169" max="7169" width="11.85546875" bestFit="1" customWidth="1"/>
    <col min="7170" max="7170" width="10.5703125" bestFit="1" customWidth="1"/>
    <col min="7425" max="7425" width="11.85546875" bestFit="1" customWidth="1"/>
    <col min="7426" max="7426" width="10.5703125" bestFit="1" customWidth="1"/>
    <col min="7681" max="7681" width="11.85546875" bestFit="1" customWidth="1"/>
    <col min="7682" max="7682" width="10.5703125" bestFit="1" customWidth="1"/>
    <col min="7937" max="7937" width="11.85546875" bestFit="1" customWidth="1"/>
    <col min="7938" max="7938" width="10.5703125" bestFit="1" customWidth="1"/>
    <col min="8193" max="8193" width="11.85546875" bestFit="1" customWidth="1"/>
    <col min="8194" max="8194" width="10.5703125" bestFit="1" customWidth="1"/>
    <col min="8449" max="8449" width="11.85546875" bestFit="1" customWidth="1"/>
    <col min="8450" max="8450" width="10.5703125" bestFit="1" customWidth="1"/>
    <col min="8705" max="8705" width="11.85546875" bestFit="1" customWidth="1"/>
    <col min="8706" max="8706" width="10.5703125" bestFit="1" customWidth="1"/>
    <col min="8961" max="8961" width="11.85546875" bestFit="1" customWidth="1"/>
    <col min="8962" max="8962" width="10.5703125" bestFit="1" customWidth="1"/>
    <col min="9217" max="9217" width="11.85546875" bestFit="1" customWidth="1"/>
    <col min="9218" max="9218" width="10.5703125" bestFit="1" customWidth="1"/>
    <col min="9473" max="9473" width="11.85546875" bestFit="1" customWidth="1"/>
    <col min="9474" max="9474" width="10.5703125" bestFit="1" customWidth="1"/>
    <col min="9729" max="9729" width="11.85546875" bestFit="1" customWidth="1"/>
    <col min="9730" max="9730" width="10.5703125" bestFit="1" customWidth="1"/>
    <col min="9985" max="9985" width="11.85546875" bestFit="1" customWidth="1"/>
    <col min="9986" max="9986" width="10.5703125" bestFit="1" customWidth="1"/>
    <col min="10241" max="10241" width="11.85546875" bestFit="1" customWidth="1"/>
    <col min="10242" max="10242" width="10.5703125" bestFit="1" customWidth="1"/>
    <col min="10497" max="10497" width="11.85546875" bestFit="1" customWidth="1"/>
    <col min="10498" max="10498" width="10.5703125" bestFit="1" customWidth="1"/>
    <col min="10753" max="10753" width="11.85546875" bestFit="1" customWidth="1"/>
    <col min="10754" max="10754" width="10.5703125" bestFit="1" customWidth="1"/>
    <col min="11009" max="11009" width="11.85546875" bestFit="1" customWidth="1"/>
    <col min="11010" max="11010" width="10.5703125" bestFit="1" customWidth="1"/>
    <col min="11265" max="11265" width="11.85546875" bestFit="1" customWidth="1"/>
    <col min="11266" max="11266" width="10.5703125" bestFit="1" customWidth="1"/>
    <col min="11521" max="11521" width="11.85546875" bestFit="1" customWidth="1"/>
    <col min="11522" max="11522" width="10.5703125" bestFit="1" customWidth="1"/>
    <col min="11777" max="11777" width="11.85546875" bestFit="1" customWidth="1"/>
    <col min="11778" max="11778" width="10.5703125" bestFit="1" customWidth="1"/>
    <col min="12033" max="12033" width="11.85546875" bestFit="1" customWidth="1"/>
    <col min="12034" max="12034" width="10.5703125" bestFit="1" customWidth="1"/>
    <col min="12289" max="12289" width="11.85546875" bestFit="1" customWidth="1"/>
    <col min="12290" max="12290" width="10.5703125" bestFit="1" customWidth="1"/>
    <col min="12545" max="12545" width="11.85546875" bestFit="1" customWidth="1"/>
    <col min="12546" max="12546" width="10.5703125" bestFit="1" customWidth="1"/>
    <col min="12801" max="12801" width="11.85546875" bestFit="1" customWidth="1"/>
    <col min="12802" max="12802" width="10.5703125" bestFit="1" customWidth="1"/>
    <col min="13057" max="13057" width="11.85546875" bestFit="1" customWidth="1"/>
    <col min="13058" max="13058" width="10.5703125" bestFit="1" customWidth="1"/>
    <col min="13313" max="13313" width="11.85546875" bestFit="1" customWidth="1"/>
    <col min="13314" max="13314" width="10.5703125" bestFit="1" customWidth="1"/>
    <col min="13569" max="13569" width="11.85546875" bestFit="1" customWidth="1"/>
    <col min="13570" max="13570" width="10.5703125" bestFit="1" customWidth="1"/>
    <col min="13825" max="13825" width="11.85546875" bestFit="1" customWidth="1"/>
    <col min="13826" max="13826" width="10.5703125" bestFit="1" customWidth="1"/>
    <col min="14081" max="14081" width="11.85546875" bestFit="1" customWidth="1"/>
    <col min="14082" max="14082" width="10.5703125" bestFit="1" customWidth="1"/>
    <col min="14337" max="14337" width="11.85546875" bestFit="1" customWidth="1"/>
    <col min="14338" max="14338" width="10.5703125" bestFit="1" customWidth="1"/>
    <col min="14593" max="14593" width="11.85546875" bestFit="1" customWidth="1"/>
    <col min="14594" max="14594" width="10.5703125" bestFit="1" customWidth="1"/>
    <col min="14849" max="14849" width="11.85546875" bestFit="1" customWidth="1"/>
    <col min="14850" max="14850" width="10.5703125" bestFit="1" customWidth="1"/>
    <col min="15105" max="15105" width="11.85546875" bestFit="1" customWidth="1"/>
    <col min="15106" max="15106" width="10.5703125" bestFit="1" customWidth="1"/>
    <col min="15361" max="15361" width="11.85546875" bestFit="1" customWidth="1"/>
    <col min="15362" max="15362" width="10.5703125" bestFit="1" customWidth="1"/>
    <col min="15617" max="15617" width="11.85546875" bestFit="1" customWidth="1"/>
    <col min="15618" max="15618" width="10.5703125" bestFit="1" customWidth="1"/>
    <col min="15873" max="15873" width="11.85546875" bestFit="1" customWidth="1"/>
    <col min="15874" max="15874" width="10.5703125" bestFit="1" customWidth="1"/>
    <col min="16129" max="16129" width="11.85546875" bestFit="1" customWidth="1"/>
    <col min="16130" max="16130" width="10.5703125" bestFit="1" customWidth="1"/>
  </cols>
  <sheetData>
    <row r="1" spans="1:5" x14ac:dyDescent="0.25">
      <c r="A1" s="60" t="s">
        <v>195</v>
      </c>
      <c r="B1" s="60"/>
      <c r="C1" s="60"/>
      <c r="D1" s="60"/>
      <c r="E1" s="60"/>
    </row>
    <row r="3" spans="1:5" x14ac:dyDescent="0.25">
      <c r="A3" s="33" t="s">
        <v>6</v>
      </c>
      <c r="B3" s="33" t="s">
        <v>7</v>
      </c>
    </row>
    <row r="4" spans="1:5" x14ac:dyDescent="0.25">
      <c r="A4" s="2" t="s">
        <v>42</v>
      </c>
      <c r="B4" s="16">
        <v>1161</v>
      </c>
    </row>
    <row r="5" spans="1:5" x14ac:dyDescent="0.25">
      <c r="A5" s="2" t="s">
        <v>43</v>
      </c>
      <c r="B5" s="16">
        <v>1321</v>
      </c>
    </row>
    <row r="6" spans="1:5" x14ac:dyDescent="0.25">
      <c r="A6" s="2" t="s">
        <v>44</v>
      </c>
      <c r="B6" s="16">
        <v>1039</v>
      </c>
    </row>
    <row r="7" spans="1:5" x14ac:dyDescent="0.25">
      <c r="A7" s="2" t="s">
        <v>45</v>
      </c>
      <c r="B7" s="16">
        <v>1761</v>
      </c>
    </row>
    <row r="8" spans="1:5" x14ac:dyDescent="0.25">
      <c r="A8" s="2" t="s">
        <v>46</v>
      </c>
      <c r="B8" s="16">
        <v>1561</v>
      </c>
    </row>
    <row r="9" spans="1:5" x14ac:dyDescent="0.25">
      <c r="A9" s="2" t="s">
        <v>47</v>
      </c>
      <c r="B9" s="16">
        <v>1868</v>
      </c>
    </row>
    <row r="10" spans="1:5" x14ac:dyDescent="0.25">
      <c r="A10" s="2" t="s">
        <v>48</v>
      </c>
      <c r="B10" s="16">
        <v>2787</v>
      </c>
    </row>
    <row r="11" spans="1:5" x14ac:dyDescent="0.25">
      <c r="A11" s="2" t="s">
        <v>49</v>
      </c>
      <c r="B11" s="16">
        <v>1849</v>
      </c>
    </row>
    <row r="12" spans="1:5" x14ac:dyDescent="0.25">
      <c r="A12" s="2" t="s">
        <v>50</v>
      </c>
      <c r="B12" s="16">
        <v>2627</v>
      </c>
    </row>
    <row r="13" spans="1:5" x14ac:dyDescent="0.25">
      <c r="A13" s="2" t="s">
        <v>51</v>
      </c>
      <c r="B13" s="16">
        <v>2165</v>
      </c>
    </row>
    <row r="14" spans="1:5" x14ac:dyDescent="0.25">
      <c r="A14" s="2" t="s">
        <v>97</v>
      </c>
      <c r="B14" s="16">
        <f>B13+B12+B11+B10+B9+B8+B7+B6+B5+B4</f>
        <v>18139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0000"/>
  </sheetPr>
  <dimension ref="A1:E14"/>
  <sheetViews>
    <sheetView tabSelected="1" workbookViewId="0">
      <selection activeCell="F19" sqref="F19"/>
    </sheetView>
  </sheetViews>
  <sheetFormatPr defaultColWidth="17.140625" defaultRowHeight="15" x14ac:dyDescent="0.25"/>
  <cols>
    <col min="1" max="1" width="11.85546875" bestFit="1" customWidth="1"/>
    <col min="2" max="2" width="10.85546875" bestFit="1" customWidth="1"/>
    <col min="3" max="3" width="11" bestFit="1" customWidth="1"/>
    <col min="257" max="257" width="11.85546875" bestFit="1" customWidth="1"/>
    <col min="258" max="258" width="10.5703125" bestFit="1" customWidth="1"/>
    <col min="513" max="513" width="11.85546875" bestFit="1" customWidth="1"/>
    <col min="514" max="514" width="10.5703125" bestFit="1" customWidth="1"/>
    <col min="769" max="769" width="11.85546875" bestFit="1" customWidth="1"/>
    <col min="770" max="770" width="10.5703125" bestFit="1" customWidth="1"/>
    <col min="1025" max="1025" width="11.85546875" bestFit="1" customWidth="1"/>
    <col min="1026" max="1026" width="10.5703125" bestFit="1" customWidth="1"/>
    <col min="1281" max="1281" width="11.85546875" bestFit="1" customWidth="1"/>
    <col min="1282" max="1282" width="10.5703125" bestFit="1" customWidth="1"/>
    <col min="1537" max="1537" width="11.85546875" bestFit="1" customWidth="1"/>
    <col min="1538" max="1538" width="10.5703125" bestFit="1" customWidth="1"/>
    <col min="1793" max="1793" width="11.85546875" bestFit="1" customWidth="1"/>
    <col min="1794" max="1794" width="10.5703125" bestFit="1" customWidth="1"/>
    <col min="2049" max="2049" width="11.85546875" bestFit="1" customWidth="1"/>
    <col min="2050" max="2050" width="10.5703125" bestFit="1" customWidth="1"/>
    <col min="2305" max="2305" width="11.85546875" bestFit="1" customWidth="1"/>
    <col min="2306" max="2306" width="10.5703125" bestFit="1" customWidth="1"/>
    <col min="2561" max="2561" width="11.85546875" bestFit="1" customWidth="1"/>
    <col min="2562" max="2562" width="10.5703125" bestFit="1" customWidth="1"/>
    <col min="2817" max="2817" width="11.85546875" bestFit="1" customWidth="1"/>
    <col min="2818" max="2818" width="10.5703125" bestFit="1" customWidth="1"/>
    <col min="3073" max="3073" width="11.85546875" bestFit="1" customWidth="1"/>
    <col min="3074" max="3074" width="10.5703125" bestFit="1" customWidth="1"/>
    <col min="3329" max="3329" width="11.85546875" bestFit="1" customWidth="1"/>
    <col min="3330" max="3330" width="10.5703125" bestFit="1" customWidth="1"/>
    <col min="3585" max="3585" width="11.85546875" bestFit="1" customWidth="1"/>
    <col min="3586" max="3586" width="10.5703125" bestFit="1" customWidth="1"/>
    <col min="3841" max="3841" width="11.85546875" bestFit="1" customWidth="1"/>
    <col min="3842" max="3842" width="10.5703125" bestFit="1" customWidth="1"/>
    <col min="4097" max="4097" width="11.85546875" bestFit="1" customWidth="1"/>
    <col min="4098" max="4098" width="10.5703125" bestFit="1" customWidth="1"/>
    <col min="4353" max="4353" width="11.85546875" bestFit="1" customWidth="1"/>
    <col min="4354" max="4354" width="10.5703125" bestFit="1" customWidth="1"/>
    <col min="4609" max="4609" width="11.85546875" bestFit="1" customWidth="1"/>
    <col min="4610" max="4610" width="10.5703125" bestFit="1" customWidth="1"/>
    <col min="4865" max="4865" width="11.85546875" bestFit="1" customWidth="1"/>
    <col min="4866" max="4866" width="10.5703125" bestFit="1" customWidth="1"/>
    <col min="5121" max="5121" width="11.85546875" bestFit="1" customWidth="1"/>
    <col min="5122" max="5122" width="10.5703125" bestFit="1" customWidth="1"/>
    <col min="5377" max="5377" width="11.85546875" bestFit="1" customWidth="1"/>
    <col min="5378" max="5378" width="10.5703125" bestFit="1" customWidth="1"/>
    <col min="5633" max="5633" width="11.85546875" bestFit="1" customWidth="1"/>
    <col min="5634" max="5634" width="10.5703125" bestFit="1" customWidth="1"/>
    <col min="5889" max="5889" width="11.85546875" bestFit="1" customWidth="1"/>
    <col min="5890" max="5890" width="10.5703125" bestFit="1" customWidth="1"/>
    <col min="6145" max="6145" width="11.85546875" bestFit="1" customWidth="1"/>
    <col min="6146" max="6146" width="10.5703125" bestFit="1" customWidth="1"/>
    <col min="6401" max="6401" width="11.85546875" bestFit="1" customWidth="1"/>
    <col min="6402" max="6402" width="10.5703125" bestFit="1" customWidth="1"/>
    <col min="6657" max="6657" width="11.85546875" bestFit="1" customWidth="1"/>
    <col min="6658" max="6658" width="10.5703125" bestFit="1" customWidth="1"/>
    <col min="6913" max="6913" width="11.85546875" bestFit="1" customWidth="1"/>
    <col min="6914" max="6914" width="10.5703125" bestFit="1" customWidth="1"/>
    <col min="7169" max="7169" width="11.85546875" bestFit="1" customWidth="1"/>
    <col min="7170" max="7170" width="10.5703125" bestFit="1" customWidth="1"/>
    <col min="7425" max="7425" width="11.85546875" bestFit="1" customWidth="1"/>
    <col min="7426" max="7426" width="10.5703125" bestFit="1" customWidth="1"/>
    <col min="7681" max="7681" width="11.85546875" bestFit="1" customWidth="1"/>
    <col min="7682" max="7682" width="10.5703125" bestFit="1" customWidth="1"/>
    <col min="7937" max="7937" width="11.85546875" bestFit="1" customWidth="1"/>
    <col min="7938" max="7938" width="10.5703125" bestFit="1" customWidth="1"/>
    <col min="8193" max="8193" width="11.85546875" bestFit="1" customWidth="1"/>
    <col min="8194" max="8194" width="10.5703125" bestFit="1" customWidth="1"/>
    <col min="8449" max="8449" width="11.85546875" bestFit="1" customWidth="1"/>
    <col min="8450" max="8450" width="10.5703125" bestFit="1" customWidth="1"/>
    <col min="8705" max="8705" width="11.85546875" bestFit="1" customWidth="1"/>
    <col min="8706" max="8706" width="10.5703125" bestFit="1" customWidth="1"/>
    <col min="8961" max="8961" width="11.85546875" bestFit="1" customWidth="1"/>
    <col min="8962" max="8962" width="10.5703125" bestFit="1" customWidth="1"/>
    <col min="9217" max="9217" width="11.85546875" bestFit="1" customWidth="1"/>
    <col min="9218" max="9218" width="10.5703125" bestFit="1" customWidth="1"/>
    <col min="9473" max="9473" width="11.85546875" bestFit="1" customWidth="1"/>
    <col min="9474" max="9474" width="10.5703125" bestFit="1" customWidth="1"/>
    <col min="9729" max="9729" width="11.85546875" bestFit="1" customWidth="1"/>
    <col min="9730" max="9730" width="10.5703125" bestFit="1" customWidth="1"/>
    <col min="9985" max="9985" width="11.85546875" bestFit="1" customWidth="1"/>
    <col min="9986" max="9986" width="10.5703125" bestFit="1" customWidth="1"/>
    <col min="10241" max="10241" width="11.85546875" bestFit="1" customWidth="1"/>
    <col min="10242" max="10242" width="10.5703125" bestFit="1" customWidth="1"/>
    <col min="10497" max="10497" width="11.85546875" bestFit="1" customWidth="1"/>
    <col min="10498" max="10498" width="10.5703125" bestFit="1" customWidth="1"/>
    <col min="10753" max="10753" width="11.85546875" bestFit="1" customWidth="1"/>
    <col min="10754" max="10754" width="10.5703125" bestFit="1" customWidth="1"/>
    <col min="11009" max="11009" width="11.85546875" bestFit="1" customWidth="1"/>
    <col min="11010" max="11010" width="10.5703125" bestFit="1" customWidth="1"/>
    <col min="11265" max="11265" width="11.85546875" bestFit="1" customWidth="1"/>
    <col min="11266" max="11266" width="10.5703125" bestFit="1" customWidth="1"/>
    <col min="11521" max="11521" width="11.85546875" bestFit="1" customWidth="1"/>
    <col min="11522" max="11522" width="10.5703125" bestFit="1" customWidth="1"/>
    <col min="11777" max="11777" width="11.85546875" bestFit="1" customWidth="1"/>
    <col min="11778" max="11778" width="10.5703125" bestFit="1" customWidth="1"/>
    <col min="12033" max="12033" width="11.85546875" bestFit="1" customWidth="1"/>
    <col min="12034" max="12034" width="10.5703125" bestFit="1" customWidth="1"/>
    <col min="12289" max="12289" width="11.85546875" bestFit="1" customWidth="1"/>
    <col min="12290" max="12290" width="10.5703125" bestFit="1" customWidth="1"/>
    <col min="12545" max="12545" width="11.85546875" bestFit="1" customWidth="1"/>
    <col min="12546" max="12546" width="10.5703125" bestFit="1" customWidth="1"/>
    <col min="12801" max="12801" width="11.85546875" bestFit="1" customWidth="1"/>
    <col min="12802" max="12802" width="10.5703125" bestFit="1" customWidth="1"/>
    <col min="13057" max="13057" width="11.85546875" bestFit="1" customWidth="1"/>
    <col min="13058" max="13058" width="10.5703125" bestFit="1" customWidth="1"/>
    <col min="13313" max="13313" width="11.85546875" bestFit="1" customWidth="1"/>
    <col min="13314" max="13314" width="10.5703125" bestFit="1" customWidth="1"/>
    <col min="13569" max="13569" width="11.85546875" bestFit="1" customWidth="1"/>
    <col min="13570" max="13570" width="10.5703125" bestFit="1" customWidth="1"/>
    <col min="13825" max="13825" width="11.85546875" bestFit="1" customWidth="1"/>
    <col min="13826" max="13826" width="10.5703125" bestFit="1" customWidth="1"/>
    <col min="14081" max="14081" width="11.85546875" bestFit="1" customWidth="1"/>
    <col min="14082" max="14082" width="10.5703125" bestFit="1" customWidth="1"/>
    <col min="14337" max="14337" width="11.85546875" bestFit="1" customWidth="1"/>
    <col min="14338" max="14338" width="10.5703125" bestFit="1" customWidth="1"/>
    <col min="14593" max="14593" width="11.85546875" bestFit="1" customWidth="1"/>
    <col min="14594" max="14594" width="10.5703125" bestFit="1" customWidth="1"/>
    <col min="14849" max="14849" width="11.85546875" bestFit="1" customWidth="1"/>
    <col min="14850" max="14850" width="10.5703125" bestFit="1" customWidth="1"/>
    <col min="15105" max="15105" width="11.85546875" bestFit="1" customWidth="1"/>
    <col min="15106" max="15106" width="10.5703125" bestFit="1" customWidth="1"/>
    <col min="15361" max="15361" width="11.85546875" bestFit="1" customWidth="1"/>
    <col min="15362" max="15362" width="10.5703125" bestFit="1" customWidth="1"/>
    <col min="15617" max="15617" width="11.85546875" bestFit="1" customWidth="1"/>
    <col min="15618" max="15618" width="10.5703125" bestFit="1" customWidth="1"/>
    <col min="15873" max="15873" width="11.85546875" bestFit="1" customWidth="1"/>
    <col min="15874" max="15874" width="10.5703125" bestFit="1" customWidth="1"/>
    <col min="16129" max="16129" width="11.85546875" bestFit="1" customWidth="1"/>
    <col min="16130" max="16130" width="10.5703125" bestFit="1" customWidth="1"/>
  </cols>
  <sheetData>
    <row r="1" spans="1:5" x14ac:dyDescent="0.25">
      <c r="A1" s="60" t="s">
        <v>195</v>
      </c>
      <c r="B1" s="60"/>
      <c r="C1" s="60"/>
      <c r="D1" s="60"/>
      <c r="E1" s="60"/>
    </row>
    <row r="3" spans="1:5" x14ac:dyDescent="0.25">
      <c r="A3" s="33" t="s">
        <v>6</v>
      </c>
      <c r="B3" s="33" t="s">
        <v>7</v>
      </c>
    </row>
    <row r="4" spans="1:5" x14ac:dyDescent="0.25">
      <c r="A4" s="2" t="s">
        <v>42</v>
      </c>
      <c r="B4" s="16">
        <v>1161</v>
      </c>
    </row>
    <row r="5" spans="1:5" x14ac:dyDescent="0.25">
      <c r="A5" s="2" t="s">
        <v>43</v>
      </c>
      <c r="B5" s="16">
        <v>1321</v>
      </c>
    </row>
    <row r="6" spans="1:5" x14ac:dyDescent="0.25">
      <c r="A6" s="2" t="s">
        <v>44</v>
      </c>
      <c r="B6" s="16">
        <v>1039</v>
      </c>
    </row>
    <row r="7" spans="1:5" x14ac:dyDescent="0.25">
      <c r="A7" s="2" t="s">
        <v>45</v>
      </c>
      <c r="B7" s="16">
        <v>1761</v>
      </c>
    </row>
    <row r="8" spans="1:5" x14ac:dyDescent="0.25">
      <c r="A8" s="2" t="s">
        <v>46</v>
      </c>
      <c r="B8" s="16">
        <v>1561</v>
      </c>
    </row>
    <row r="9" spans="1:5" x14ac:dyDescent="0.25">
      <c r="A9" s="2" t="s">
        <v>47</v>
      </c>
      <c r="B9" s="16">
        <v>1868</v>
      </c>
    </row>
    <row r="10" spans="1:5" x14ac:dyDescent="0.25">
      <c r="A10" s="2" t="s">
        <v>48</v>
      </c>
      <c r="B10" s="16">
        <v>2787</v>
      </c>
    </row>
    <row r="11" spans="1:5" x14ac:dyDescent="0.25">
      <c r="A11" s="2" t="s">
        <v>49</v>
      </c>
      <c r="B11" s="16">
        <v>1849</v>
      </c>
    </row>
    <row r="12" spans="1:5" x14ac:dyDescent="0.25">
      <c r="A12" s="2" t="s">
        <v>50</v>
      </c>
      <c r="B12" s="16">
        <v>2627</v>
      </c>
    </row>
    <row r="13" spans="1:5" x14ac:dyDescent="0.25">
      <c r="A13" s="2" t="s">
        <v>51</v>
      </c>
      <c r="B13" s="16">
        <v>2165</v>
      </c>
    </row>
    <row r="14" spans="1:5" x14ac:dyDescent="0.25">
      <c r="A14" s="2" t="s">
        <v>97</v>
      </c>
      <c r="B14" s="16">
        <f>SUM(B4:B13)</f>
        <v>18139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1</vt:i4>
      </vt:variant>
    </vt:vector>
  </HeadingPairs>
  <TitlesOfParts>
    <vt:vector size="48" baseType="lpstr">
      <vt:lpstr>Cell References</vt:lpstr>
      <vt:lpstr>CR(1)</vt:lpstr>
      <vt:lpstr>CR(1an)</vt:lpstr>
      <vt:lpstr>CR(2)</vt:lpstr>
      <vt:lpstr>CR(2an)</vt:lpstr>
      <vt:lpstr>CR(3)</vt:lpstr>
      <vt:lpstr>CR(3an)</vt:lpstr>
      <vt:lpstr>CR(4)</vt:lpstr>
      <vt:lpstr>CR(4an)</vt:lpstr>
      <vt:lpstr>CR(5)</vt:lpstr>
      <vt:lpstr>CR(5an)</vt:lpstr>
      <vt:lpstr>Tables-old</vt:lpstr>
      <vt:lpstr>Tables (an)-old</vt:lpstr>
      <vt:lpstr>HW ==&gt;&gt;</vt:lpstr>
      <vt:lpstr>HW(1)</vt:lpstr>
      <vt:lpstr>HW(1an)</vt:lpstr>
      <vt:lpstr>HW(2)</vt:lpstr>
      <vt:lpstr>HW(2an)</vt:lpstr>
      <vt:lpstr>HW(3)</vt:lpstr>
      <vt:lpstr>HW(3an)</vt:lpstr>
      <vt:lpstr>HW(4)</vt:lpstr>
      <vt:lpstr>HW(4an)</vt:lpstr>
      <vt:lpstr>HW(5)</vt:lpstr>
      <vt:lpstr>HW(5an)</vt:lpstr>
      <vt:lpstr>HW(6)</vt:lpstr>
      <vt:lpstr>HW(6an)</vt:lpstr>
      <vt:lpstr>HW(7)</vt:lpstr>
      <vt:lpstr>HW(7an)</vt:lpstr>
      <vt:lpstr>HW(8)</vt:lpstr>
      <vt:lpstr>HW(8an)</vt:lpstr>
      <vt:lpstr>HW(9)</vt:lpstr>
      <vt:lpstr>HW(9an)</vt:lpstr>
      <vt:lpstr>HW(10)</vt:lpstr>
      <vt:lpstr>HW(10an)</vt:lpstr>
      <vt:lpstr>HW(11)</vt:lpstr>
      <vt:lpstr>HW(11an)</vt:lpstr>
      <vt:lpstr>HW(12)</vt:lpstr>
      <vt:lpstr>HW(12an)</vt:lpstr>
      <vt:lpstr>HW(13)</vt:lpstr>
      <vt:lpstr>HW(13an)</vt:lpstr>
      <vt:lpstr>HW(14)</vt:lpstr>
      <vt:lpstr>HW(14an)</vt:lpstr>
      <vt:lpstr>HW(15)</vt:lpstr>
      <vt:lpstr>AssumptionsFor15</vt:lpstr>
      <vt:lpstr>HW(15an)</vt:lpstr>
      <vt:lpstr>HW(16)</vt:lpstr>
      <vt:lpstr>HW(16an)</vt:lpstr>
      <vt:lpstr>'Cell References'!Print_Area</vt:lpstr>
    </vt:vector>
  </TitlesOfParts>
  <Company>Highline Community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Innozant</dc:creator>
  <cp:lastModifiedBy>Innozant</cp:lastModifiedBy>
  <cp:lastPrinted>2013-10-03T18:23:08Z</cp:lastPrinted>
  <dcterms:created xsi:type="dcterms:W3CDTF">2013-09-27T01:39:05Z</dcterms:created>
  <dcterms:modified xsi:type="dcterms:W3CDTF">2021-05-03T07:23:16Z</dcterms:modified>
</cp:coreProperties>
</file>