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WHAT IF ANALYSIS\Data Table\"/>
    </mc:Choice>
  </mc:AlternateContent>
  <xr:revisionPtr revIDLastSave="0" documentId="13_ncr:1_{E14FB1ED-F499-46EA-BB80-7A927C32BF4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DataTable1" sheetId="62" r:id="rId1"/>
    <sheet name="DataTable2" sheetId="74" r:id="rId2"/>
    <sheet name="DataTable3" sheetId="72" r:id="rId3"/>
  </sheets>
  <calcPr calcId="191029"/>
</workbook>
</file>

<file path=xl/calcChain.xml><?xml version="1.0" encoding="utf-8"?>
<calcChain xmlns="http://schemas.openxmlformats.org/spreadsheetml/2006/main">
  <c r="C8" i="74" l="1"/>
  <c r="D16" i="74"/>
  <c r="E16" i="74" s="1"/>
  <c r="C17" i="74"/>
  <c r="C18" i="74" s="1"/>
  <c r="C6" i="74"/>
  <c r="C4" i="74"/>
  <c r="F4" i="72"/>
  <c r="F5" i="72"/>
  <c r="F6" i="72" s="1"/>
  <c r="F7" i="72" s="1"/>
  <c r="F8" i="72" s="1"/>
  <c r="F9" i="72" s="1"/>
  <c r="F10" i="72" s="1"/>
  <c r="F11" i="72" s="1"/>
  <c r="F12" i="72" s="1"/>
  <c r="F13" i="72" s="1"/>
  <c r="F14" i="72" s="1"/>
  <c r="F15" i="72" s="1"/>
  <c r="F16" i="72" s="1"/>
  <c r="F17" i="72" s="1"/>
  <c r="F18" i="72" s="1"/>
  <c r="F19" i="72" s="1"/>
  <c r="F20" i="72" s="1"/>
  <c r="F21" i="72" s="1"/>
  <c r="F22" i="72" s="1"/>
  <c r="F23" i="72" s="1"/>
  <c r="C8" i="72"/>
  <c r="C6" i="72"/>
  <c r="H3" i="72" s="1"/>
  <c r="C5" i="72"/>
  <c r="G3" i="72"/>
  <c r="B16" i="62"/>
  <c r="B17" i="62" s="1"/>
  <c r="G16" i="62"/>
  <c r="C8" i="62"/>
  <c r="C6" i="62"/>
  <c r="C9" i="62" s="1"/>
  <c r="C15" i="62" s="1"/>
  <c r="C4" i="62"/>
  <c r="D27" i="74"/>
  <c r="B14" i="62"/>
  <c r="C14" i="62"/>
  <c r="D14" i="62"/>
  <c r="F16" i="62"/>
  <c r="C11" i="72"/>
  <c r="K3" i="72" s="1"/>
  <c r="C28" i="74"/>
  <c r="C7" i="72"/>
  <c r="C9" i="72" s="1"/>
  <c r="J3" i="72" s="1"/>
  <c r="D15" i="62"/>
  <c r="I3" i="72" l="1"/>
  <c r="C9" i="74"/>
  <c r="C16" i="74" s="1"/>
  <c r="G17" i="62"/>
  <c r="F17" i="62"/>
  <c r="B18" i="62"/>
  <c r="C29" i="74"/>
  <c r="C19" i="74"/>
  <c r="E27" i="74"/>
  <c r="F16" i="74"/>
  <c r="D29" i="74"/>
  <c r="D28" i="74"/>
  <c r="G16" i="74" l="1"/>
  <c r="G27" i="74" s="1"/>
  <c r="F27" i="74"/>
  <c r="G18" i="62"/>
  <c r="F18" i="62"/>
  <c r="B19" i="62"/>
  <c r="E28" i="74"/>
  <c r="E29" i="74"/>
  <c r="C20" i="74"/>
  <c r="C30" i="74"/>
  <c r="D30" i="74" s="1"/>
  <c r="F28" i="74" l="1"/>
  <c r="F29" i="74"/>
  <c r="F30" i="74"/>
  <c r="C31" i="74"/>
  <c r="F31" i="74" s="1"/>
  <c r="C21" i="74"/>
  <c r="E30" i="74"/>
  <c r="G19" i="62"/>
  <c r="F19" i="62"/>
  <c r="B20" i="62"/>
  <c r="G28" i="74"/>
  <c r="G30" i="74"/>
  <c r="G29" i="74"/>
  <c r="G31" i="74" l="1"/>
  <c r="B21" i="62"/>
  <c r="F20" i="62"/>
  <c r="G20" i="62"/>
  <c r="C22" i="74"/>
  <c r="C32" i="74"/>
  <c r="D31" i="74"/>
  <c r="E31" i="74"/>
  <c r="D32" i="74" l="1"/>
  <c r="E32" i="74"/>
  <c r="G32" i="74"/>
  <c r="F32" i="74"/>
  <c r="F21" i="62"/>
  <c r="B22" i="62"/>
  <c r="G21" i="62"/>
  <c r="C23" i="74"/>
  <c r="C33" i="74"/>
  <c r="C34" i="74" l="1"/>
  <c r="C24" i="74"/>
  <c r="C35" i="74" s="1"/>
  <c r="F22" i="62"/>
  <c r="G22" i="62"/>
  <c r="B23" i="62"/>
  <c r="D33" i="74"/>
  <c r="E33" i="74"/>
  <c r="F33" i="74"/>
  <c r="G33" i="74"/>
  <c r="D35" i="74" l="1"/>
  <c r="E35" i="74"/>
  <c r="G35" i="74"/>
  <c r="F35" i="74"/>
  <c r="F23" i="62"/>
  <c r="B24" i="62"/>
  <c r="G23" i="62"/>
  <c r="D34" i="74"/>
  <c r="E34" i="74"/>
  <c r="F34" i="74"/>
  <c r="G34" i="74"/>
  <c r="F24" i="62" l="1"/>
  <c r="G24" i="62"/>
  <c r="B25" i="62"/>
  <c r="F25" i="62" l="1"/>
  <c r="B26" i="62"/>
  <c r="G25" i="62"/>
  <c r="B27" i="62" l="1"/>
  <c r="G26" i="62"/>
  <c r="F26" i="62"/>
  <c r="F27" i="62" l="1"/>
  <c r="B28" i="62"/>
  <c r="G27" i="62"/>
  <c r="F28" i="62" l="1"/>
  <c r="G28" i="62"/>
  <c r="B29" i="62"/>
  <c r="F29" i="62" l="1"/>
  <c r="B30" i="62"/>
  <c r="G29" i="62"/>
  <c r="G30" i="62" l="1"/>
  <c r="B31" i="62"/>
  <c r="F30" i="62"/>
  <c r="G31" i="62" l="1"/>
  <c r="F31" i="62"/>
</calcChain>
</file>

<file path=xl/sharedStrings.xml><?xml version="1.0" encoding="utf-8"?>
<sst xmlns="http://schemas.openxmlformats.org/spreadsheetml/2006/main" count="53" uniqueCount="34">
  <si>
    <t>Price</t>
  </si>
  <si>
    <t>Down</t>
  </si>
  <si>
    <t>Loan Amount</t>
  </si>
  <si>
    <t>Annual Rate</t>
  </si>
  <si>
    <t>Month Rate</t>
  </si>
  <si>
    <t>Years</t>
  </si>
  <si>
    <t># Months</t>
  </si>
  <si>
    <t>Monthly PMT</t>
  </si>
  <si>
    <t>Annual Rate Start</t>
  </si>
  <si>
    <t>Annual Rate Increment</t>
  </si>
  <si>
    <t>1 Variable Data Table</t>
  </si>
  <si>
    <t>Same W Formulas</t>
  </si>
  <si>
    <t>Total Months Start</t>
  </si>
  <si>
    <t>Total Months Increment</t>
  </si>
  <si>
    <t>2 Variable Data Table</t>
  </si>
  <si>
    <t>PMT / Months/Annual Rate</t>
  </si>
  <si>
    <t>Months/
Annual Rate</t>
  </si>
  <si>
    <t>Income Statement</t>
  </si>
  <si>
    <t>Sales</t>
  </si>
  <si>
    <t>Rad Corp.</t>
  </si>
  <si>
    <t>Units</t>
  </si>
  <si>
    <t>Total Costs</t>
  </si>
  <si>
    <t>June, 2008</t>
  </si>
  <si>
    <t>Variable Costs</t>
  </si>
  <si>
    <t>Contribution Margin</t>
  </si>
  <si>
    <t>Fixed Costs</t>
  </si>
  <si>
    <t>Net Income</t>
  </si>
  <si>
    <t>Assumptions</t>
  </si>
  <si>
    <t>Units Sold</t>
  </si>
  <si>
    <t>Price per Unit</t>
  </si>
  <si>
    <t>VariableCost per Unit</t>
  </si>
  <si>
    <t>Start Units Sold</t>
  </si>
  <si>
    <t>Increment Units Sold</t>
  </si>
  <si>
    <t>ctrl+Enter -To ppulate all data at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</si>
</sst>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44" fontId="2" fillId="0" borderId="1" xfId="2" applyFont="1" applyBorder="1"/>
    <xf numFmtId="164" fontId="2" fillId="0" borderId="1" xfId="4" applyNumberFormat="1" applyFont="1" applyBorder="1"/>
    <xf numFmtId="10" fontId="0" fillId="0" borderId="1" xfId="0" applyNumberFormat="1" applyBorder="1"/>
    <xf numFmtId="0" fontId="3" fillId="4" borderId="0" xfId="0" applyFont="1" applyFill="1" applyAlignment="1">
      <alignment horizontal="centerContinuous" wrapText="1"/>
    </xf>
    <xf numFmtId="0" fontId="0" fillId="5" borderId="1" xfId="0" applyFill="1" applyBorder="1"/>
    <xf numFmtId="0" fontId="3" fillId="6" borderId="0" xfId="0" applyFont="1" applyFill="1" applyAlignment="1">
      <alignment horizontal="centerContinuous" wrapText="1"/>
    </xf>
    <xf numFmtId="8" fontId="0" fillId="7" borderId="1" xfId="0" applyNumberFormat="1" applyFill="1" applyBorder="1"/>
    <xf numFmtId="164" fontId="2" fillId="7" borderId="1" xfId="4" applyNumberFormat="1" applyFont="1" applyFill="1" applyBorder="1"/>
    <xf numFmtId="0" fontId="0" fillId="0" borderId="0" xfId="0" applyAlignment="1">
      <alignment horizontal="right"/>
    </xf>
    <xf numFmtId="44" fontId="0" fillId="2" borderId="1" xfId="0" applyNumberFormat="1" applyFill="1" applyBorder="1"/>
    <xf numFmtId="10" fontId="2" fillId="5" borderId="1" xfId="4" applyNumberFormat="1" applyFont="1" applyFill="1" applyBorder="1"/>
    <xf numFmtId="44" fontId="0" fillId="2" borderId="1" xfId="0" applyNumberFormat="1" applyFill="1" applyBorder="1" applyAlignment="1">
      <alignment wrapText="1"/>
    </xf>
    <xf numFmtId="0" fontId="1" fillId="8" borderId="1" xfId="3" applyFont="1" applyFill="1" applyBorder="1" applyAlignment="1">
      <alignment horizontal="centerContinuous" wrapText="1"/>
    </xf>
    <xf numFmtId="0" fontId="1" fillId="8" borderId="1" xfId="3" applyFill="1" applyBorder="1" applyAlignment="1">
      <alignment horizontal="centerContinuous" wrapText="1"/>
    </xf>
    <xf numFmtId="0" fontId="1" fillId="0" borderId="0" xfId="3"/>
    <xf numFmtId="0" fontId="1" fillId="0" borderId="1" xfId="3" applyFont="1" applyBorder="1"/>
    <xf numFmtId="0" fontId="1" fillId="0" borderId="1" xfId="3" applyBorder="1"/>
    <xf numFmtId="8" fontId="1" fillId="0" borderId="1" xfId="3" applyNumberFormat="1" applyBorder="1"/>
    <xf numFmtId="0" fontId="5" fillId="2" borderId="1" xfId="3" applyFont="1" applyFill="1" applyBorder="1" applyAlignment="1">
      <alignment horizontal="centerContinuous" wrapText="1"/>
    </xf>
    <xf numFmtId="43" fontId="2" fillId="0" borderId="1" xfId="1" applyFont="1" applyBorder="1"/>
    <xf numFmtId="43" fontId="1" fillId="3" borderId="1" xfId="3" applyNumberFormat="1" applyFill="1" applyBorder="1"/>
    <xf numFmtId="0" fontId="1" fillId="3" borderId="1" xfId="3" applyFill="1" applyBorder="1"/>
    <xf numFmtId="43" fontId="2" fillId="3" borderId="1" xfId="2" applyNumberFormat="1" applyFont="1" applyFill="1" applyBorder="1"/>
    <xf numFmtId="43" fontId="2" fillId="3" borderId="2" xfId="2" applyNumberFormat="1" applyFont="1" applyFill="1" applyBorder="1"/>
    <xf numFmtId="43" fontId="2" fillId="3" borderId="3" xfId="2" applyNumberFormat="1" applyFont="1" applyFill="1" applyBorder="1"/>
    <xf numFmtId="43" fontId="2" fillId="3" borderId="4" xfId="2" applyNumberFormat="1" applyFont="1" applyFill="1" applyBorder="1"/>
    <xf numFmtId="43" fontId="2" fillId="3" borderId="5" xfId="2" applyNumberFormat="1" applyFont="1" applyFill="1" applyBorder="1"/>
    <xf numFmtId="43" fontId="0" fillId="3" borderId="1" xfId="0" applyNumberFormat="1" applyFill="1" applyBorder="1"/>
    <xf numFmtId="10" fontId="0" fillId="3" borderId="1" xfId="0" applyNumberFormat="1" applyFill="1" applyBorder="1"/>
    <xf numFmtId="8" fontId="0" fillId="3" borderId="1" xfId="0" applyNumberFormat="1" applyFill="1" applyBorder="1"/>
    <xf numFmtId="164" fontId="2" fillId="3" borderId="1" xfId="4" applyNumberFormat="1" applyFont="1" applyFill="1" applyBorder="1"/>
    <xf numFmtId="44" fontId="2" fillId="3" borderId="1" xfId="2" applyFont="1" applyFill="1" applyBorder="1"/>
    <xf numFmtId="8" fontId="2" fillId="3" borderId="1" xfId="4" applyNumberFormat="1" applyFont="1" applyFill="1" applyBorder="1"/>
    <xf numFmtId="8" fontId="2" fillId="3" borderId="1" xfId="2" applyNumberFormat="1" applyFont="1" applyFill="1" applyBorder="1"/>
    <xf numFmtId="0" fontId="4" fillId="0" borderId="0" xfId="0" applyFont="1"/>
  </cellXfs>
  <cellStyles count="5">
    <cellStyle name="Comma" xfId="1" builtinId="3"/>
    <cellStyle name="Currency" xfId="2" builtinId="4"/>
    <cellStyle name="Normal" xfId="0" builtinId="0"/>
    <cellStyle name="Normal 2" xfId="3" xr:uid="{00000000-0005-0000-0000-000003000000}"/>
    <cellStyle name="Percent" xfId="4" builtinId="5"/>
  </cellStyles>
  <dxfs count="9"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rgb="FFB9E4FF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rgb="FFB9E4FF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G31"/>
  <sheetViews>
    <sheetView zoomScale="70" zoomScaleNormal="70" workbookViewId="0">
      <selection activeCell="K27" sqref="K27"/>
    </sheetView>
  </sheetViews>
  <sheetFormatPr defaultRowHeight="15" x14ac:dyDescent="0.25"/>
  <cols>
    <col min="1" max="1" width="3.7109375" bestFit="1" customWidth="1"/>
    <col min="2" max="2" width="21.7109375" bestFit="1" customWidth="1"/>
    <col min="3" max="3" width="15.42578125" bestFit="1" customWidth="1"/>
    <col min="4" max="4" width="11.28515625" bestFit="1" customWidth="1"/>
    <col min="6" max="6" width="12.7109375" bestFit="1" customWidth="1"/>
    <col min="7" max="7" width="11.28515625" bestFit="1" customWidth="1"/>
  </cols>
  <sheetData>
    <row r="2" spans="2:7" x14ac:dyDescent="0.25">
      <c r="B2" s="1" t="s">
        <v>0</v>
      </c>
      <c r="C2" s="4">
        <v>250000</v>
      </c>
    </row>
    <row r="3" spans="2:7" x14ac:dyDescent="0.25">
      <c r="B3" s="1" t="s">
        <v>1</v>
      </c>
      <c r="C3" s="4">
        <v>25000</v>
      </c>
    </row>
    <row r="4" spans="2:7" x14ac:dyDescent="0.25">
      <c r="B4" s="1" t="s">
        <v>2</v>
      </c>
      <c r="C4" s="35">
        <f>C2-C3</f>
        <v>225000</v>
      </c>
    </row>
    <row r="5" spans="2:7" x14ac:dyDescent="0.25">
      <c r="B5" s="1" t="s">
        <v>3</v>
      </c>
      <c r="C5" s="5">
        <v>0.12</v>
      </c>
    </row>
    <row r="6" spans="2:7" x14ac:dyDescent="0.25">
      <c r="B6" s="1" t="s">
        <v>4</v>
      </c>
      <c r="C6" s="34">
        <f>C5/12</f>
        <v>0.01</v>
      </c>
    </row>
    <row r="7" spans="2:7" x14ac:dyDescent="0.25">
      <c r="B7" s="1" t="s">
        <v>5</v>
      </c>
      <c r="C7" s="1">
        <v>30</v>
      </c>
    </row>
    <row r="8" spans="2:7" x14ac:dyDescent="0.25">
      <c r="B8" s="1" t="s">
        <v>6</v>
      </c>
      <c r="C8" s="3">
        <f>C7*12</f>
        <v>360</v>
      </c>
    </row>
    <row r="9" spans="2:7" x14ac:dyDescent="0.25">
      <c r="B9" s="1" t="s">
        <v>7</v>
      </c>
      <c r="C9" s="35">
        <f>PMT(C6,C8,C4)</f>
        <v>-2314.3783430823851</v>
      </c>
    </row>
    <row r="10" spans="2:7" x14ac:dyDescent="0.25">
      <c r="B10" s="1" t="s">
        <v>8</v>
      </c>
      <c r="C10" s="6">
        <v>0.05</v>
      </c>
    </row>
    <row r="11" spans="2:7" x14ac:dyDescent="0.25">
      <c r="B11" s="1" t="s">
        <v>9</v>
      </c>
      <c r="C11" s="6">
        <v>0.01</v>
      </c>
    </row>
    <row r="13" spans="2:7" x14ac:dyDescent="0.25">
      <c r="B13" s="7" t="s">
        <v>10</v>
      </c>
      <c r="C13" s="7"/>
      <c r="D13" s="7"/>
    </row>
    <row r="14" spans="2:7" x14ac:dyDescent="0.25">
      <c r="B14" s="8" t="str">
        <f>B5</f>
        <v>Annual Rate</v>
      </c>
      <c r="C14" s="8" t="str">
        <f>B9</f>
        <v>Monthly PMT</v>
      </c>
      <c r="D14" s="8" t="str">
        <f>B6</f>
        <v>Month Rate</v>
      </c>
      <c r="F14" s="9" t="s">
        <v>11</v>
      </c>
      <c r="G14" s="9"/>
    </row>
    <row r="15" spans="2:7" x14ac:dyDescent="0.25">
      <c r="B15" s="2"/>
      <c r="C15" s="10">
        <f>-C9</f>
        <v>2314.3783430823851</v>
      </c>
      <c r="D15" s="11">
        <f>C6</f>
        <v>0.01</v>
      </c>
      <c r="F15" s="8" t="s">
        <v>7</v>
      </c>
      <c r="G15" s="8" t="s">
        <v>4</v>
      </c>
    </row>
    <row r="16" spans="2:7" x14ac:dyDescent="0.25">
      <c r="B16" s="32">
        <f>C10</f>
        <v>0.05</v>
      </c>
      <c r="C16" s="33">
        <f t="dataTable" ref="C16:D31" dt2D="0" dtr="0" r1="C5"/>
        <v>1207.8486517773129</v>
      </c>
      <c r="D16" s="34">
        <v>4.1666666666666666E-3</v>
      </c>
      <c r="F16" s="33">
        <f>-PMT(B16/12,C$8,C$4)</f>
        <v>1207.8486517773129</v>
      </c>
      <c r="G16" s="34">
        <f>B16/12</f>
        <v>4.1666666666666666E-3</v>
      </c>
    </row>
    <row r="17" spans="2:7" x14ac:dyDescent="0.25">
      <c r="B17" s="32">
        <f>B16+C$11</f>
        <v>6.0000000000000005E-2</v>
      </c>
      <c r="C17" s="33">
        <v>1348.9886815936927</v>
      </c>
      <c r="D17" s="34">
        <v>5.0000000000000001E-3</v>
      </c>
      <c r="F17" s="33">
        <f t="shared" ref="F17:F31" si="0">-PMT(B17/12,C$8,C$4)</f>
        <v>1348.9886815936927</v>
      </c>
      <c r="G17" s="34">
        <f t="shared" ref="G17:G31" si="1">B17/12</f>
        <v>5.0000000000000001E-3</v>
      </c>
    </row>
    <row r="18" spans="2:7" x14ac:dyDescent="0.25">
      <c r="B18" s="32">
        <f t="shared" ref="B18:B31" si="2">B17+C$11</f>
        <v>7.0000000000000007E-2</v>
      </c>
      <c r="C18" s="33">
        <v>1496.9306141531622</v>
      </c>
      <c r="D18" s="34">
        <v>5.8333333333333336E-3</v>
      </c>
      <c r="F18" s="33">
        <f t="shared" si="0"/>
        <v>1496.9306141531622</v>
      </c>
      <c r="G18" s="34">
        <f t="shared" si="1"/>
        <v>5.8333333333333336E-3</v>
      </c>
    </row>
    <row r="19" spans="2:7" x14ac:dyDescent="0.25">
      <c r="B19" s="32">
        <f t="shared" si="2"/>
        <v>0.08</v>
      </c>
      <c r="C19" s="33">
        <v>1650.9702912285964</v>
      </c>
      <c r="D19" s="34">
        <v>6.6666666666666671E-3</v>
      </c>
      <c r="F19" s="33">
        <f t="shared" si="0"/>
        <v>1650.9702912285964</v>
      </c>
      <c r="G19" s="34">
        <f t="shared" si="1"/>
        <v>6.6666666666666671E-3</v>
      </c>
    </row>
    <row r="20" spans="2:7" x14ac:dyDescent="0.25">
      <c r="B20" s="32">
        <f t="shared" si="2"/>
        <v>0.09</v>
      </c>
      <c r="C20" s="33">
        <v>1810.400888125761</v>
      </c>
      <c r="D20" s="34">
        <v>7.4999999999999997E-3</v>
      </c>
      <c r="F20" s="33">
        <f t="shared" si="0"/>
        <v>1810.400888125761</v>
      </c>
      <c r="G20" s="34">
        <f t="shared" si="1"/>
        <v>7.4999999999999997E-3</v>
      </c>
    </row>
    <row r="21" spans="2:7" x14ac:dyDescent="0.25">
      <c r="B21" s="32">
        <f t="shared" si="2"/>
        <v>9.9999999999999992E-2</v>
      </c>
      <c r="C21" s="33">
        <v>1974.5360326997973</v>
      </c>
      <c r="D21" s="34">
        <v>8.3333333333333332E-3</v>
      </c>
      <c r="F21" s="33">
        <f t="shared" si="0"/>
        <v>1974.5360326997973</v>
      </c>
      <c r="G21" s="34">
        <f t="shared" si="1"/>
        <v>8.3333333333333332E-3</v>
      </c>
    </row>
    <row r="22" spans="2:7" x14ac:dyDescent="0.25">
      <c r="B22" s="32">
        <f t="shared" si="2"/>
        <v>0.10999999999999999</v>
      </c>
      <c r="C22" s="33">
        <v>2142.7276400761489</v>
      </c>
      <c r="D22" s="34">
        <v>9.166666666666665E-3</v>
      </c>
      <c r="F22" s="33">
        <f t="shared" si="0"/>
        <v>2142.7276400761489</v>
      </c>
      <c r="G22" s="34">
        <f t="shared" si="1"/>
        <v>9.166666666666665E-3</v>
      </c>
    </row>
    <row r="23" spans="2:7" x14ac:dyDescent="0.25">
      <c r="B23" s="32">
        <f t="shared" si="2"/>
        <v>0.11999999999999998</v>
      </c>
      <c r="C23" s="33">
        <v>2314.3783430823846</v>
      </c>
      <c r="D23" s="34">
        <v>9.9999999999999985E-3</v>
      </c>
      <c r="F23" s="33">
        <f t="shared" si="0"/>
        <v>2314.3783430823846</v>
      </c>
      <c r="G23" s="34">
        <f t="shared" si="1"/>
        <v>9.9999999999999985E-3</v>
      </c>
    </row>
    <row r="24" spans="2:7" x14ac:dyDescent="0.25">
      <c r="B24" s="32">
        <f t="shared" si="2"/>
        <v>0.12999999999999998</v>
      </c>
      <c r="C24" s="33">
        <v>2488.9489183497617</v>
      </c>
      <c r="D24" s="34">
        <v>1.0833333333333332E-2</v>
      </c>
      <c r="F24" s="33">
        <f t="shared" si="0"/>
        <v>2488.9489183497617</v>
      </c>
      <c r="G24" s="34">
        <f t="shared" si="1"/>
        <v>1.0833333333333332E-2</v>
      </c>
    </row>
    <row r="25" spans="2:7" x14ac:dyDescent="0.25">
      <c r="B25" s="32">
        <f t="shared" si="2"/>
        <v>0.13999999999999999</v>
      </c>
      <c r="C25" s="33">
        <v>2665.9614398772023</v>
      </c>
      <c r="D25" s="34">
        <v>1.1666666666666665E-2</v>
      </c>
      <c r="F25" s="33">
        <f t="shared" si="0"/>
        <v>2665.9614398772023</v>
      </c>
      <c r="G25" s="34">
        <f t="shared" si="1"/>
        <v>1.1666666666666665E-2</v>
      </c>
    </row>
    <row r="26" spans="2:7" x14ac:dyDescent="0.25">
      <c r="B26" s="32">
        <f t="shared" si="2"/>
        <v>0.15</v>
      </c>
      <c r="C26" s="33">
        <v>2844.9990485213475</v>
      </c>
      <c r="D26" s="34">
        <v>1.2499999999999999E-2</v>
      </c>
      <c r="F26" s="33">
        <f t="shared" si="0"/>
        <v>2844.9990485213475</v>
      </c>
      <c r="G26" s="34">
        <f t="shared" si="1"/>
        <v>1.2499999999999999E-2</v>
      </c>
    </row>
    <row r="27" spans="2:7" x14ac:dyDescent="0.25">
      <c r="B27" s="32">
        <f t="shared" si="2"/>
        <v>0.16</v>
      </c>
      <c r="C27" s="33">
        <v>3025.7032435120659</v>
      </c>
      <c r="D27" s="34">
        <v>1.3333333333333334E-2</v>
      </c>
      <c r="F27" s="33">
        <f t="shared" si="0"/>
        <v>3025.7032435120659</v>
      </c>
      <c r="G27" s="34">
        <f t="shared" si="1"/>
        <v>1.3333333333333334E-2</v>
      </c>
    </row>
    <row r="28" spans="2:7" x14ac:dyDescent="0.25">
      <c r="B28" s="32">
        <f t="shared" si="2"/>
        <v>0.17</v>
      </c>
      <c r="C28" s="33">
        <v>3207.7695249983126</v>
      </c>
      <c r="D28" s="34">
        <v>1.4166666666666668E-2</v>
      </c>
      <c r="F28" s="33">
        <f t="shared" si="0"/>
        <v>3207.7695249983126</v>
      </c>
      <c r="G28" s="34">
        <f t="shared" si="1"/>
        <v>1.4166666666666668E-2</v>
      </c>
    </row>
    <row r="29" spans="2:7" x14ac:dyDescent="0.25">
      <c r="B29" s="32">
        <f t="shared" si="2"/>
        <v>0.18000000000000002</v>
      </c>
      <c r="C29" s="33">
        <v>3390.9420865597322</v>
      </c>
      <c r="D29" s="34">
        <v>1.5000000000000001E-2</v>
      </c>
      <c r="F29" s="33">
        <f t="shared" si="0"/>
        <v>3390.9420865597322</v>
      </c>
      <c r="G29" s="34">
        <f t="shared" si="1"/>
        <v>1.5000000000000001E-2</v>
      </c>
    </row>
    <row r="30" spans="2:7" x14ac:dyDescent="0.25">
      <c r="B30" s="32">
        <f t="shared" si="2"/>
        <v>0.19000000000000003</v>
      </c>
      <c r="C30" s="33">
        <v>3575.0081069355956</v>
      </c>
      <c r="D30" s="34">
        <v>1.5833333333333335E-2</v>
      </c>
      <c r="F30" s="33">
        <f t="shared" si="0"/>
        <v>3575.0081069355956</v>
      </c>
      <c r="G30" s="34">
        <f t="shared" si="1"/>
        <v>1.5833333333333335E-2</v>
      </c>
    </row>
    <row r="31" spans="2:7" x14ac:dyDescent="0.25">
      <c r="B31" s="32">
        <f t="shared" si="2"/>
        <v>0.20000000000000004</v>
      </c>
      <c r="C31" s="33">
        <v>3759.7920440564312</v>
      </c>
      <c r="D31" s="34">
        <v>1.666666666666667E-2</v>
      </c>
      <c r="F31" s="33">
        <f t="shared" si="0"/>
        <v>3759.7920440564312</v>
      </c>
      <c r="G31" s="34">
        <f t="shared" si="1"/>
        <v>1.666666666666667E-2</v>
      </c>
    </row>
  </sheetData>
  <conditionalFormatting sqref="B16:D31 F16:G31">
    <cfRule type="expression" dxfId="8" priority="3">
      <formula>AND($B16=$B$4,$C16=$C$4)</formula>
    </cfRule>
  </conditionalFormatting>
  <conditionalFormatting sqref="B2:B11">
    <cfRule type="expression" dxfId="7" priority="1">
      <formula>MOD(ROW(),2)=0</formula>
    </cfRule>
    <cfRule type="expression" dxfId="6" priority="2">
      <formula>MOD(ROW(),2)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B2:I35"/>
  <sheetViews>
    <sheetView tabSelected="1" zoomScale="70" zoomScaleNormal="70" workbookViewId="0">
      <selection activeCell="O22" sqref="O22"/>
    </sheetView>
  </sheetViews>
  <sheetFormatPr defaultRowHeight="15" x14ac:dyDescent="0.25"/>
  <cols>
    <col min="1" max="1" width="3.7109375" bestFit="1" customWidth="1"/>
    <col min="2" max="2" width="25.28515625" bestFit="1" customWidth="1"/>
    <col min="3" max="3" width="15.42578125" bestFit="1" customWidth="1"/>
    <col min="4" max="4" width="11.7109375" customWidth="1"/>
    <col min="5" max="5" width="12.5703125" bestFit="1" customWidth="1"/>
    <col min="6" max="6" width="12.140625" bestFit="1" customWidth="1"/>
    <col min="7" max="7" width="12.5703125" bestFit="1" customWidth="1"/>
  </cols>
  <sheetData>
    <row r="2" spans="2:7" x14ac:dyDescent="0.25">
      <c r="B2" s="1" t="s">
        <v>0</v>
      </c>
      <c r="C2" s="4">
        <v>500000</v>
      </c>
    </row>
    <row r="3" spans="2:7" x14ac:dyDescent="0.25">
      <c r="B3" s="1" t="s">
        <v>1</v>
      </c>
      <c r="C3" s="4">
        <v>25000</v>
      </c>
    </row>
    <row r="4" spans="2:7" x14ac:dyDescent="0.25">
      <c r="B4" s="1" t="s">
        <v>2</v>
      </c>
      <c r="C4" s="35">
        <f>C2-C3</f>
        <v>475000</v>
      </c>
    </row>
    <row r="5" spans="2:7" x14ac:dyDescent="0.25">
      <c r="B5" s="1" t="s">
        <v>3</v>
      </c>
      <c r="C5" s="5">
        <v>0.1</v>
      </c>
    </row>
    <row r="6" spans="2:7" x14ac:dyDescent="0.25">
      <c r="B6" s="1" t="s">
        <v>4</v>
      </c>
      <c r="C6" s="34">
        <f>C5/12</f>
        <v>8.3333333333333332E-3</v>
      </c>
    </row>
    <row r="7" spans="2:7" x14ac:dyDescent="0.25">
      <c r="B7" s="1" t="s">
        <v>5</v>
      </c>
      <c r="C7" s="1">
        <v>25</v>
      </c>
    </row>
    <row r="8" spans="2:7" x14ac:dyDescent="0.25">
      <c r="B8" s="1" t="s">
        <v>6</v>
      </c>
      <c r="C8" s="3">
        <f>C7*12</f>
        <v>300</v>
      </c>
    </row>
    <row r="9" spans="2:7" x14ac:dyDescent="0.25">
      <c r="B9" s="1" t="s">
        <v>7</v>
      </c>
      <c r="C9" s="37">
        <f>PMT(C6,C8,C4)</f>
        <v>-4316.3285413152871</v>
      </c>
    </row>
    <row r="10" spans="2:7" x14ac:dyDescent="0.25">
      <c r="B10" s="1" t="s">
        <v>12</v>
      </c>
      <c r="C10" s="1">
        <v>60</v>
      </c>
    </row>
    <row r="11" spans="2:7" x14ac:dyDescent="0.25">
      <c r="B11" s="1" t="s">
        <v>13</v>
      </c>
      <c r="C11" s="1">
        <v>60</v>
      </c>
    </row>
    <row r="12" spans="2:7" x14ac:dyDescent="0.25">
      <c r="B12" s="1" t="s">
        <v>8</v>
      </c>
      <c r="C12" s="6">
        <v>0.05</v>
      </c>
    </row>
    <row r="13" spans="2:7" x14ac:dyDescent="0.25">
      <c r="B13" s="1" t="s">
        <v>9</v>
      </c>
      <c r="C13" s="6">
        <v>0.05</v>
      </c>
    </row>
    <row r="15" spans="2:7" x14ac:dyDescent="0.25">
      <c r="C15" s="7" t="s">
        <v>14</v>
      </c>
      <c r="D15" s="7"/>
      <c r="E15" s="7"/>
      <c r="F15" s="7"/>
      <c r="G15" s="7"/>
    </row>
    <row r="16" spans="2:7" x14ac:dyDescent="0.25">
      <c r="B16" s="12" t="s">
        <v>15</v>
      </c>
      <c r="C16" s="13">
        <f>-C9</f>
        <v>4316.3285413152871</v>
      </c>
      <c r="D16" s="14">
        <f>C12</f>
        <v>0.05</v>
      </c>
      <c r="E16" s="14">
        <f>D16+$C13</f>
        <v>0.1</v>
      </c>
      <c r="F16" s="14">
        <f>E16+$C13</f>
        <v>0.15000000000000002</v>
      </c>
      <c r="G16" s="14">
        <f>F16+$C13</f>
        <v>0.2</v>
      </c>
    </row>
    <row r="17" spans="2:9" x14ac:dyDescent="0.25">
      <c r="C17" s="8">
        <f>C10</f>
        <v>60</v>
      </c>
      <c r="D17" s="33">
        <f t="dataTable" ref="D17:G24" dt2D="1" dtr="0" r1="C5" r2="C8"/>
        <v>8963.8359809051944</v>
      </c>
      <c r="E17" s="36">
        <v>10092.346237852431</v>
      </c>
      <c r="F17" s="33">
        <v>11300.216791020401</v>
      </c>
      <c r="G17" s="33">
        <v>12584.594764618392</v>
      </c>
    </row>
    <row r="18" spans="2:9" x14ac:dyDescent="0.25">
      <c r="C18" s="8">
        <f>C17+C$11</f>
        <v>120</v>
      </c>
      <c r="D18" s="33">
        <v>5038.1119738560728</v>
      </c>
      <c r="E18" s="36">
        <v>6277.1600018836789</v>
      </c>
      <c r="F18" s="33">
        <v>7663.410461029991</v>
      </c>
      <c r="G18" s="36">
        <v>9179.644429467975</v>
      </c>
    </row>
    <row r="19" spans="2:9" x14ac:dyDescent="0.25">
      <c r="C19" s="8">
        <f t="shared" ref="C19:C24" si="0">C18+C$11</f>
        <v>180</v>
      </c>
      <c r="D19" s="33">
        <v>3756.2697270223366</v>
      </c>
      <c r="E19" s="36">
        <v>5104.374309113552</v>
      </c>
      <c r="F19" s="33">
        <v>6648.0388140367213</v>
      </c>
      <c r="G19" s="36">
        <v>8342.4083895855911</v>
      </c>
    </row>
    <row r="20" spans="2:9" x14ac:dyDescent="0.25">
      <c r="C20" s="8">
        <f t="shared" si="0"/>
        <v>240</v>
      </c>
      <c r="D20" s="33">
        <v>3134.7897612791226</v>
      </c>
      <c r="E20" s="36">
        <v>4583.8528141015377</v>
      </c>
      <c r="F20" s="33">
        <v>6254.7505172865285</v>
      </c>
      <c r="G20" s="36">
        <v>8069.4168859086749</v>
      </c>
    </row>
    <row r="21" spans="2:9" x14ac:dyDescent="0.25">
      <c r="C21" s="8">
        <f t="shared" si="0"/>
        <v>300</v>
      </c>
      <c r="D21" s="33">
        <v>2776.8026971629006</v>
      </c>
      <c r="E21" s="36">
        <v>4316.3285413152871</v>
      </c>
      <c r="F21" s="33">
        <v>6083.9454025014447</v>
      </c>
      <c r="G21" s="36">
        <v>7972.6459183295156</v>
      </c>
    </row>
    <row r="22" spans="2:9" x14ac:dyDescent="0.25">
      <c r="C22" s="8">
        <f t="shared" si="0"/>
        <v>360</v>
      </c>
      <c r="D22" s="33">
        <v>2549.9027093076606</v>
      </c>
      <c r="E22" s="36">
        <v>4168.4649579217939</v>
      </c>
      <c r="F22" s="33">
        <v>6006.1091024339567</v>
      </c>
      <c r="G22" s="36">
        <v>7937.338759674687</v>
      </c>
    </row>
    <row r="23" spans="2:9" x14ac:dyDescent="0.25">
      <c r="C23" s="8">
        <f t="shared" si="0"/>
        <v>420</v>
      </c>
      <c r="D23" s="33">
        <v>2397.2664527629727</v>
      </c>
      <c r="E23" s="36">
        <v>4083.4440216631988</v>
      </c>
      <c r="F23" s="33">
        <v>5969.8631647707143</v>
      </c>
      <c r="G23" s="36">
        <v>7924.3218670591305</v>
      </c>
    </row>
    <row r="24" spans="2:9" x14ac:dyDescent="0.25">
      <c r="C24" s="8">
        <f t="shared" si="0"/>
        <v>480</v>
      </c>
      <c r="D24" s="33">
        <v>2290.4338527529226</v>
      </c>
      <c r="E24" s="36">
        <v>4033.4430775928972</v>
      </c>
      <c r="F24" s="33">
        <v>5952.8146492505257</v>
      </c>
      <c r="G24" s="36">
        <v>7919.5044379233295</v>
      </c>
    </row>
    <row r="26" spans="2:9" x14ac:dyDescent="0.25">
      <c r="C26" s="7" t="s">
        <v>14</v>
      </c>
      <c r="D26" s="7"/>
      <c r="E26" s="7"/>
      <c r="F26" s="7"/>
      <c r="G26" s="7"/>
    </row>
    <row r="27" spans="2:9" ht="30" x14ac:dyDescent="0.25">
      <c r="B27" s="12"/>
      <c r="C27" s="15" t="s">
        <v>16</v>
      </c>
      <c r="D27" s="14">
        <f>IF(D16="","",D16)</f>
        <v>0.05</v>
      </c>
      <c r="E27" s="14">
        <f>IF(E16="","",E16)</f>
        <v>0.1</v>
      </c>
      <c r="F27" s="14">
        <f>IF(F16="","",F16)</f>
        <v>0.15000000000000002</v>
      </c>
      <c r="G27" s="14">
        <f>IF(G16="","",G16)</f>
        <v>0.2</v>
      </c>
    </row>
    <row r="28" spans="2:9" x14ac:dyDescent="0.25">
      <c r="C28" s="8">
        <f>IF(C17="","",C17)</f>
        <v>60</v>
      </c>
      <c r="D28" s="33">
        <f t="shared" ref="D28:G35" si="1">-PMT(D$27/12,$C28,$C$4)</f>
        <v>8963.8359809051944</v>
      </c>
      <c r="E28" s="33">
        <f t="shared" si="1"/>
        <v>10092.346237852431</v>
      </c>
      <c r="F28" s="33">
        <f t="shared" si="1"/>
        <v>11300.216791020401</v>
      </c>
      <c r="G28" s="33">
        <f t="shared" si="1"/>
        <v>12584.594764618392</v>
      </c>
      <c r="I28" s="38" t="s">
        <v>33</v>
      </c>
    </row>
    <row r="29" spans="2:9" x14ac:dyDescent="0.25">
      <c r="C29" s="8">
        <f t="shared" ref="C29:C35" si="2">IF(C18="","",C18)</f>
        <v>120</v>
      </c>
      <c r="D29" s="33">
        <f t="shared" si="1"/>
        <v>5038.1119738560728</v>
      </c>
      <c r="E29" s="33">
        <f t="shared" si="1"/>
        <v>6277.1600018836789</v>
      </c>
      <c r="F29" s="33">
        <f t="shared" si="1"/>
        <v>7663.410461029991</v>
      </c>
      <c r="G29" s="33">
        <f t="shared" si="1"/>
        <v>9179.644429467975</v>
      </c>
    </row>
    <row r="30" spans="2:9" x14ac:dyDescent="0.25">
      <c r="C30" s="8">
        <f t="shared" si="2"/>
        <v>180</v>
      </c>
      <c r="D30" s="33">
        <f t="shared" si="1"/>
        <v>3756.2697270223366</v>
      </c>
      <c r="E30" s="33">
        <f t="shared" si="1"/>
        <v>5104.374309113552</v>
      </c>
      <c r="F30" s="33">
        <f t="shared" si="1"/>
        <v>6648.0388140367213</v>
      </c>
      <c r="G30" s="33">
        <f t="shared" si="1"/>
        <v>8342.4083895855911</v>
      </c>
    </row>
    <row r="31" spans="2:9" x14ac:dyDescent="0.25">
      <c r="C31" s="8">
        <f t="shared" si="2"/>
        <v>240</v>
      </c>
      <c r="D31" s="33">
        <f t="shared" si="1"/>
        <v>3134.7897612791226</v>
      </c>
      <c r="E31" s="33">
        <f t="shared" si="1"/>
        <v>4583.8528141015377</v>
      </c>
      <c r="F31" s="33">
        <f t="shared" si="1"/>
        <v>6254.7505172865285</v>
      </c>
      <c r="G31" s="33">
        <f t="shared" si="1"/>
        <v>8069.4168859086749</v>
      </c>
    </row>
    <row r="32" spans="2:9" x14ac:dyDescent="0.25">
      <c r="C32" s="8">
        <f t="shared" si="2"/>
        <v>300</v>
      </c>
      <c r="D32" s="33">
        <f t="shared" si="1"/>
        <v>2776.8026971629006</v>
      </c>
      <c r="E32" s="33">
        <f t="shared" si="1"/>
        <v>4316.3285413152871</v>
      </c>
      <c r="F32" s="33">
        <f t="shared" si="1"/>
        <v>6083.9454025014447</v>
      </c>
      <c r="G32" s="33">
        <f t="shared" si="1"/>
        <v>7972.6459183295156</v>
      </c>
    </row>
    <row r="33" spans="3:7" x14ac:dyDescent="0.25">
      <c r="C33" s="8">
        <f t="shared" si="2"/>
        <v>360</v>
      </c>
      <c r="D33" s="33">
        <f t="shared" si="1"/>
        <v>2549.9027093076606</v>
      </c>
      <c r="E33" s="33">
        <f t="shared" si="1"/>
        <v>4168.4649579217939</v>
      </c>
      <c r="F33" s="33">
        <f t="shared" si="1"/>
        <v>6006.1091024339567</v>
      </c>
      <c r="G33" s="33">
        <f t="shared" si="1"/>
        <v>7937.338759674687</v>
      </c>
    </row>
    <row r="34" spans="3:7" x14ac:dyDescent="0.25">
      <c r="C34" s="8">
        <f t="shared" si="2"/>
        <v>420</v>
      </c>
      <c r="D34" s="33">
        <f t="shared" si="1"/>
        <v>2397.2664527629727</v>
      </c>
      <c r="E34" s="33">
        <f t="shared" si="1"/>
        <v>4083.4440216631988</v>
      </c>
      <c r="F34" s="33">
        <f t="shared" si="1"/>
        <v>5969.8631647707143</v>
      </c>
      <c r="G34" s="33">
        <f t="shared" si="1"/>
        <v>7924.3218670591305</v>
      </c>
    </row>
    <row r="35" spans="3:7" x14ac:dyDescent="0.25">
      <c r="C35" s="8">
        <f t="shared" si="2"/>
        <v>480</v>
      </c>
      <c r="D35" s="33">
        <f t="shared" si="1"/>
        <v>2290.4338527529226</v>
      </c>
      <c r="E35" s="33">
        <f t="shared" si="1"/>
        <v>4033.4430775928972</v>
      </c>
      <c r="F35" s="33">
        <f t="shared" si="1"/>
        <v>5952.8146492505257</v>
      </c>
      <c r="G35" s="33">
        <f t="shared" si="1"/>
        <v>7919.5044379233295</v>
      </c>
    </row>
  </sheetData>
  <conditionalFormatting sqref="D28:G35">
    <cfRule type="expression" dxfId="5" priority="2">
      <formula>D28=-#REF!</formula>
    </cfRule>
  </conditionalFormatting>
  <conditionalFormatting sqref="B2:B13">
    <cfRule type="expression" dxfId="4" priority="4">
      <formula>MOD(ROW(),2)=0</formula>
    </cfRule>
    <cfRule type="expression" dxfId="3" priority="5">
      <formula>MOD(ROW(),2)</formula>
    </cfRule>
  </conditionalFormatting>
  <conditionalFormatting sqref="D17:G24">
    <cfRule type="expression" dxfId="2" priority="3">
      <formula>D17=$B$6</formula>
    </cfRule>
  </conditionalFormatting>
  <conditionalFormatting sqref="D28:G35">
    <cfRule type="expression" dxfId="1" priority="1">
      <formula>D28=-#REF!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2:K23"/>
  <sheetViews>
    <sheetView zoomScale="70" zoomScaleNormal="70" workbookViewId="0">
      <selection activeCell="B24" sqref="B24"/>
    </sheetView>
  </sheetViews>
  <sheetFormatPr defaultRowHeight="15" x14ac:dyDescent="0.25"/>
  <cols>
    <col min="1" max="1" width="3.7109375" bestFit="1" customWidth="1"/>
    <col min="2" max="2" width="18.85546875" bestFit="1" customWidth="1"/>
    <col min="3" max="3" width="13.85546875" bestFit="1" customWidth="1"/>
    <col min="4" max="4" width="1.140625" customWidth="1"/>
    <col min="5" max="5" width="5.28515625" bestFit="1" customWidth="1"/>
    <col min="6" max="6" width="6" bestFit="1" customWidth="1"/>
    <col min="7" max="7" width="12.5703125" bestFit="1" customWidth="1"/>
    <col min="8" max="8" width="13.28515625" bestFit="1" customWidth="1"/>
    <col min="9" max="9" width="18.28515625" bestFit="1" customWidth="1"/>
    <col min="10" max="11" width="12.5703125" bestFit="1" customWidth="1"/>
  </cols>
  <sheetData>
    <row r="2" spans="2:11" x14ac:dyDescent="0.25">
      <c r="B2" s="16" t="s">
        <v>19</v>
      </c>
      <c r="C2" s="17"/>
      <c r="D2" s="18"/>
      <c r="E2" s="19" t="s">
        <v>20</v>
      </c>
      <c r="F2" s="1"/>
      <c r="G2" s="19" t="s">
        <v>18</v>
      </c>
      <c r="H2" s="19" t="s">
        <v>23</v>
      </c>
      <c r="I2" s="19" t="s">
        <v>24</v>
      </c>
      <c r="J2" s="19" t="s">
        <v>26</v>
      </c>
      <c r="K2" s="19" t="s">
        <v>21</v>
      </c>
    </row>
    <row r="3" spans="2:11" x14ac:dyDescent="0.25">
      <c r="B3" s="16" t="s">
        <v>17</v>
      </c>
      <c r="C3" s="17"/>
      <c r="D3" s="18"/>
      <c r="E3" s="18"/>
      <c r="F3" s="20"/>
      <c r="G3" s="24">
        <f>C5</f>
        <v>150000</v>
      </c>
      <c r="H3" s="24">
        <f>C6</f>
        <v>68450</v>
      </c>
      <c r="I3" s="24">
        <f>C7</f>
        <v>81550</v>
      </c>
      <c r="J3" s="24">
        <f>C9</f>
        <v>2300</v>
      </c>
      <c r="K3" s="24">
        <f>C11</f>
        <v>147700</v>
      </c>
    </row>
    <row r="4" spans="2:11" x14ac:dyDescent="0.25">
      <c r="B4" s="16" t="s">
        <v>22</v>
      </c>
      <c r="C4" s="17"/>
      <c r="D4" s="18"/>
      <c r="E4" s="18"/>
      <c r="F4" s="25">
        <f>C18</f>
        <v>0</v>
      </c>
      <c r="G4" s="21">
        <f t="dataTable" ref="G4:K23" dt2D="0" dtr="0" r1="C14"/>
        <v>0</v>
      </c>
      <c r="H4" s="21">
        <v>0</v>
      </c>
      <c r="I4" s="21">
        <v>0</v>
      </c>
      <c r="J4" s="21">
        <v>-79250</v>
      </c>
      <c r="K4" s="21">
        <v>79250</v>
      </c>
    </row>
    <row r="5" spans="2:11" x14ac:dyDescent="0.25">
      <c r="B5" s="19" t="s">
        <v>18</v>
      </c>
      <c r="C5" s="26">
        <f>$C$14*C15</f>
        <v>150000</v>
      </c>
      <c r="D5" s="18"/>
      <c r="E5" s="18"/>
      <c r="F5" s="25">
        <f>F4+C$19</f>
        <v>1000</v>
      </c>
      <c r="G5" s="21">
        <v>30000</v>
      </c>
      <c r="H5" s="21">
        <v>13690</v>
      </c>
      <c r="I5" s="21">
        <v>16310</v>
      </c>
      <c r="J5" s="21">
        <v>-62940</v>
      </c>
      <c r="K5" s="21">
        <v>92940</v>
      </c>
    </row>
    <row r="6" spans="2:11" ht="15.75" thickBot="1" x14ac:dyDescent="0.3">
      <c r="B6" s="19" t="s">
        <v>23</v>
      </c>
      <c r="C6" s="27">
        <f>$C$14*C16</f>
        <v>68450</v>
      </c>
      <c r="D6" s="18"/>
      <c r="E6" s="18"/>
      <c r="F6" s="25">
        <f>F5+C$19</f>
        <v>2000</v>
      </c>
      <c r="G6" s="21">
        <v>60000</v>
      </c>
      <c r="H6" s="21">
        <v>27380</v>
      </c>
      <c r="I6" s="21">
        <v>32620</v>
      </c>
      <c r="J6" s="21">
        <v>-46630</v>
      </c>
      <c r="K6" s="21">
        <v>106630</v>
      </c>
    </row>
    <row r="7" spans="2:11" x14ac:dyDescent="0.25">
      <c r="B7" s="19" t="s">
        <v>24</v>
      </c>
      <c r="C7" s="28">
        <f>C5-C6</f>
        <v>81550</v>
      </c>
      <c r="D7" s="18"/>
      <c r="E7" s="18"/>
      <c r="F7" s="25">
        <f t="shared" ref="F7:F23" si="0">F6+C$19</f>
        <v>3000</v>
      </c>
      <c r="G7" s="21">
        <v>90000</v>
      </c>
      <c r="H7" s="21">
        <v>41070</v>
      </c>
      <c r="I7" s="21">
        <v>48930</v>
      </c>
      <c r="J7" s="21">
        <v>-30320</v>
      </c>
      <c r="K7" s="21">
        <v>120320</v>
      </c>
    </row>
    <row r="8" spans="2:11" ht="15.75" thickBot="1" x14ac:dyDescent="0.3">
      <c r="B8" s="19" t="s">
        <v>25</v>
      </c>
      <c r="C8" s="29">
        <f>C17</f>
        <v>79250</v>
      </c>
      <c r="D8" s="18"/>
      <c r="E8" s="18"/>
      <c r="F8" s="25">
        <f t="shared" si="0"/>
        <v>4000</v>
      </c>
      <c r="G8" s="21">
        <v>120000</v>
      </c>
      <c r="H8" s="21">
        <v>54760</v>
      </c>
      <c r="I8" s="21">
        <v>65240</v>
      </c>
      <c r="J8" s="21">
        <v>-14010</v>
      </c>
      <c r="K8" s="21">
        <v>134010</v>
      </c>
    </row>
    <row r="9" spans="2:11" ht="15.75" thickBot="1" x14ac:dyDescent="0.3">
      <c r="B9" s="19" t="s">
        <v>26</v>
      </c>
      <c r="C9" s="30">
        <f>C7-C8</f>
        <v>2300</v>
      </c>
      <c r="D9" s="18"/>
      <c r="E9" s="18"/>
      <c r="F9" s="25">
        <f t="shared" si="0"/>
        <v>5000</v>
      </c>
      <c r="G9" s="21">
        <v>150000</v>
      </c>
      <c r="H9" s="21">
        <v>68450</v>
      </c>
      <c r="I9" s="21">
        <v>81550</v>
      </c>
      <c r="J9" s="21">
        <v>2300</v>
      </c>
      <c r="K9" s="21">
        <v>147700</v>
      </c>
    </row>
    <row r="10" spans="2:11" ht="15.75" thickTop="1" x14ac:dyDescent="0.25">
      <c r="B10" s="18"/>
      <c r="C10" s="18"/>
      <c r="D10" s="18"/>
      <c r="E10" s="18"/>
      <c r="F10" s="25">
        <f t="shared" si="0"/>
        <v>6000</v>
      </c>
      <c r="G10" s="21">
        <v>180000</v>
      </c>
      <c r="H10" s="21">
        <v>82140</v>
      </c>
      <c r="I10" s="21">
        <v>97860</v>
      </c>
      <c r="J10" s="21">
        <v>18610</v>
      </c>
      <c r="K10" s="21">
        <v>161390</v>
      </c>
    </row>
    <row r="11" spans="2:11" x14ac:dyDescent="0.25">
      <c r="B11" s="1" t="s">
        <v>21</v>
      </c>
      <c r="C11" s="31">
        <f>C8+C6</f>
        <v>147700</v>
      </c>
      <c r="D11" s="18"/>
      <c r="E11" s="18"/>
      <c r="F11" s="25">
        <f t="shared" si="0"/>
        <v>7000</v>
      </c>
      <c r="G11" s="21">
        <v>210000</v>
      </c>
      <c r="H11" s="21">
        <v>95830</v>
      </c>
      <c r="I11" s="21">
        <v>114170</v>
      </c>
      <c r="J11" s="21">
        <v>34920</v>
      </c>
      <c r="K11" s="21">
        <v>175080</v>
      </c>
    </row>
    <row r="12" spans="2:11" x14ac:dyDescent="0.25">
      <c r="D12" s="18"/>
      <c r="E12" s="18"/>
      <c r="F12" s="25">
        <f t="shared" si="0"/>
        <v>8000</v>
      </c>
      <c r="G12" s="21">
        <v>240000</v>
      </c>
      <c r="H12" s="21">
        <v>109520</v>
      </c>
      <c r="I12" s="21">
        <v>130480</v>
      </c>
      <c r="J12" s="21">
        <v>51230</v>
      </c>
      <c r="K12" s="21">
        <v>188770</v>
      </c>
    </row>
    <row r="13" spans="2:11" x14ac:dyDescent="0.25">
      <c r="B13" s="22" t="s">
        <v>27</v>
      </c>
      <c r="C13" s="22"/>
      <c r="D13" s="18"/>
      <c r="E13" s="18"/>
      <c r="F13" s="25">
        <f t="shared" si="0"/>
        <v>9000</v>
      </c>
      <c r="G13" s="21">
        <v>270000</v>
      </c>
      <c r="H13" s="21">
        <v>123210</v>
      </c>
      <c r="I13" s="21">
        <v>146790</v>
      </c>
      <c r="J13" s="21">
        <v>67540</v>
      </c>
      <c r="K13" s="21">
        <v>202460</v>
      </c>
    </row>
    <row r="14" spans="2:11" x14ac:dyDescent="0.25">
      <c r="B14" s="19" t="s">
        <v>28</v>
      </c>
      <c r="C14" s="23">
        <v>5000</v>
      </c>
      <c r="D14" s="18"/>
      <c r="E14" s="18"/>
      <c r="F14" s="25">
        <f t="shared" si="0"/>
        <v>10000</v>
      </c>
      <c r="G14" s="21">
        <v>300000</v>
      </c>
      <c r="H14" s="21">
        <v>136900</v>
      </c>
      <c r="I14" s="21">
        <v>163100</v>
      </c>
      <c r="J14" s="21">
        <v>83850</v>
      </c>
      <c r="K14" s="21">
        <v>216150</v>
      </c>
    </row>
    <row r="15" spans="2:11" x14ac:dyDescent="0.25">
      <c r="B15" s="19" t="s">
        <v>29</v>
      </c>
      <c r="C15" s="21">
        <v>30</v>
      </c>
      <c r="D15" s="18"/>
      <c r="E15" s="18"/>
      <c r="F15" s="25">
        <f t="shared" si="0"/>
        <v>11000</v>
      </c>
      <c r="G15" s="21">
        <v>330000</v>
      </c>
      <c r="H15" s="21">
        <v>150590</v>
      </c>
      <c r="I15" s="21">
        <v>179410</v>
      </c>
      <c r="J15" s="21">
        <v>100160</v>
      </c>
      <c r="K15" s="21">
        <v>229840</v>
      </c>
    </row>
    <row r="16" spans="2:11" x14ac:dyDescent="0.25">
      <c r="B16" s="19" t="s">
        <v>30</v>
      </c>
      <c r="C16" s="21">
        <v>13.69</v>
      </c>
      <c r="D16" s="18"/>
      <c r="E16" s="18"/>
      <c r="F16" s="25">
        <f t="shared" si="0"/>
        <v>12000</v>
      </c>
      <c r="G16" s="21">
        <v>360000</v>
      </c>
      <c r="H16" s="21">
        <v>164280</v>
      </c>
      <c r="I16" s="21">
        <v>195720</v>
      </c>
      <c r="J16" s="21">
        <v>116470</v>
      </c>
      <c r="K16" s="21">
        <v>243530</v>
      </c>
    </row>
    <row r="17" spans="2:11" x14ac:dyDescent="0.25">
      <c r="B17" s="19" t="s">
        <v>25</v>
      </c>
      <c r="C17" s="21">
        <v>79250</v>
      </c>
      <c r="D17" s="18"/>
      <c r="E17" s="18"/>
      <c r="F17" s="25">
        <f t="shared" si="0"/>
        <v>13000</v>
      </c>
      <c r="G17" s="21">
        <v>390000</v>
      </c>
      <c r="H17" s="21">
        <v>177970</v>
      </c>
      <c r="I17" s="21">
        <v>212030</v>
      </c>
      <c r="J17" s="21">
        <v>132780</v>
      </c>
      <c r="K17" s="21">
        <v>257220</v>
      </c>
    </row>
    <row r="18" spans="2:11" x14ac:dyDescent="0.25">
      <c r="B18" s="19" t="s">
        <v>31</v>
      </c>
      <c r="C18" s="20">
        <v>0</v>
      </c>
      <c r="D18" s="18"/>
      <c r="E18" s="18"/>
      <c r="F18" s="25">
        <f t="shared" si="0"/>
        <v>14000</v>
      </c>
      <c r="G18" s="21">
        <v>420000</v>
      </c>
      <c r="H18" s="21">
        <v>191660</v>
      </c>
      <c r="I18" s="21">
        <v>228340</v>
      </c>
      <c r="J18" s="21">
        <v>149090</v>
      </c>
      <c r="K18" s="21">
        <v>270910</v>
      </c>
    </row>
    <row r="19" spans="2:11" x14ac:dyDescent="0.25">
      <c r="B19" s="19" t="s">
        <v>32</v>
      </c>
      <c r="C19" s="20">
        <v>1000</v>
      </c>
      <c r="D19" s="18"/>
      <c r="E19" s="18"/>
      <c r="F19" s="25">
        <f t="shared" si="0"/>
        <v>15000</v>
      </c>
      <c r="G19" s="21">
        <v>450000</v>
      </c>
      <c r="H19" s="21">
        <v>205350</v>
      </c>
      <c r="I19" s="21">
        <v>244650</v>
      </c>
      <c r="J19" s="21">
        <v>165400</v>
      </c>
      <c r="K19" s="21">
        <v>284600</v>
      </c>
    </row>
    <row r="20" spans="2:11" x14ac:dyDescent="0.25">
      <c r="B20" s="18"/>
      <c r="C20" s="18"/>
      <c r="D20" s="18"/>
      <c r="E20" s="18"/>
      <c r="F20" s="25">
        <f t="shared" si="0"/>
        <v>16000</v>
      </c>
      <c r="G20" s="21">
        <v>480000</v>
      </c>
      <c r="H20" s="21">
        <v>219040</v>
      </c>
      <c r="I20" s="21">
        <v>260960</v>
      </c>
      <c r="J20" s="21">
        <v>181710</v>
      </c>
      <c r="K20" s="21">
        <v>298290</v>
      </c>
    </row>
    <row r="21" spans="2:11" x14ac:dyDescent="0.25">
      <c r="B21" s="18"/>
      <c r="C21" s="18"/>
      <c r="D21" s="18"/>
      <c r="E21" s="18"/>
      <c r="F21" s="25">
        <f t="shared" si="0"/>
        <v>17000</v>
      </c>
      <c r="G21" s="21">
        <v>510000</v>
      </c>
      <c r="H21" s="21">
        <v>232730</v>
      </c>
      <c r="I21" s="21">
        <v>277270</v>
      </c>
      <c r="J21" s="21">
        <v>198020</v>
      </c>
      <c r="K21" s="21">
        <v>311980</v>
      </c>
    </row>
    <row r="22" spans="2:11" x14ac:dyDescent="0.25">
      <c r="B22" s="18"/>
      <c r="C22" s="18"/>
      <c r="D22" s="18"/>
      <c r="E22" s="18"/>
      <c r="F22" s="25">
        <f t="shared" si="0"/>
        <v>18000</v>
      </c>
      <c r="G22" s="21">
        <v>540000</v>
      </c>
      <c r="H22" s="21">
        <v>246420</v>
      </c>
      <c r="I22" s="21">
        <v>293580</v>
      </c>
      <c r="J22" s="21">
        <v>214330</v>
      </c>
      <c r="K22" s="21">
        <v>325670</v>
      </c>
    </row>
    <row r="23" spans="2:11" x14ac:dyDescent="0.25">
      <c r="F23" s="25">
        <f t="shared" si="0"/>
        <v>19000</v>
      </c>
      <c r="G23" s="21">
        <v>570000</v>
      </c>
      <c r="H23" s="21">
        <v>260110</v>
      </c>
      <c r="I23" s="21">
        <v>309890</v>
      </c>
      <c r="J23" s="21">
        <v>230640</v>
      </c>
      <c r="K23" s="21">
        <v>339360</v>
      </c>
    </row>
  </sheetData>
  <conditionalFormatting sqref="F3:K23">
    <cfRule type="expression" dxfId="0" priority="1">
      <formula>$D3=$B$3</formula>
    </cfRule>
  </conditionalFormatting>
  <pageMargins left="0.7" right="0.7" top="0.75" bottom="0.75" header="0.3" footer="0.3"/>
  <ignoredErrors>
    <ignoredError sqref="C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DataTable1</vt:lpstr>
      <vt:lpstr>DataTable2</vt:lpstr>
      <vt:lpstr>DataTable3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2009-02-08T00:44:51Z</dcterms:created>
  <dcterms:modified xsi:type="dcterms:W3CDTF">2021-05-03T09:25:08Z</dcterms:modified>
</cp:coreProperties>
</file>