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B_EXCEL_REVISION\"/>
    </mc:Choice>
  </mc:AlternateContent>
  <xr:revisionPtr revIDLastSave="0" documentId="13_ncr:1_{74FBD25D-6055-4A35-88A1-15A31BAB724C}" xr6:coauthVersionLast="47" xr6:coauthVersionMax="47" xr10:uidLastSave="{00000000-0000-0000-0000-000000000000}"/>
  <bookViews>
    <workbookView xWindow="28680" yWindow="-120" windowWidth="29040" windowHeight="15720" firstSheet="6" activeTab="12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9" r:id="rId6"/>
    <sheet name="Mean_Median_Mode" sheetId="11" r:id="rId7"/>
    <sheet name="Variance_Std" sheetId="12" r:id="rId8"/>
    <sheet name="Property Prices" sheetId="13" r:id="rId9"/>
    <sheet name="Circle Area" sheetId="14" r:id="rId10"/>
    <sheet name="Health Data" sheetId="15" r:id="rId11"/>
    <sheet name="Employee Happiness" sheetId="16" r:id="rId12"/>
    <sheet name="Investment" sheetId="17" r:id="rId13"/>
  </sheets>
  <definedNames>
    <definedName name="Juganda_Mean">Variance_Std!$C$12</definedName>
    <definedName name="Krance_Mean">Variance_Std!$H$12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6" l="1"/>
  <c r="B10" i="15"/>
  <c r="B7" i="14"/>
  <c r="B9" i="13"/>
  <c r="D23" i="12"/>
  <c r="D22" i="12"/>
  <c r="J18" i="12"/>
  <c r="E18" i="12"/>
  <c r="E17" i="12"/>
  <c r="J17" i="12"/>
  <c r="J16" i="12"/>
  <c r="E16" i="12"/>
  <c r="H12" i="12"/>
  <c r="I4" i="12" s="1"/>
  <c r="J4" i="12" s="1"/>
  <c r="C12" i="12"/>
  <c r="D4" i="12" s="1"/>
  <c r="E4" i="12" s="1"/>
  <c r="B5" i="11"/>
  <c r="B4" i="11"/>
  <c r="B3" i="11"/>
  <c r="D4" i="9"/>
  <c r="E4" i="9"/>
  <c r="E8" i="9"/>
  <c r="D8" i="9"/>
  <c r="D5" i="9"/>
  <c r="E7" i="9"/>
  <c r="E6" i="9"/>
  <c r="E5" i="9"/>
  <c r="C7" i="9"/>
  <c r="D3" i="12" l="1"/>
  <c r="E3" i="12" s="1"/>
  <c r="I3" i="12"/>
  <c r="J3" i="12" s="1"/>
  <c r="D5" i="12"/>
  <c r="E5" i="12" s="1"/>
  <c r="D10" i="12"/>
  <c r="E10" i="12" s="1"/>
  <c r="I10" i="12"/>
  <c r="J10" i="12" s="1"/>
  <c r="I9" i="12"/>
  <c r="J9" i="12" s="1"/>
  <c r="I8" i="12"/>
  <c r="J8" i="12" s="1"/>
  <c r="D8" i="12"/>
  <c r="E8" i="12" s="1"/>
  <c r="D7" i="12"/>
  <c r="E7" i="12" s="1"/>
  <c r="I7" i="12"/>
  <c r="J7" i="12" s="1"/>
  <c r="D9" i="12"/>
  <c r="E9" i="12" s="1"/>
  <c r="D6" i="12"/>
  <c r="E6" i="12" s="1"/>
  <c r="I6" i="12"/>
  <c r="J6" i="12" s="1"/>
  <c r="I5" i="12"/>
  <c r="J5" i="12" s="1"/>
  <c r="D45" i="1"/>
  <c r="D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J14" i="12" l="1"/>
  <c r="J13" i="12"/>
  <c r="E14" i="12"/>
  <c r="E13" i="12"/>
  <c r="L25" i="1" a="1"/>
  <c r="L25" i="1" s="1"/>
  <c r="L20" i="1" a="1"/>
  <c r="L20" i="1" s="1"/>
  <c r="D46" i="1"/>
  <c r="P25" i="1" a="1"/>
  <c r="P25" i="1" s="1"/>
  <c r="M23" i="1" a="1"/>
  <c r="M23" i="1" s="1"/>
  <c r="Q23" i="1" s="1" a="1"/>
  <c r="Q23" i="1" s="1"/>
  <c r="M3" i="1" a="1"/>
  <c r="M3" i="1" s="1"/>
  <c r="Q3" i="1" s="1" a="1"/>
  <c r="Q3" i="1" s="1"/>
  <c r="P20" i="1" a="1"/>
  <c r="P20" i="1" s="1"/>
  <c r="N25" i="1" a="1"/>
  <c r="N25" i="1" s="1"/>
  <c r="N20" i="1" a="1"/>
  <c r="N20" i="1" s="1"/>
  <c r="M36" i="1" a="1"/>
  <c r="M36" i="1" s="1"/>
  <c r="O36" i="1" s="1" a="1"/>
  <c r="O36" i="1" s="1"/>
  <c r="M9" i="1" a="1"/>
  <c r="M9" i="1" s="1"/>
  <c r="L5" i="1" a="1"/>
  <c r="L5" i="1" s="1"/>
  <c r="P5" i="1" s="1" a="1"/>
  <c r="P5" i="1" s="1"/>
  <c r="M25" i="1" a="1"/>
  <c r="M25" i="1" s="1"/>
  <c r="O25" i="1" s="1" a="1"/>
  <c r="O25" i="1" s="1"/>
  <c r="M5" i="1" a="1"/>
  <c r="M5" i="1" s="1"/>
  <c r="O5" i="1" s="1" a="1"/>
  <c r="O5" i="1" s="1"/>
  <c r="M34" i="1" a="1"/>
  <c r="M34" i="1" s="1"/>
  <c r="O34" i="1" s="1" a="1"/>
  <c r="O34" i="1" s="1"/>
  <c r="M38" i="1" a="1"/>
  <c r="M38" i="1" s="1"/>
  <c r="Q38" i="1" s="1" a="1"/>
  <c r="Q38" i="1" s="1"/>
  <c r="M28" i="1" a="1"/>
  <c r="M28" i="1" s="1"/>
  <c r="M8" i="1" a="1"/>
  <c r="M8" i="1" s="1"/>
  <c r="M27" i="1" a="1"/>
  <c r="M27" i="1" s="1"/>
  <c r="M7" i="1" a="1"/>
  <c r="M7" i="1" s="1"/>
  <c r="M2" i="1" a="1"/>
  <c r="M2" i="1" s="1"/>
  <c r="O2" i="1" s="1" a="1"/>
  <c r="O2" i="1" s="1"/>
  <c r="M21" i="1" a="1"/>
  <c r="M21" i="1" s="1"/>
  <c r="O21" i="1" s="1" a="1"/>
  <c r="O21" i="1" s="1"/>
  <c r="M39" i="1" a="1"/>
  <c r="M39" i="1" s="1"/>
  <c r="O39" i="1" s="1" a="1"/>
  <c r="O39" i="1" s="1"/>
  <c r="M19" i="1" a="1"/>
  <c r="M19" i="1" s="1"/>
  <c r="O19" i="1" s="1" a="1"/>
  <c r="O19" i="1" s="1"/>
  <c r="M18" i="1" a="1"/>
  <c r="M18" i="1" s="1"/>
  <c r="O18" i="1" s="1" a="1"/>
  <c r="O18" i="1" s="1"/>
  <c r="M37" i="1" a="1"/>
  <c r="M37" i="1" s="1"/>
  <c r="O37" i="1" s="1" a="1"/>
  <c r="O37" i="1" s="1"/>
  <c r="M17" i="1" a="1"/>
  <c r="M17" i="1" s="1"/>
  <c r="O17" i="1" s="1" a="1"/>
  <c r="O17" i="1" s="1"/>
  <c r="M16" i="1" a="1"/>
  <c r="M16" i="1" s="1"/>
  <c r="O16" i="1" s="1" a="1"/>
  <c r="O16" i="1" s="1"/>
  <c r="M13" i="1" a="1"/>
  <c r="M13" i="1" s="1"/>
  <c r="O13" i="1" s="1" a="1"/>
  <c r="O13" i="1" s="1"/>
  <c r="M40" i="1" a="1"/>
  <c r="M40" i="1" s="1"/>
  <c r="M20" i="1" a="1"/>
  <c r="M20" i="1" s="1"/>
  <c r="M32" i="1" a="1"/>
  <c r="M32" i="1" s="1"/>
  <c r="O32" i="1" s="1" a="1"/>
  <c r="O32" i="1" s="1"/>
  <c r="M11" i="1" a="1"/>
  <c r="M11" i="1" s="1"/>
  <c r="O11" i="1" s="1" a="1"/>
  <c r="O11" i="1" s="1"/>
  <c r="M15" i="1" a="1"/>
  <c r="M15" i="1" s="1"/>
  <c r="O15" i="1" s="1" a="1"/>
  <c r="O15" i="1" s="1"/>
  <c r="M35" i="1" a="1"/>
  <c r="M35" i="1" s="1"/>
  <c r="O35" i="1" s="1" a="1"/>
  <c r="O35" i="1" s="1"/>
  <c r="M14" i="1" a="1"/>
  <c r="M14" i="1" s="1"/>
  <c r="O14" i="1" s="1" a="1"/>
  <c r="O14" i="1" s="1"/>
  <c r="M12" i="1" a="1"/>
  <c r="M12" i="1" s="1"/>
  <c r="O12" i="1" s="1" a="1"/>
  <c r="O12" i="1" s="1"/>
  <c r="M26" i="1" a="1"/>
  <c r="M26" i="1" s="1"/>
  <c r="M6" i="1" a="1"/>
  <c r="M6" i="1" s="1"/>
  <c r="M29" i="1" a="1"/>
  <c r="M29" i="1" s="1"/>
  <c r="L40" i="1" a="1"/>
  <c r="L40" i="1" s="1"/>
  <c r="P40" i="1" s="1" a="1"/>
  <c r="P40" i="1" s="1"/>
  <c r="M24" i="1" a="1"/>
  <c r="M24" i="1" s="1"/>
  <c r="O24" i="1" s="1" a="1"/>
  <c r="O24" i="1" s="1"/>
  <c r="M4" i="1" a="1"/>
  <c r="M4" i="1" s="1"/>
  <c r="O4" i="1" s="1" a="1"/>
  <c r="O4" i="1" s="1"/>
  <c r="L15" i="1" a="1"/>
  <c r="L15" i="1" s="1"/>
  <c r="P15" i="1" s="1" a="1"/>
  <c r="P15" i="1" s="1"/>
  <c r="L14" i="1" a="1"/>
  <c r="L14" i="1" s="1"/>
  <c r="P14" i="1" s="1" a="1"/>
  <c r="P14" i="1" s="1"/>
  <c r="M22" i="1" a="1"/>
  <c r="M22" i="1" s="1"/>
  <c r="O22" i="1" s="1" a="1"/>
  <c r="O22" i="1" s="1"/>
  <c r="M33" i="1" a="1"/>
  <c r="M33" i="1" s="1"/>
  <c r="O33" i="1" s="1" a="1"/>
  <c r="O33" i="1" s="1"/>
  <c r="M31" i="1" a="1"/>
  <c r="M31" i="1" s="1"/>
  <c r="O31" i="1" s="1" a="1"/>
  <c r="O31" i="1" s="1"/>
  <c r="M30" i="1" a="1"/>
  <c r="M30" i="1" s="1"/>
  <c r="O30" i="1" s="1" a="1"/>
  <c r="O30" i="1" s="1"/>
  <c r="M10" i="1" a="1"/>
  <c r="M10" i="1" s="1"/>
  <c r="O10" i="1" s="1" a="1"/>
  <c r="O10" i="1" s="1"/>
  <c r="L6" i="1" a="1"/>
  <c r="L6" i="1" s="1"/>
  <c r="L35" i="1" a="1"/>
  <c r="L35" i="1" s="1"/>
  <c r="P35" i="1" s="1" a="1"/>
  <c r="P35" i="1" s="1"/>
  <c r="L34" i="1" a="1"/>
  <c r="L34" i="1" s="1"/>
  <c r="P34" i="1" s="1" a="1"/>
  <c r="P34" i="1" s="1"/>
  <c r="L8" i="1" a="1"/>
  <c r="L8" i="1" s="1"/>
  <c r="N8" i="1" s="1" a="1"/>
  <c r="N8" i="1" s="1"/>
  <c r="L36" i="1" a="1"/>
  <c r="L36" i="1" s="1"/>
  <c r="N36" i="1" s="1" a="1"/>
  <c r="N36" i="1" s="1"/>
  <c r="L16" i="1" a="1"/>
  <c r="L16" i="1" s="1"/>
  <c r="N16" i="1" s="1" a="1"/>
  <c r="N16" i="1" s="1"/>
  <c r="L29" i="1" a="1"/>
  <c r="L29" i="1" s="1"/>
  <c r="N29" i="1" s="1" a="1"/>
  <c r="N29" i="1" s="1"/>
  <c r="L26" i="1" a="1"/>
  <c r="L26" i="1" s="1"/>
  <c r="L24" i="1" a="1"/>
  <c r="L24" i="1" s="1"/>
  <c r="L4" i="1" a="1"/>
  <c r="L4" i="1" s="1"/>
  <c r="L31" i="1" a="1"/>
  <c r="L31" i="1" s="1"/>
  <c r="N31" i="1" s="1" a="1"/>
  <c r="N31" i="1" s="1"/>
  <c r="L11" i="1" a="1"/>
  <c r="L11" i="1" s="1"/>
  <c r="N11" i="1" s="1" a="1"/>
  <c r="N11" i="1" s="1"/>
  <c r="L9" i="1" a="1"/>
  <c r="L9" i="1" s="1"/>
  <c r="N9" i="1" s="1" a="1"/>
  <c r="N9" i="1" s="1"/>
  <c r="L32" i="1" a="1"/>
  <c r="L32" i="1" s="1"/>
  <c r="N32" i="1" s="1" a="1"/>
  <c r="N32" i="1" s="1"/>
  <c r="L12" i="1" a="1"/>
  <c r="L12" i="1" s="1"/>
  <c r="N12" i="1" s="1" a="1"/>
  <c r="N12" i="1" s="1"/>
  <c r="L22" i="1" a="1"/>
  <c r="L22" i="1" s="1"/>
  <c r="N22" i="1" s="1" a="1"/>
  <c r="N22" i="1" s="1"/>
  <c r="L2" i="1" a="1"/>
  <c r="L2" i="1" s="1"/>
  <c r="N2" i="1" s="1" a="1"/>
  <c r="N2" i="1" s="1"/>
  <c r="L39" i="1" a="1"/>
  <c r="L39" i="1" s="1"/>
  <c r="P39" i="1" s="1" a="1"/>
  <c r="P39" i="1" s="1"/>
  <c r="L19" i="1" a="1"/>
  <c r="L19" i="1" s="1"/>
  <c r="N19" i="1" s="1" a="1"/>
  <c r="N19" i="1" s="1"/>
  <c r="L10" i="1" a="1"/>
  <c r="L10" i="1" s="1"/>
  <c r="N10" i="1" s="1" a="1"/>
  <c r="N10" i="1" s="1"/>
  <c r="L3" i="1" a="1"/>
  <c r="L3" i="1" s="1"/>
  <c r="L38" i="1" a="1"/>
  <c r="L38" i="1" s="1"/>
  <c r="N38" i="1" s="1" a="1"/>
  <c r="N38" i="1" s="1"/>
  <c r="L18" i="1" a="1"/>
  <c r="L18" i="1" s="1"/>
  <c r="N18" i="1" s="1" a="1"/>
  <c r="N18" i="1" s="1"/>
  <c r="L37" i="1" a="1"/>
  <c r="L37" i="1" s="1"/>
  <c r="L17" i="1" a="1"/>
  <c r="L17" i="1" s="1"/>
  <c r="L23" i="1" a="1"/>
  <c r="L23" i="1" s="1"/>
  <c r="L21" i="1" a="1"/>
  <c r="L21" i="1" s="1"/>
  <c r="P21" i="1" s="1" a="1"/>
  <c r="P21" i="1" s="1"/>
  <c r="L33" i="1" a="1"/>
  <c r="L33" i="1" s="1"/>
  <c r="N33" i="1" s="1" a="1"/>
  <c r="N33" i="1" s="1"/>
  <c r="L13" i="1" a="1"/>
  <c r="L13" i="1" s="1"/>
  <c r="N13" i="1" s="1" a="1"/>
  <c r="N13" i="1" s="1"/>
  <c r="L30" i="1" a="1"/>
  <c r="L30" i="1" s="1"/>
  <c r="N30" i="1" s="1" a="1"/>
  <c r="N30" i="1" s="1"/>
  <c r="L28" i="1" a="1"/>
  <c r="L28" i="1" s="1"/>
  <c r="N28" i="1" s="1" a="1"/>
  <c r="N28" i="1" s="1"/>
  <c r="L7" i="1" a="1"/>
  <c r="L7" i="1" s="1"/>
  <c r="L27" i="1" a="1"/>
  <c r="L27" i="1" s="1"/>
  <c r="E15" i="12" l="1"/>
  <c r="J15" i="12"/>
  <c r="Q16" i="1" a="1"/>
  <c r="Q16" i="1" s="1"/>
  <c r="O3" i="1" a="1"/>
  <c r="O3" i="1" s="1"/>
  <c r="Q36" i="1" a="1"/>
  <c r="Q36" i="1" s="1"/>
  <c r="O38" i="1" a="1"/>
  <c r="O38" i="1" s="1"/>
  <c r="O23" i="1" a="1"/>
  <c r="O23" i="1" s="1"/>
  <c r="P28" i="1" a="1"/>
  <c r="P28" i="1" s="1"/>
  <c r="P29" i="1" a="1"/>
  <c r="P29" i="1" s="1"/>
  <c r="Q31" i="1" a="1"/>
  <c r="Q31" i="1" s="1"/>
  <c r="Q35" i="1" a="1"/>
  <c r="Q35" i="1" s="1"/>
  <c r="Q30" i="1" a="1"/>
  <c r="Q30" i="1" s="1"/>
  <c r="Q12" i="1" a="1"/>
  <c r="Q12" i="1" s="1"/>
  <c r="Q14" i="1" a="1"/>
  <c r="Q14" i="1" s="1"/>
  <c r="Q34" i="1" a="1"/>
  <c r="Q34" i="1" s="1"/>
  <c r="Q22" i="1" a="1"/>
  <c r="Q22" i="1" s="1"/>
  <c r="Q24" i="1" a="1"/>
  <c r="Q24" i="1" s="1"/>
  <c r="Q11" i="1" a="1"/>
  <c r="Q11" i="1" s="1"/>
  <c r="O9" i="1" a="1"/>
  <c r="O9" i="1" s="1"/>
  <c r="Q9" i="1" a="1"/>
  <c r="Q9" i="1" s="1"/>
  <c r="O40" i="1" a="1"/>
  <c r="O40" i="1" s="1"/>
  <c r="Q40" i="1" a="1"/>
  <c r="Q40" i="1" s="1"/>
  <c r="Q32" i="1" a="1"/>
  <c r="Q32" i="1" s="1"/>
  <c r="O20" i="1" a="1"/>
  <c r="O20" i="1" s="1"/>
  <c r="Q20" i="1" a="1"/>
  <c r="Q20" i="1" s="1"/>
  <c r="Q13" i="1" a="1"/>
  <c r="Q13" i="1" s="1"/>
  <c r="Q33" i="1" a="1"/>
  <c r="Q33" i="1" s="1"/>
  <c r="Q15" i="1" a="1"/>
  <c r="Q15" i="1" s="1"/>
  <c r="P8" i="1" a="1"/>
  <c r="P8" i="1" s="1"/>
  <c r="P10" i="1" a="1"/>
  <c r="P10" i="1" s="1"/>
  <c r="Q17" i="1" a="1"/>
  <c r="Q17" i="1" s="1"/>
  <c r="O29" i="1" a="1"/>
  <c r="O29" i="1" s="1"/>
  <c r="Q29" i="1" a="1"/>
  <c r="Q29" i="1" s="1"/>
  <c r="O7" i="1" a="1"/>
  <c r="O7" i="1" s="1"/>
  <c r="Q7" i="1" a="1"/>
  <c r="Q7" i="1" s="1"/>
  <c r="P32" i="1" a="1"/>
  <c r="P32" i="1" s="1"/>
  <c r="Q37" i="1" a="1"/>
  <c r="Q37" i="1" s="1"/>
  <c r="O6" i="1" a="1"/>
  <c r="O6" i="1" s="1"/>
  <c r="Q6" i="1" a="1"/>
  <c r="Q6" i="1" s="1"/>
  <c r="O27" i="1" a="1"/>
  <c r="O27" i="1" s="1"/>
  <c r="Q27" i="1" a="1"/>
  <c r="Q27" i="1" s="1"/>
  <c r="Q25" i="1" a="1"/>
  <c r="Q25" i="1" s="1"/>
  <c r="Q18" i="1" a="1"/>
  <c r="Q18" i="1" s="1"/>
  <c r="O26" i="1" a="1"/>
  <c r="O26" i="1" s="1"/>
  <c r="Q26" i="1" a="1"/>
  <c r="Q26" i="1" s="1"/>
  <c r="O8" i="1" a="1"/>
  <c r="O8" i="1" s="1"/>
  <c r="Q8" i="1" a="1"/>
  <c r="Q8" i="1" s="1"/>
  <c r="O28" i="1" a="1"/>
  <c r="O28" i="1" s="1"/>
  <c r="Q28" i="1" a="1"/>
  <c r="Q28" i="1" s="1"/>
  <c r="Q19" i="1" a="1"/>
  <c r="Q19" i="1" s="1"/>
  <c r="Q39" i="1" a="1"/>
  <c r="Q39" i="1" s="1"/>
  <c r="Q10" i="1" a="1"/>
  <c r="Q10" i="1" s="1"/>
  <c r="Q21" i="1" a="1"/>
  <c r="Q21" i="1" s="1"/>
  <c r="Q4" i="1" a="1"/>
  <c r="Q4" i="1" s="1"/>
  <c r="B4" i="9" s="1"/>
  <c r="Q5" i="1" a="1"/>
  <c r="Q5" i="1" s="1"/>
  <c r="P11" i="1" a="1"/>
  <c r="P11" i="1" s="1"/>
  <c r="P30" i="1" a="1"/>
  <c r="P30" i="1" s="1"/>
  <c r="P38" i="1" a="1"/>
  <c r="P38" i="1" s="1"/>
  <c r="Q2" i="1" a="1"/>
  <c r="Q2" i="1" s="1"/>
  <c r="N24" i="1" a="1"/>
  <c r="N24" i="1" s="1"/>
  <c r="P24" i="1" a="1"/>
  <c r="P24" i="1" s="1"/>
  <c r="P16" i="1" a="1"/>
  <c r="P16" i="1" s="1"/>
  <c r="N17" i="1" a="1"/>
  <c r="N17" i="1" s="1"/>
  <c r="P17" i="1" a="1"/>
  <c r="P17" i="1" s="1"/>
  <c r="P2" i="1" a="1"/>
  <c r="P2" i="1" s="1"/>
  <c r="N26" i="1" a="1"/>
  <c r="N26" i="1" s="1"/>
  <c r="P26" i="1" a="1"/>
  <c r="P26" i="1" s="1"/>
  <c r="N23" i="1" a="1"/>
  <c r="N23" i="1" s="1"/>
  <c r="P23" i="1" a="1"/>
  <c r="P23" i="1" s="1"/>
  <c r="N37" i="1" a="1"/>
  <c r="N37" i="1" s="1"/>
  <c r="P37" i="1" a="1"/>
  <c r="P37" i="1" s="1"/>
  <c r="P19" i="1" a="1"/>
  <c r="P19" i="1" s="1"/>
  <c r="P13" i="1" a="1"/>
  <c r="P13" i="1" s="1"/>
  <c r="N39" i="1" a="1"/>
  <c r="N39" i="1" s="1"/>
  <c r="N3" i="1" a="1"/>
  <c r="N3" i="1" s="1"/>
  <c r="P3" i="1" a="1"/>
  <c r="P3" i="1" s="1"/>
  <c r="N6" i="1" a="1"/>
  <c r="N6" i="1" s="1"/>
  <c r="P6" i="1" a="1"/>
  <c r="P6" i="1" s="1"/>
  <c r="P9" i="1" a="1"/>
  <c r="P9" i="1" s="1"/>
  <c r="P33" i="1" a="1"/>
  <c r="P33" i="1" s="1"/>
  <c r="N27" i="1" a="1"/>
  <c r="N27" i="1" s="1"/>
  <c r="P27" i="1" a="1"/>
  <c r="P27" i="1" s="1"/>
  <c r="P22" i="1" a="1"/>
  <c r="P22" i="1" s="1"/>
  <c r="P36" i="1" a="1"/>
  <c r="P36" i="1" s="1"/>
  <c r="N7" i="1" a="1"/>
  <c r="N7" i="1" s="1"/>
  <c r="P7" i="1" a="1"/>
  <c r="P7" i="1" s="1"/>
  <c r="P18" i="1" a="1"/>
  <c r="P18" i="1" s="1"/>
  <c r="P31" i="1" a="1"/>
  <c r="P31" i="1" s="1"/>
  <c r="N4" i="1" a="1"/>
  <c r="N4" i="1" s="1"/>
  <c r="P4" i="1" a="1"/>
  <c r="P4" i="1" s="1"/>
  <c r="P12" i="1" a="1"/>
  <c r="P12" i="1" s="1"/>
  <c r="N35" i="1" a="1"/>
  <c r="N35" i="1" s="1"/>
  <c r="N14" i="1" a="1"/>
  <c r="N14" i="1" s="1"/>
  <c r="N15" i="1" a="1"/>
  <c r="N15" i="1" s="1"/>
  <c r="N40" i="1" a="1"/>
  <c r="N40" i="1" s="1"/>
  <c r="N34" i="1" a="1"/>
  <c r="N34" i="1" s="1"/>
  <c r="N5" i="1" a="1"/>
  <c r="N5" i="1" s="1"/>
  <c r="N21" i="1" a="1"/>
  <c r="N21" i="1" s="1"/>
  <c r="B8" i="9" l="1"/>
  <c r="B5" i="9"/>
  <c r="D47" i="1"/>
  <c r="D48" i="1" s="1"/>
  <c r="O43" i="1"/>
  <c r="Q43" i="1"/>
  <c r="D43" i="1"/>
  <c r="B6" i="9" l="1"/>
  <c r="B7" i="9" l="1"/>
  <c r="D7" i="9" s="1"/>
  <c r="D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<sst xmlns="http://schemas.openxmlformats.org/spreadsheetml/2006/main" count="382" uniqueCount="227">
  <si>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</si>
  <si>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</si>
  <si>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</si>
  <si>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</si>
  <si>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</si>
  <si>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</si>
  <si>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</si>
  <si>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</si>
  <si>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</si>
  <si>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</si>
  <si>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</si>
  <si>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</si>
  <si>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</si>
  <si>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</si>
  <si>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</si>
  <si>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</si>
  <si>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</si>
  <si>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</si>
  <si>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</si>
  <si>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</si>
  <si>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</si>
  <si>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</si>
  <si>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</si>
  <si>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</si>
  <si>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</si>
  <si>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</si>
  <si>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</si>
  <si>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</si>
  <si>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</si>
  <si>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</si>
  <si>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</si>
  <si>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</si>
  <si>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</si>
  <si>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</si>
  <si>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</si>
  <si>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</si>
  <si>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</si>
  <si>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</si>
  <si>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</si>
  <si>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</si>
  <si>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</si>
  <si>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</si>
  <si>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</si>
  <si>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</si>
  <si>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</si>
  <si>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</si>
  <si>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</si>
  <si>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</si>
  <si>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</si>
  <si>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</si>
  <si>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</si>
  <si>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</si>
  <si>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</si>
  <si>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</si>
  <si>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</si>
  <si>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</si>
  <si>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</si>
  <si>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</si>
  <si>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</si>
  <si>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</si>
  <si>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</si>
  <si>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</si>
  <si>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</si>
  <si>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</si>
  <si>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</si>
  <si>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</si>
  <si>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</si>
  <si>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</si>
  <si>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</si>
  <si>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</si>
  <si>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</si>
  <si>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</si>
  <si>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</si>
  <si>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</si>
  <si>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</si>
  <si>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</si>
  <si>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</si>
  <si>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</si>
  <si>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</si>
  <si>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</si>
  <si>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</si>
  <si>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</si>
  <si>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</si>
  <si>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</si>
  <si>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</si>
  <si>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</si>
  <si>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</si>
  <si>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</si>
  <si>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</si>
  <si>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</si>
  <si>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</si>
  <si>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</si>
  <si>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</si>
  <si>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</si>
  <si>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</si>
  <si>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</si>
  <si>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</si>
  <si>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</si>
  <si>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</si>
  <si>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</si>
  <si>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</si>
  <si>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</si>
  <si>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</si>
  <si>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</si>
  <si>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</si>
  <si>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</si>
  <si>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</si>
  <si>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</si>
  <si>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</si>
  <si>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</si>
  <si>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</si>
  <si>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</si>
  <si>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</si>
  <si>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</si>
  <si>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</si>
  <si>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</si>
  <si>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</si>
  <si>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</si>
  <si>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</si>
  <si>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</si>
  <si>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</si>
  <si>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</si>
  <si>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</si>
  <si>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</si>
  <si>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</si>
  <si>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</si>
  <si>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</si>
  <si>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</si>
  <si>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</si>
  <si>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</si>
  <si>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</si>
  <si>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</si>
  <si>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</si>
  <si>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</si>
  <si>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</si>
  <si>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</si>
  <si>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</si>
  <si>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</si>
  <si>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</si>
  <si>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</si>
  <si>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</si>
  <si>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</si>
  <si>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</si>
  <si>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</si>
  <si>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</si>
  <si>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</si>
  <si>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</si>
  <si>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</si>
  <si>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</si>
  <si>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</si>
  <si>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</si>
  <si>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</si>
  <si>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</si>
  <si>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</si>
  <si>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</si>
  <si>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</si>
  <si>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</si>
  <si>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</si>
  <si>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</si>
  <si>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</si>
  <si>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</si>
  <si>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</si>
  <si>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</si>
  <si>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</si>
  <si>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</si>
  <si>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</si>
  <si>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</si>
  <si>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</si>
  <si>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</si>
  <si>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</si>
  <si>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</si>
  <si>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</si>
  <si>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</si>
  <si>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</si>
  <si>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</si>
  <si>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</si>
  <si>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</si>
  <si>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 %</t>
  </si>
  <si>
    <t>Target</t>
  </si>
  <si>
    <t>Actuals - Target</t>
  </si>
  <si>
    <t>Actuals - Target %</t>
  </si>
  <si>
    <t xml:space="preserve">Note: Values may seem different from what you saw in the video. This is the updated file. </t>
  </si>
  <si>
    <t>Mean</t>
  </si>
  <si>
    <t>Mode</t>
  </si>
  <si>
    <t>Yearly Income</t>
  </si>
  <si>
    <t>Income-Mean</t>
  </si>
  <si>
    <t>Name</t>
  </si>
  <si>
    <t>Juganda Income Levels (In Thousends $)</t>
  </si>
  <si>
    <t>Nishith</t>
  </si>
  <si>
    <t>Veeral</t>
  </si>
  <si>
    <t>Angelina</t>
  </si>
  <si>
    <t>Salma</t>
  </si>
  <si>
    <t>Nitin</t>
  </si>
  <si>
    <t>Dhaval</t>
  </si>
  <si>
    <t>Venkat</t>
  </si>
  <si>
    <t>Priya</t>
  </si>
  <si>
    <t>Mohan</t>
  </si>
  <si>
    <t>Rita</t>
  </si>
  <si>
    <t>Bhavin</t>
  </si>
  <si>
    <t>Michael</t>
  </si>
  <si>
    <t>Abdul</t>
  </si>
  <si>
    <t>Kiran</t>
  </si>
  <si>
    <t>Ahmed</t>
  </si>
  <si>
    <t>Gayatri</t>
  </si>
  <si>
    <t>Krance Income Levels (In Thousends $)</t>
  </si>
  <si>
    <t>Total</t>
  </si>
  <si>
    <t>Count</t>
  </si>
  <si>
    <t>Variance_T/C</t>
  </si>
  <si>
    <t>SQRT</t>
  </si>
  <si>
    <t>Variance_VAR.P</t>
  </si>
  <si>
    <t>STDEV.P</t>
  </si>
  <si>
    <t>Std Dev</t>
  </si>
  <si>
    <t>Movie_Variance</t>
  </si>
  <si>
    <t>Movie_Std Dev</t>
  </si>
  <si>
    <t>Square Ft</t>
  </si>
  <si>
    <t>Price (INR cr)</t>
  </si>
  <si>
    <t>Property Prices in Rajajinagar, Banglore</t>
  </si>
  <si>
    <t>Correlation</t>
  </si>
  <si>
    <t>Radious (ft)</t>
  </si>
  <si>
    <t>Area (Square Ft)</t>
  </si>
  <si>
    <t>Height (cm)</t>
  </si>
  <si>
    <t>Blood sugar (mg/dL)</t>
  </si>
  <si>
    <t>Commute time (minutes)</t>
  </si>
  <si>
    <t xml:space="preserve"> Employee happiness index  (1 to 10)</t>
  </si>
  <si>
    <t>Investment (100 INR)</t>
  </si>
  <si>
    <t>Stocks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</si>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</sst>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 [$₹-4009]\ * #,##0_ ;_ [$₹-4009]\ * \-#,##0_ ;_ [$₹-4009]\ * &quot;-&quot;??_ ;_ @_ "/>
    <numFmt numFmtId="166" formatCode="_([$$-409]* #,##0.00_);_([$$-409]* \(#,##0.00\);_([$$-409]* &quot;-&quot;??_);_(@_)"/>
    <numFmt numFmtId="172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1" applyNumberFormat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9" fontId="0" fillId="0" borderId="0" xfId="1" applyFont="1"/>
    <xf numFmtId="0" fontId="0" fillId="3" borderId="0" xfId="0" applyFill="1"/>
    <xf numFmtId="164" fontId="0" fillId="0" borderId="0" xfId="2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1" fontId="3" fillId="0" borderId="0" xfId="0" applyNumberFormat="1" applyFont="1"/>
    <xf numFmtId="9" fontId="3" fillId="0" borderId="0" xfId="1" applyFont="1"/>
    <xf numFmtId="2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5" fillId="5" borderId="0" xfId="4"/>
    <xf numFmtId="172" fontId="0" fillId="0" borderId="0" xfId="0" applyNumberFormat="1"/>
    <xf numFmtId="0" fontId="4" fillId="4" borderId="0" xfId="3"/>
    <xf numFmtId="2" fontId="4" fillId="4" borderId="0" xfId="3" applyNumberFormat="1"/>
    <xf numFmtId="0" fontId="7" fillId="7" borderId="3" xfId="6" applyBorder="1"/>
    <xf numFmtId="2" fontId="7" fillId="7" borderId="3" xfId="6" applyNumberFormat="1" applyBorder="1"/>
    <xf numFmtId="0" fontId="8" fillId="8" borderId="2" xfId="7" applyBorder="1"/>
    <xf numFmtId="2" fontId="8" fillId="8" borderId="2" xfId="7" applyNumberFormat="1" applyBorder="1"/>
    <xf numFmtId="0" fontId="8" fillId="8" borderId="2" xfId="7" applyBorder="1" applyAlignment="1">
      <alignment horizontal="center"/>
    </xf>
    <xf numFmtId="0" fontId="5" fillId="5" borderId="2" xfId="4" applyBorder="1"/>
    <xf numFmtId="0" fontId="0" fillId="0" borderId="2" xfId="0" applyBorder="1"/>
    <xf numFmtId="0" fontId="8" fillId="9" borderId="2" xfId="8" applyBorder="1" applyAlignment="1">
      <alignment horizontal="center"/>
    </xf>
    <xf numFmtId="0" fontId="4" fillId="4" borderId="2" xfId="3" applyBorder="1"/>
    <xf numFmtId="0" fontId="9" fillId="6" borderId="0" xfId="5" applyFont="1" applyAlignment="1">
      <alignment horizontal="center"/>
    </xf>
    <xf numFmtId="172" fontId="3" fillId="6" borderId="0" xfId="5" applyNumberFormat="1" applyFont="1"/>
    <xf numFmtId="2" fontId="3" fillId="6" borderId="0" xfId="5" applyNumberFormat="1" applyFont="1"/>
    <xf numFmtId="0" fontId="6" fillId="6" borderId="2" xfId="5" applyBorder="1"/>
    <xf numFmtId="0" fontId="10" fillId="0" borderId="2" xfId="0" applyFont="1" applyBorder="1"/>
    <xf numFmtId="0" fontId="9" fillId="6" borderId="2" xfId="5" applyFont="1" applyBorder="1"/>
    <xf numFmtId="0" fontId="6" fillId="6" borderId="2" xfId="5" applyBorder="1" applyAlignment="1">
      <alignment wrapText="1"/>
    </xf>
    <xf numFmtId="0" fontId="0" fillId="0" borderId="0" xfId="0" applyBorder="1"/>
    <xf numFmtId="0" fontId="9" fillId="6" borderId="2" xfId="5" applyFont="1" applyBorder="1" applyAlignment="1">
      <alignment horizontal="center"/>
    </xf>
  </cellXfs>
  <cellStyles count="9">
    <cellStyle name="Accent1" xfId="7" builtinId="29"/>
    <cellStyle name="Accent2" xfId="8" builtinId="33"/>
    <cellStyle name="Bad" xfId="4" builtinId="27"/>
    <cellStyle name="Calculation" xfId="6" builtinId="22"/>
    <cellStyle name="Currency" xfId="2" builtinId="4"/>
    <cellStyle name="Good" xfId="3" builtinId="26"/>
    <cellStyle name="Neutral" xfId="5" builtinId="28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'Property Prices'!$B$2</c:f>
              <c:strCache>
                <c:ptCount val="1"/>
                <c:pt idx="0">
                  <c:v>Price (INR cr)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'Property Prices'!$A$3:$A$7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'Property Prices'!$B$3:$B$7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87-4675-86A6-285BFA575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799536"/>
        <c:axId val="305632512"/>
      </c:scatterChart>
      <c:valAx>
        <c:axId val="30879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632512"/>
        <c:crosses val="autoZero"/>
        <c:crossBetween val="midCat"/>
      </c:valAx>
      <c:valAx>
        <c:axId val="3056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9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'Circle Area'!$B$1</c:f>
              <c:strCache>
                <c:ptCount val="1"/>
                <c:pt idx="0">
                  <c:v>Area (Square Ft)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'Circle Area'!$A$2:$A$5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4.2</c:v>
                </c:pt>
                <c:pt idx="3">
                  <c:v>3.1</c:v>
                </c:pt>
              </c:numCache>
            </c:numRef>
          </c:xVal>
          <c:yVal>
            <c:numRef>
              <c:f>'Circle Area'!$B$2:$B$5</c:f>
              <c:numCache>
                <c:formatCode>General</c:formatCode>
                <c:ptCount val="4"/>
                <c:pt idx="0">
                  <c:v>78.571428571428569</c:v>
                </c:pt>
                <c:pt idx="1">
                  <c:v>314.28571428571428</c:v>
                </c:pt>
                <c:pt idx="2">
                  <c:v>55.440000000000005</c:v>
                </c:pt>
                <c:pt idx="3">
                  <c:v>30.202857142857148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0-45F1-8E99-CB6230E54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813984"/>
        <c:axId val="302342624"/>
      </c:scatterChart>
      <c:valAx>
        <c:axId val="143581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342624"/>
        <c:crosses val="autoZero"/>
        <c:crossBetween val="midCat"/>
      </c:valAx>
      <c:valAx>
        <c:axId val="3023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81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 Data'!$B$1</c:f>
              <c:strCache>
                <c:ptCount val="1"/>
                <c:pt idx="0">
                  <c:v>Blood sugar (mg/dL)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'Health Data'!$A$2:$A$8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'Health Data'!$B$2:$B$8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2-4D8A-8568-2B29B662B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31664"/>
        <c:axId val="309265968"/>
      </c:scatterChart>
      <c:valAx>
        <c:axId val="29683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65968"/>
        <c:crosses val="autoZero"/>
        <c:crossBetween val="midCat"/>
      </c:valAx>
      <c:valAx>
        <c:axId val="3092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3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Happiness'!$B$1</c:f>
              <c:strCache>
                <c:ptCount val="1"/>
                <c:pt idx="0">
                  <c:v> Employee happiness index  (1 to 10)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'Employee Happiness'!$A$2:$A$8</c:f>
              <c:numCache>
                <c:formatCode>General</c:formatCode>
                <c:ptCount val="7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  <c:pt idx="6">
                  <c:v>5</c:v>
                </c:pt>
              </c:numCache>
            </c:numRef>
          </c:xVal>
          <c:yVal>
            <c:numRef>
              <c:f>'Employee Happiness'!$B$2:$B$8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DE-464D-82CE-CFFBD308E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252752"/>
        <c:axId val="139291920"/>
      </c:scatterChart>
      <c:valAx>
        <c:axId val="30825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1920"/>
        <c:crosses val="autoZero"/>
        <c:crossBetween val="midCat"/>
      </c:valAx>
      <c:valAx>
        <c:axId val="1392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5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Investment!$B$1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Investment!$A$2:$A$3</c:f>
              <c:strCache>
                <c:ptCount val="2"/>
                <c:pt idx="0">
                  <c:v>Stocks</c:v>
                </c:pt>
                <c:pt idx="1">
                  <c:v>Gold</c:v>
                </c:pt>
              </c:strCache>
            </c:strRef>
          </c:cat>
          <c:val>
            <c:numRef>
              <c:f>Investment!$B$2:$B$3</c:f>
              <c:numCache>
                <c:formatCode>General</c:formatCode>
                <c:ptCount val="2"/>
                <c:pt idx="0">
                  <c:v>70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2-4200-8E21-BECD2D495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207052</xdr:colOff>
      <xdr:row>0</xdr:row>
      <xdr:rowOff>0</xdr:rowOff>
    </xdr:from>
    <xdr:to>
      <xdr:col>9</xdr:col>
      <xdr:colOff>226978</xdr:colOff>
      <xdr:row>11</xdr:row>
      <xdr:rowOff>64851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B3D8BB-667A-135F-BA14-2D57E84EA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0.1389</cdr:x>
      <cdr:y>0.25025</cdr:y>
    </cdr:from>
    <cdr:to>
      <cdr:x>0.83739</cdr:x>
      <cdr:y>0.83267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6ABE061-13C2-37B2-D94D-9E16DD9242E8}"/>
            </a:ext>
          </a:extLst>
        </cdr:cNvPr>
        <cdr:cNvCxnSpPr/>
      </cdr:nvCxnSpPr>
      <cdr:spPr>
        <a:xfrm xmlns:a="http://schemas.openxmlformats.org/drawingml/2006/main" flipV="1">
          <a:off x="469449" y="504279"/>
          <a:ext cx="2360839" cy="117361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384229</xdr:colOff>
      <xdr:row>0</xdr:row>
      <xdr:rowOff>132381</xdr:rowOff>
    </xdr:from>
    <xdr:to>
      <xdr:col>7</xdr:col>
      <xdr:colOff>598654</xdr:colOff>
      <xdr:row>11</xdr:row>
      <xdr:rowOff>11593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3D58E-8CDF-22E3-D5DD-8BA8EC8AE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554441</xdr:colOff>
      <xdr:row>0</xdr:row>
      <xdr:rowOff>48750</xdr:rowOff>
    </xdr:from>
    <xdr:to>
      <xdr:col>10</xdr:col>
      <xdr:colOff>62258</xdr:colOff>
      <xdr:row>15</xdr:row>
      <xdr:rowOff>70051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637E54-655B-8FB0-0640-7F26BBCD2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188703</xdr:colOff>
      <xdr:row>0</xdr:row>
      <xdr:rowOff>61106</xdr:rowOff>
    </xdr:from>
    <xdr:to>
      <xdr:col>8</xdr:col>
      <xdr:colOff>314398</xdr:colOff>
      <xdr:row>11</xdr:row>
      <xdr:rowOff>127492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6DC98-3BBD-83D7-B2C5-389F25332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215985</xdr:colOff>
      <xdr:row>0</xdr:row>
      <xdr:rowOff>102117</xdr:rowOff>
    </xdr:from>
    <xdr:to>
      <xdr:col>6</xdr:col>
      <xdr:colOff>517585</xdr:colOff>
      <xdr:row>10</xdr:row>
      <xdr:rowOff>150962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4CA768-5FC6-5F2F-3CAD-10355EA9F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9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8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7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6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5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4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3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2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11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10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E1" zoomScale="115" zoomScaleNormal="115" workbookViewId="0">
      <selection activeCell="S15" sqref="S15"/>
    </sheetView>
  </sheetViews>
  <sheetFormatPr defaultRowHeight="14.4" x14ac:dyDescent="0.3"/>
  <cols>
    <col min="1" max="1" width="9" customWidth="1"/>
    <col min="2" max="2" width="21.5546875" customWidth="1"/>
    <col min="3" max="3" width="32.109375" customWidth="1"/>
    <col min="4" max="4" width="27.33203125" customWidth="1"/>
    <col min="5" max="5" width="6.109375" customWidth="1"/>
    <col min="6" max="6" width="14.44140625" customWidth="1"/>
    <col min="7" max="7" width="19.6640625" customWidth="1"/>
    <col min="8" max="8" width="9.6640625" customWidth="1"/>
    <col min="9" max="9" width="9.5546875" customWidth="1"/>
    <col min="10" max="10" width="7.5546875" customWidth="1"/>
    <col min="11" max="11" width="9.5546875" customWidth="1"/>
    <col min="12" max="12" width="14.5546875" customWidth="1"/>
    <col min="13" max="13" width="22.88671875" customWidth="1"/>
    <col min="14" max="14" width="14.5546875" customWidth="1"/>
    <col min="15" max="15" width="16.44140625" customWidth="1"/>
    <col min="16" max="16" width="17.33203125" customWidth="1"/>
    <col min="17" max="17" width="17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1000</v>
      </c>
      <c r="M2" cm="1">
        <f t="array" ref="M2">IF(Movies[[#This Row],[unit]:[unit]]="Billions",Movies[[#This Row],[revenue]]*1000,Movies[[#This Row],[revenue]])</f>
        <v>12500</v>
      </c>
      <c r="N2" cm="1">
        <f t="array" ref="N2">IF(Movies[[#This Row],[currency]:[currency]]="USD",Movies[[#This Row],[budget-mil]]*80,Movies[[#This Row],[budget-mil]])</f>
        <v>1000</v>
      </c>
      <c r="O2" cm="1">
        <f t="array" ref="O2">IF(Movies[[#This Row],[currency]:[currency]]="USD",Movies[[#This Row],[revenue-mil]]*80,Movies[[#This Row],[revenue-mil]])</f>
        <v>12500</v>
      </c>
      <c r="P2" cm="1">
        <f t="array" ref="P2">IF(Movies[[#This Row],[currency]:[currency]]="INR",Movies[[#This Row],[budget-mil]]/80,Movies[[#This Row],[budget-mil]])</f>
        <v>12.5</v>
      </c>
      <c r="Q2" cm="1">
        <f t="array" ref="Q2">IF(Movies[[#This Row],[currency]:[currency]]="INR",Movies[[#This Row],[revenue-mil]]/80,Movies[[#This Row],[revenue-mil]])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200</v>
      </c>
      <c r="M3" cm="1">
        <f t="array" ref="M3">IF(Movies[[#This Row],[unit]:[unit]]="Billions",Movies[[#This Row],[revenue]]*1000,Movies[[#This Row],[revenue]])</f>
        <v>954.8</v>
      </c>
      <c r="N3" cm="1">
        <f t="array" ref="N3">IF(Movies[[#This Row],[currency]:[currency]]="USD",Movies[[#This Row],[budget-mil]]*80,Movies[[#This Row],[budget-mil]])</f>
        <v>16000</v>
      </c>
      <c r="O3" cm="1">
        <f t="array" ref="O3">IF(Movies[[#This Row],[currency]:[currency]]="USD",Movies[[#This Row],[revenue-mil]]*80,Movies[[#This Row],[revenue-mil]])</f>
        <v>76384</v>
      </c>
      <c r="P3" cm="1">
        <f t="array" ref="P3">IF(Movies[[#This Row],[currency]:[currency]]="INR",Movies[[#This Row],[budget-mil]]/80,Movies[[#This Row],[budget-mil]])</f>
        <v>200</v>
      </c>
      <c r="Q3" cm="1">
        <f t="array" ref="Q3">IF(Movies[[#This Row],[currency]:[currency]]="INR",Movies[[#This Row],[revenue-mil]]/80,Movies[[#This Row],[revenue-mil]])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165</v>
      </c>
      <c r="M4" cm="1">
        <f t="array" ref="M4">IF(Movies[[#This Row],[unit]:[unit]]="Billions",Movies[[#This Row],[revenue]]*1000,Movies[[#This Row],[revenue]])</f>
        <v>644.79999999999995</v>
      </c>
      <c r="N4" cm="1">
        <f t="array" ref="N4">IF(Movies[[#This Row],[currency]:[currency]]="USD",Movies[[#This Row],[budget-mil]]*80,Movies[[#This Row],[budget-mil]])</f>
        <v>13200</v>
      </c>
      <c r="O4" cm="1">
        <f t="array" ref="O4">IF(Movies[[#This Row],[currency]:[currency]]="USD",Movies[[#This Row],[revenue-mil]]*80,Movies[[#This Row],[revenue-mil]])</f>
        <v>51584</v>
      </c>
      <c r="P4" cm="1">
        <f t="array" ref="P4">IF(Movies[[#This Row],[currency]:[currency]]="INR",Movies[[#This Row],[budget-mil]]/80,Movies[[#This Row],[budget-mil]])</f>
        <v>165</v>
      </c>
      <c r="Q4" cm="1">
        <f t="array" ref="Q4">IF(Movies[[#This Row],[currency]:[currency]]="INR",Movies[[#This Row],[revenue-mil]]/80,Movies[[#This Row],[revenue-mil]])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180</v>
      </c>
      <c r="M5" cm="1">
        <f t="array" ref="M5">IF(Movies[[#This Row],[unit]:[unit]]="Billions",Movies[[#This Row],[revenue]]*1000,Movies[[#This Row],[revenue]])</f>
        <v>854</v>
      </c>
      <c r="N5" cm="1">
        <f t="array" ref="N5">IF(Movies[[#This Row],[currency]:[currency]]="USD",Movies[[#This Row],[budget-mil]]*80,Movies[[#This Row],[budget-mil]])</f>
        <v>14400</v>
      </c>
      <c r="O5" cm="1">
        <f t="array" ref="O5">IF(Movies[[#This Row],[currency]:[currency]]="USD",Movies[[#This Row],[revenue-mil]]*80,Movies[[#This Row],[revenue-mil]])</f>
        <v>68320</v>
      </c>
      <c r="P5" cm="1">
        <f t="array" ref="P5">IF(Movies[[#This Row],[currency]:[currency]]="INR",Movies[[#This Row],[budget-mil]]/80,Movies[[#This Row],[budget-mil]])</f>
        <v>180</v>
      </c>
      <c r="Q5" cm="1">
        <f t="array" ref="Q5">IF(Movies[[#This Row],[currency]:[currency]]="INR",Movies[[#This Row],[revenue-mil]]/80,Movies[[#This Row],[revenue-mil]])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250</v>
      </c>
      <c r="M6" cm="1">
        <f t="array" ref="M6">IF(Movies[[#This Row],[unit]:[unit]]="Billions",Movies[[#This Row],[revenue]]*1000,Movies[[#This Row],[revenue]])</f>
        <v>670</v>
      </c>
      <c r="N6" cm="1">
        <f t="array" ref="N6">IF(Movies[[#This Row],[currency]:[currency]]="USD",Movies[[#This Row],[budget-mil]]*80,Movies[[#This Row],[budget-mil]])</f>
        <v>20000</v>
      </c>
      <c r="O6" cm="1">
        <f t="array" ref="O6">IF(Movies[[#This Row],[currency]:[currency]]="USD",Movies[[#This Row],[revenue-mil]]*80,Movies[[#This Row],[revenue-mil]])</f>
        <v>53600</v>
      </c>
      <c r="P6" cm="1">
        <f t="array" ref="P6">IF(Movies[[#This Row],[currency]:[currency]]="INR",Movies[[#This Row],[budget-mil]]/80,Movies[[#This Row],[budget-mil]])</f>
        <v>250</v>
      </c>
      <c r="Q6" cm="1">
        <f t="array" ref="Q6">IF(Movies[[#This Row],[currency]:[currency]]="INR",Movies[[#This Row],[revenue-mil]]/80,Movies[[#This Row],[revenue-mil]])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 cm="1">
        <f t="array" ref="L7">IF(Movies[[#This Row],[unit]:[unit]]="Billions",Movies[[#This Row],[budget]]*1000,Movies[[#This Row],[budget]])</f>
        <v>Not Available</v>
      </c>
      <c r="M7" t="str" cm="1">
        <f t="array" ref="M7">IF(Movies[[#This Row],[unit]:[unit]]="Billions",Movies[[#This Row],[revenue]]*1000,Movies[[#This Row],[revenue]])</f>
        <v>Not Available</v>
      </c>
      <c r="N7" t="str" cm="1">
        <f t="array" ref="N7">IF(Movies[[#This Row],[currency]:[currency]]="USD",Movies[[#This Row],[budget-mil]]*80,Movies[[#This Row],[budget-mil]])</f>
        <v>Not Available</v>
      </c>
      <c r="O7" t="str" cm="1">
        <f t="array" ref="O7">IF(Movies[[#This Row],[currency]:[currency]]="USD",Movies[[#This Row],[revenue-mil]]*80,Movies[[#This Row],[revenue-mil]])</f>
        <v>Not Available</v>
      </c>
      <c r="P7" t="str" cm="1">
        <f t="array" ref="P7">IF(Movies[[#This Row],[currency]:[currency]]="INR",Movies[[#This Row],[budget-mil]]/80,Movies[[#This Row],[budget-mil]])</f>
        <v>Not Available</v>
      </c>
      <c r="Q7" t="str" cm="1">
        <f t="array" ref="Q7">IF(Movies[[#This Row],[currency]:[currency]]="INR",Movies[[#This Row],[revenue-mil]]/80,Movies[[#This Row],[revenue-mil]])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400</v>
      </c>
      <c r="M8" cm="1">
        <f t="array" ref="M8">IF(Movies[[#This Row],[unit]:[unit]]="Billions",Movies[[#This Row],[revenue]]*1000,Movies[[#This Row],[revenue]])</f>
        <v>2000</v>
      </c>
      <c r="N8" cm="1">
        <f t="array" ref="N8">IF(Movies[[#This Row],[currency]:[currency]]="USD",Movies[[#This Row],[budget-mil]]*80,Movies[[#This Row],[budget-mil]])</f>
        <v>400</v>
      </c>
      <c r="O8" cm="1">
        <f t="array" ref="O8">IF(Movies[[#This Row],[currency]:[currency]]="USD",Movies[[#This Row],[revenue-mil]]*80,Movies[[#This Row],[revenue-mil]])</f>
        <v>2000</v>
      </c>
      <c r="P8" cm="1">
        <f t="array" ref="P8">IF(Movies[[#This Row],[currency]:[currency]]="INR",Movies[[#This Row],[budget-mil]]/80,Movies[[#This Row],[budget-mil]])</f>
        <v>5</v>
      </c>
      <c r="Q8" cm="1">
        <f t="array" ref="Q8">IF(Movies[[#This Row],[currency]:[currency]]="INR",Movies[[#This Row],[revenue-mil]]/80,Movies[[#This Row],[revenue-mil]])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550</v>
      </c>
      <c r="M9" cm="1">
        <f t="array" ref="M9">IF(Movies[[#This Row],[unit]:[unit]]="Billions",Movies[[#This Row],[revenue]]*1000,Movies[[#This Row],[revenue]])</f>
        <v>4000</v>
      </c>
      <c r="N9" cm="1">
        <f t="array" ref="N9">IF(Movies[[#This Row],[currency]:[currency]]="USD",Movies[[#This Row],[budget-mil]]*80,Movies[[#This Row],[budget-mil]])</f>
        <v>550</v>
      </c>
      <c r="O9" cm="1">
        <f t="array" ref="O9">IF(Movies[[#This Row],[currency]:[currency]]="USD",Movies[[#This Row],[revenue-mil]]*80,Movies[[#This Row],[revenue-mil]])</f>
        <v>4000</v>
      </c>
      <c r="P9" cm="1">
        <f t="array" ref="P9">IF(Movies[[#This Row],[currency]:[currency]]="INR",Movies[[#This Row],[budget-mil]]/80,Movies[[#This Row],[budget-mil]])</f>
        <v>6.875</v>
      </c>
      <c r="Q9" cm="1">
        <f t="array" ref="Q9">IF(Movies[[#This Row],[currency]:[currency]]="INR",Movies[[#This Row],[revenue-mil]]/80,Movies[[#This Row],[revenue-mil]])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cm="1">
        <f t="array" ref="L10">IF(Movies[[#This Row],[unit]:[unit]]="Billions",Movies[[#This Row],[budget]]*1000,Movies[[#This Row],[budget]])</f>
        <v>390</v>
      </c>
      <c r="M10" cm="1">
        <f t="array" ref="M10">IF(Movies[[#This Row],[unit]:[unit]]="Billions",Movies[[#This Row],[revenue]]*1000,Movies[[#This Row],[revenue]])</f>
        <v>1360</v>
      </c>
      <c r="N10" cm="1">
        <f t="array" ref="N10">IF(Movies[[#This Row],[currency]:[currency]]="USD",Movies[[#This Row],[budget-mil]]*80,Movies[[#This Row],[budget-mil]])</f>
        <v>390</v>
      </c>
      <c r="O10" cm="1">
        <f t="array" ref="O10">IF(Movies[[#This Row],[currency]:[currency]]="USD",Movies[[#This Row],[revenue-mil]]*80,Movies[[#This Row],[revenue-mil]])</f>
        <v>1360</v>
      </c>
      <c r="P10" cm="1">
        <f t="array" ref="P10">IF(Movies[[#This Row],[currency]:[currency]]="INR",Movies[[#This Row],[budget-mil]]/80,Movies[[#This Row],[budget-mil]])</f>
        <v>4.875</v>
      </c>
      <c r="Q10" cm="1">
        <f t="array" ref="Q10">IF(Movies[[#This Row],[currency]:[currency]]="INR",Movies[[#This Row],[revenue-mil]]/80,Movies[[#This Row],[revenue-mil]])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cm="1">
        <f t="array" ref="L11">IF(Movies[[#This Row],[unit]:[unit]]="Billions",Movies[[#This Row],[budget]]*1000,Movies[[#This Row],[budget]])</f>
        <v>1400</v>
      </c>
      <c r="M11" cm="1">
        <f t="array" ref="M11">IF(Movies[[#This Row],[unit]:[unit]]="Billions",Movies[[#This Row],[revenue]]*1000,Movies[[#This Row],[revenue]])</f>
        <v>3500</v>
      </c>
      <c r="N11" cm="1">
        <f t="array" ref="N11">IF(Movies[[#This Row],[currency]:[currency]]="USD",Movies[[#This Row],[budget-mil]]*80,Movies[[#This Row],[budget-mil]])</f>
        <v>1400</v>
      </c>
      <c r="O11" cm="1">
        <f t="array" ref="O11">IF(Movies[[#This Row],[currency]:[currency]]="USD",Movies[[#This Row],[revenue-mil]]*80,Movies[[#This Row],[revenue-mil]])</f>
        <v>3500</v>
      </c>
      <c r="P11" cm="1">
        <f t="array" ref="P11">IF(Movies[[#This Row],[currency]:[currency]]="INR",Movies[[#This Row],[budget-mil]]/80,Movies[[#This Row],[budget-mil]])</f>
        <v>17.5</v>
      </c>
      <c r="Q11" cm="1">
        <f t="array" ref="Q11">IF(Movies[[#This Row],[currency]:[currency]]="INR",Movies[[#This Row],[revenue-mil]]/80,Movies[[#This Row],[revenue-mil]])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25</v>
      </c>
      <c r="M12" cm="1">
        <f t="array" ref="M12">IF(Movies[[#This Row],[unit]:[unit]]="Billions",Movies[[#This Row],[revenue]]*1000,Movies[[#This Row],[revenue]])</f>
        <v>73.3</v>
      </c>
      <c r="N12" cm="1">
        <f t="array" ref="N12">IF(Movies[[#This Row],[currency]:[currency]]="USD",Movies[[#This Row],[budget-mil]]*80,Movies[[#This Row],[budget-mil]])</f>
        <v>2000</v>
      </c>
      <c r="O12" cm="1">
        <f t="array" ref="O12">IF(Movies[[#This Row],[currency]:[currency]]="USD",Movies[[#This Row],[revenue-mil]]*80,Movies[[#This Row],[revenue-mil]])</f>
        <v>5864</v>
      </c>
      <c r="P12" cm="1">
        <f t="array" ref="P12">IF(Movies[[#This Row],[currency]:[currency]]="INR",Movies[[#This Row],[budget-mil]]/80,Movies[[#This Row],[budget-mil]])</f>
        <v>25</v>
      </c>
      <c r="Q12" cm="1">
        <f t="array" ref="Q12">IF(Movies[[#This Row],[currency]:[currency]]="INR",Movies[[#This Row],[revenue-mil]]/80,Movies[[#This Row],[revenue-mil]])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 cm="1">
        <f t="array" ref="L13">IF(Movies[[#This Row],[unit]:[unit]]="Billions",Movies[[#This Row],[budget]]*1000,Movies[[#This Row],[budget]])</f>
        <v>Not Available</v>
      </c>
      <c r="M13" t="str" cm="1">
        <f t="array" ref="M13">IF(Movies[[#This Row],[unit]:[unit]]="Billions",Movies[[#This Row],[revenue]]*1000,Movies[[#This Row],[revenue]])</f>
        <v>Not Available</v>
      </c>
      <c r="N13" t="str" cm="1">
        <f t="array" ref="N13">IF(Movies[[#This Row],[currency]:[currency]]="USD",Movies[[#This Row],[budget-mil]]*80,Movies[[#This Row],[budget-mil]])</f>
        <v>Not Available</v>
      </c>
      <c r="O13" t="str" cm="1">
        <f t="array" ref="O13">IF(Movies[[#This Row],[currency]:[currency]]="USD",Movies[[#This Row],[revenue-mil]]*80,Movies[[#This Row],[revenue-mil]])</f>
        <v>Not Available</v>
      </c>
      <c r="P13" t="str" cm="1">
        <f t="array" ref="P13">IF(Movies[[#This Row],[currency]:[currency]]="INR",Movies[[#This Row],[budget-mil]]/80,Movies[[#This Row],[budget-mil]])</f>
        <v>Not Available</v>
      </c>
      <c r="Q13" t="str" cm="1">
        <f t="array" ref="Q13">IF(Movies[[#This Row],[currency]:[currency]]="INR",Movies[[#This Row],[revenue-mil]]/80,Movies[[#This Row],[revenue-mil]])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cm="1">
        <f t="array" ref="L14">IF(Movies[[#This Row],[unit]:[unit]]="Billions",Movies[[#This Row],[budget]]*1000,Movies[[#This Row],[budget]])</f>
        <v>165</v>
      </c>
      <c r="M14" cm="1">
        <f t="array" ref="M14">IF(Movies[[#This Row],[unit]:[unit]]="Billions",Movies[[#This Row],[revenue]]*1000,Movies[[#This Row],[revenue]])</f>
        <v>701.8</v>
      </c>
      <c r="N14" cm="1">
        <f t="array" ref="N14">IF(Movies[[#This Row],[currency]:[currency]]="USD",Movies[[#This Row],[budget-mil]]*80,Movies[[#This Row],[budget-mil]])</f>
        <v>13200</v>
      </c>
      <c r="O14" cm="1">
        <f t="array" ref="O14">IF(Movies[[#This Row],[currency]:[currency]]="USD",Movies[[#This Row],[revenue-mil]]*80,Movies[[#This Row],[revenue-mil]])</f>
        <v>56144</v>
      </c>
      <c r="P14" cm="1">
        <f t="array" ref="P14">IF(Movies[[#This Row],[currency]:[currency]]="INR",Movies[[#This Row],[budget-mil]]/80,Movies[[#This Row],[budget-mil]])</f>
        <v>165</v>
      </c>
      <c r="Q14" cm="1">
        <f t="array" ref="Q14">IF(Movies[[#This Row],[currency]:[currency]]="INR",Movies[[#This Row],[revenue-mil]]/80,Movies[[#This Row],[revenue-mil]])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cm="1">
        <f t="array" ref="L16">IF(Movies[[#This Row],[unit]:[unit]]="Billions",Movies[[#This Row],[budget]]*1000,Movies[[#This Row],[budget]])</f>
        <v>103</v>
      </c>
      <c r="M16" cm="1">
        <f t="array" ref="M16">IF(Movies[[#This Row],[unit]:[unit]]="Billions",Movies[[#This Row],[revenue]]*1000,Movies[[#This Row],[revenue]])</f>
        <v>460.5</v>
      </c>
      <c r="N16" cm="1">
        <f t="array" ref="N16">IF(Movies[[#This Row],[currency]:[currency]]="USD",Movies[[#This Row],[budget-mil]]*80,Movies[[#This Row],[budget-mil]])</f>
        <v>8240</v>
      </c>
      <c r="O16" cm="1">
        <f t="array" ref="O16">IF(Movies[[#This Row],[currency]:[currency]]="USD",Movies[[#This Row],[revenue-mil]]*80,Movies[[#This Row],[revenue-mil]])</f>
        <v>36840</v>
      </c>
      <c r="P16" cm="1">
        <f t="array" ref="P16">IF(Movies[[#This Row],[currency]:[currency]]="INR",Movies[[#This Row],[budget-mil]]/80,Movies[[#This Row],[budget-mil]])</f>
        <v>103</v>
      </c>
      <c r="Q16" cm="1">
        <f t="array" ref="Q16">IF(Movies[[#This Row],[currency]:[currency]]="INR",Movies[[#This Row],[revenue-mil]]/80,Movies[[#This Row],[revenue-mil]])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cm="1">
        <f t="array" ref="L17">IF(Movies[[#This Row],[unit]:[unit]]="Billions",Movies[[#This Row],[budget]]*1000,Movies[[#This Row],[budget]])</f>
        <v>200</v>
      </c>
      <c r="M17" cm="1">
        <f t="array" ref="M17">IF(Movies[[#This Row],[unit]:[unit]]="Billions",Movies[[#This Row],[revenue]]*1000,Movies[[#This Row],[revenue]])</f>
        <v>2202</v>
      </c>
      <c r="N17" cm="1">
        <f t="array" ref="N17">IF(Movies[[#This Row],[currency]:[currency]]="USD",Movies[[#This Row],[budget-mil]]*80,Movies[[#This Row],[budget-mil]])</f>
        <v>16000</v>
      </c>
      <c r="O17" cm="1">
        <f t="array" ref="O17">IF(Movies[[#This Row],[currency]:[currency]]="USD",Movies[[#This Row],[revenue-mil]]*80,Movies[[#This Row],[revenue-mil]])</f>
        <v>176160</v>
      </c>
      <c r="P17" cm="1">
        <f t="array" ref="P17">IF(Movies[[#This Row],[currency]:[currency]]="INR",Movies[[#This Row],[budget-mil]]/80,Movies[[#This Row],[budget-mil]])</f>
        <v>200</v>
      </c>
      <c r="Q17" cm="1">
        <f t="array" ref="Q17">IF(Movies[[#This Row],[currency]:[currency]]="INR",Movies[[#This Row],[revenue-mil]]/80,Movies[[#This Row],[revenue-mil]])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cm="1">
        <f t="array" ref="L18">IF(Movies[[#This Row],[unit]:[unit]]="Billions",Movies[[#This Row],[budget]]*1000,Movies[[#This Row],[budget]])</f>
        <v>3.18</v>
      </c>
      <c r="M18" cm="1">
        <f t="array" ref="M18">IF(Movies[[#This Row],[unit]:[unit]]="Billions",Movies[[#This Row],[revenue]]*1000,Movies[[#This Row],[revenue]])</f>
        <v>3.3</v>
      </c>
      <c r="N18" cm="1">
        <f t="array" ref="N18">IF(Movies[[#This Row],[currency]:[currency]]="USD",Movies[[#This Row],[budget-mil]]*80,Movies[[#This Row],[budget-mil]])</f>
        <v>254.4</v>
      </c>
      <c r="O18" cm="1">
        <f t="array" ref="O18">IF(Movies[[#This Row],[currency]:[currency]]="USD",Movies[[#This Row],[revenue-mil]]*80,Movies[[#This Row],[revenue-mil]])</f>
        <v>264</v>
      </c>
      <c r="P18" cm="1">
        <f t="array" ref="P18">IF(Movies[[#This Row],[currency]:[currency]]="INR",Movies[[#This Row],[budget-mil]]/80,Movies[[#This Row],[budget-mil]])</f>
        <v>3.18</v>
      </c>
      <c r="Q18" cm="1">
        <f t="array" ref="Q18">IF(Movies[[#This Row],[currency]:[currency]]="INR",Movies[[#This Row],[revenue-mil]]/80,Movies[[#This Row],[revenue-mil]])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cm="1">
        <f t="array" ref="L19">IF(Movies[[#This Row],[unit]:[unit]]="Billions",Movies[[#This Row],[budget]]*1000,Movies[[#This Row],[budget]])</f>
        <v>237</v>
      </c>
      <c r="M19" cm="1">
        <f t="array" ref="M19">IF(Movies[[#This Row],[unit]:[unit]]="Billions",Movies[[#This Row],[revenue]]*1000,Movies[[#This Row],[revenue]])</f>
        <v>2847</v>
      </c>
      <c r="N19" cm="1">
        <f t="array" ref="N19">IF(Movies[[#This Row],[currency]:[currency]]="USD",Movies[[#This Row],[budget-mil]]*80,Movies[[#This Row],[budget-mil]])</f>
        <v>18960</v>
      </c>
      <c r="O19" cm="1">
        <f t="array" ref="O19">IF(Movies[[#This Row],[currency]:[currency]]="USD",Movies[[#This Row],[revenue-mil]]*80,Movies[[#This Row],[revenue-mil]])</f>
        <v>227760</v>
      </c>
      <c r="P19" cm="1">
        <f t="array" ref="P19">IF(Movies[[#This Row],[currency]:[currency]]="INR",Movies[[#This Row],[budget-mil]]/80,Movies[[#This Row],[budget-mil]])</f>
        <v>237</v>
      </c>
      <c r="Q19" cm="1">
        <f t="array" ref="Q19">IF(Movies[[#This Row],[currency]:[currency]]="INR",Movies[[#This Row],[revenue-mil]]/80,Movies[[#This Row],[revenue-mil]])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cm="1">
        <f t="array" ref="L20">IF(Movies[[#This Row],[unit]:[unit]]="Billions",Movies[[#This Row],[budget]]*1000,Movies[[#This Row],[budget]])</f>
        <v>7.2</v>
      </c>
      <c r="M20" cm="1">
        <f t="array" ref="M20">IF(Movies[[#This Row],[unit]:[unit]]="Billions",Movies[[#This Row],[revenue]]*1000,Movies[[#This Row],[revenue]])</f>
        <v>291</v>
      </c>
      <c r="N20" cm="1">
        <f t="array" ref="N20">IF(Movies[[#This Row],[currency]:[currency]]="USD",Movies[[#This Row],[budget-mil]]*80,Movies[[#This Row],[budget-mil]])</f>
        <v>576</v>
      </c>
      <c r="O20" cm="1">
        <f t="array" ref="O20">IF(Movies[[#This Row],[currency]:[currency]]="USD",Movies[[#This Row],[revenue-mil]]*80,Movies[[#This Row],[revenue-mil]])</f>
        <v>23280</v>
      </c>
      <c r="P20" cm="1">
        <f t="array" ref="P20">IF(Movies[[#This Row],[currency]:[currency]]="INR",Movies[[#This Row],[budget-mil]]/80,Movies[[#This Row],[budget-mil]])</f>
        <v>7.2</v>
      </c>
      <c r="Q20" cm="1">
        <f t="array" ref="Q20">IF(Movies[[#This Row],[currency]:[currency]]="INR",Movies[[#This Row],[revenue-mil]]/80,Movies[[#This Row],[revenue-mil]])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cm="1">
        <f t="array" ref="L21">IF(Movies[[#This Row],[unit]:[unit]]="Billions",Movies[[#This Row],[budget]]*1000,Movies[[#This Row],[budget]])</f>
        <v>185</v>
      </c>
      <c r="M21" cm="1">
        <f t="array" ref="M21">IF(Movies[[#This Row],[unit]:[unit]]="Billions",Movies[[#This Row],[revenue]]*1000,Movies[[#This Row],[revenue]])</f>
        <v>1006</v>
      </c>
      <c r="N21" cm="1">
        <f t="array" ref="N21">IF(Movies[[#This Row],[currency]:[currency]]="USD",Movies[[#This Row],[budget-mil]]*80,Movies[[#This Row],[budget-mil]])</f>
        <v>14800</v>
      </c>
      <c r="O21" cm="1">
        <f t="array" ref="O21">IF(Movies[[#This Row],[currency]:[currency]]="USD",Movies[[#This Row],[revenue-mil]]*80,Movies[[#This Row],[revenue-mil]])</f>
        <v>80480</v>
      </c>
      <c r="P21" cm="1">
        <f t="array" ref="P21">IF(Movies[[#This Row],[currency]:[currency]]="INR",Movies[[#This Row],[budget-mil]]/80,Movies[[#This Row],[budget-mil]])</f>
        <v>185</v>
      </c>
      <c r="Q21" cm="1">
        <f t="array" ref="Q21">IF(Movies[[#This Row],[currency]:[currency]]="INR",Movies[[#This Row],[revenue-mil]]/80,Movies[[#This Row],[revenue-mil]])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22</v>
      </c>
      <c r="M22" cm="1">
        <f t="array" ref="M22">IF(Movies[[#This Row],[unit]:[unit]]="Billions",Movies[[#This Row],[revenue]]*1000,Movies[[#This Row],[revenue]])</f>
        <v>322.2</v>
      </c>
      <c r="N22" cm="1">
        <f t="array" ref="N22">IF(Movies[[#This Row],[currency]:[currency]]="USD",Movies[[#This Row],[budget-mil]]*80,Movies[[#This Row],[budget-mil]])</f>
        <v>1760</v>
      </c>
      <c r="O22" cm="1">
        <f t="array" ref="O22">IF(Movies[[#This Row],[currency]:[currency]]="USD",Movies[[#This Row],[revenue-mil]]*80,Movies[[#This Row],[revenue-mil]])</f>
        <v>25776</v>
      </c>
      <c r="P22" cm="1">
        <f t="array" ref="P22">IF(Movies[[#This Row],[currency]:[currency]]="INR",Movies[[#This Row],[budget-mil]]/80,Movies[[#This Row],[budget-mil]])</f>
        <v>22</v>
      </c>
      <c r="Q22" cm="1">
        <f t="array" ref="Q22">IF(Movies[[#This Row],[currency]:[currency]]="INR",Movies[[#This Row],[revenue-mil]]/80,Movies[[#This Row],[revenue-mil]])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cm="1">
        <f t="array" ref="L23">IF(Movies[[#This Row],[unit]:[unit]]="Billions",Movies[[#This Row],[budget]]*1000,Movies[[#This Row],[budget]])</f>
        <v>63</v>
      </c>
      <c r="M23" cm="1">
        <f t="array" ref="M23">IF(Movies[[#This Row],[unit]:[unit]]="Billions",Movies[[#This Row],[revenue]]*1000,Movies[[#This Row],[revenue]])</f>
        <v>1046</v>
      </c>
      <c r="N23" cm="1">
        <f t="array" ref="N23">IF(Movies[[#This Row],[currency]:[currency]]="USD",Movies[[#This Row],[budget-mil]]*80,Movies[[#This Row],[budget-mil]])</f>
        <v>5040</v>
      </c>
      <c r="O23" cm="1">
        <f t="array" ref="O23">IF(Movies[[#This Row],[currency]:[currency]]="USD",Movies[[#This Row],[revenue-mil]]*80,Movies[[#This Row],[revenue-mil]])</f>
        <v>83680</v>
      </c>
      <c r="P23" cm="1">
        <f t="array" ref="P23">IF(Movies[[#This Row],[currency]:[currency]]="INR",Movies[[#This Row],[budget-mil]]/80,Movies[[#This Row],[budget-mil]])</f>
        <v>63</v>
      </c>
      <c r="Q23" cm="1">
        <f t="array" ref="Q23">IF(Movies[[#This Row],[currency]:[currency]]="INR",Movies[[#This Row],[revenue-mil]]/80,Movies[[#This Row],[revenue-mil]])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cm="1">
        <f t="array" ref="L24">IF(Movies[[#This Row],[unit]:[unit]]="Billions",Movies[[#This Row],[budget]]*1000,Movies[[#This Row],[budget]])</f>
        <v>15.5</v>
      </c>
      <c r="M24" cm="1">
        <f t="array" ref="M24">IF(Movies[[#This Row],[unit]:[unit]]="Billions",Movies[[#This Row],[revenue]]*1000,Movies[[#This Row],[revenue]])</f>
        <v>263.10000000000002</v>
      </c>
      <c r="N24" cm="1">
        <f t="array" ref="N24">IF(Movies[[#This Row],[currency]:[currency]]="USD",Movies[[#This Row],[budget-mil]]*80,Movies[[#This Row],[budget-mil]])</f>
        <v>1240</v>
      </c>
      <c r="O24" cm="1">
        <f t="array" ref="O24">IF(Movies[[#This Row],[currency]:[currency]]="USD",Movies[[#This Row],[revenue-mil]]*80,Movies[[#This Row],[revenue-mil]])</f>
        <v>21048</v>
      </c>
      <c r="P24" cm="1">
        <f t="array" ref="P24">IF(Movies[[#This Row],[currency]:[currency]]="INR",Movies[[#This Row],[budget-mil]]/80,Movies[[#This Row],[budget-mil]])</f>
        <v>15.5</v>
      </c>
      <c r="Q24" cm="1">
        <f t="array" ref="Q24">IF(Movies[[#This Row],[currency]:[currency]]="INR",Movies[[#This Row],[revenue-mil]]/80,Movies[[#This Row],[revenue-mil]])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cm="1">
        <f t="array" ref="L25">IF(Movies[[#This Row],[unit]:[unit]]="Billions",Movies[[#This Row],[budget]]*1000,Movies[[#This Row],[budget]])</f>
        <v>400</v>
      </c>
      <c r="M25" cm="1">
        <f t="array" ref="M25">IF(Movies[[#This Row],[unit]:[unit]]="Billions",Movies[[#This Row],[revenue]]*1000,Movies[[#This Row],[revenue]])</f>
        <v>2798</v>
      </c>
      <c r="N25" cm="1">
        <f t="array" ref="N25">IF(Movies[[#This Row],[currency]:[currency]]="USD",Movies[[#This Row],[budget-mil]]*80,Movies[[#This Row],[budget-mil]])</f>
        <v>32000</v>
      </c>
      <c r="O25" cm="1">
        <f t="array" ref="O25">IF(Movies[[#This Row],[currency]:[currency]]="USD",Movies[[#This Row],[revenue-mil]]*80,Movies[[#This Row],[revenue-mil]])</f>
        <v>223840</v>
      </c>
      <c r="P25" cm="1">
        <f t="array" ref="P25">IF(Movies[[#This Row],[currency]:[currency]]="INR",Movies[[#This Row],[budget-mil]]/80,Movies[[#This Row],[budget-mil]])</f>
        <v>400</v>
      </c>
      <c r="Q25" cm="1">
        <f t="array" ref="Q25">IF(Movies[[#This Row],[currency]:[currency]]="INR",Movies[[#This Row],[revenue-mil]]/80,Movies[[#This Row],[revenue-mil]])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cm="1">
        <f t="array" ref="L26">IF(Movies[[#This Row],[unit]:[unit]]="Billions",Movies[[#This Row],[budget]]*1000,Movies[[#This Row],[budget]])</f>
        <v>400</v>
      </c>
      <c r="M26" cm="1">
        <f t="array" ref="M26">IF(Movies[[#This Row],[unit]:[unit]]="Billions",Movies[[#This Row],[revenue]]*1000,Movies[[#This Row],[revenue]])</f>
        <v>2048</v>
      </c>
      <c r="N26" cm="1">
        <f t="array" ref="N26">IF(Movies[[#This Row],[currency]:[currency]]="USD",Movies[[#This Row],[budget-mil]]*80,Movies[[#This Row],[budget-mil]])</f>
        <v>32000</v>
      </c>
      <c r="O26" cm="1">
        <f t="array" ref="O26">IF(Movies[[#This Row],[currency]:[currency]]="USD",Movies[[#This Row],[revenue-mil]]*80,Movies[[#This Row],[revenue-mil]])</f>
        <v>163840</v>
      </c>
      <c r="P26" cm="1">
        <f t="array" ref="P26">IF(Movies[[#This Row],[currency]:[currency]]="INR",Movies[[#This Row],[budget-mil]]/80,Movies[[#This Row],[budget-mil]])</f>
        <v>400</v>
      </c>
      <c r="Q26" cm="1">
        <f t="array" ref="Q26">IF(Movies[[#This Row],[currency]:[currency]]="INR",Movies[[#This Row],[revenue-mil]]/80,Movies[[#This Row],[revenue-mil]])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70</v>
      </c>
      <c r="M27" cm="1">
        <f t="array" ref="M27">IF(Movies[[#This Row],[unit]:[unit]]="Billions",Movies[[#This Row],[revenue]]*1000,Movies[[#This Row],[revenue]])</f>
        <v>100</v>
      </c>
      <c r="N27" cm="1">
        <f t="array" ref="N27">IF(Movies[[#This Row],[currency]:[currency]]="USD",Movies[[#This Row],[budget-mil]]*80,Movies[[#This Row],[budget-mil]])</f>
        <v>70</v>
      </c>
      <c r="O27" cm="1">
        <f t="array" ref="O27">IF(Movies[[#This Row],[currency]:[currency]]="USD",Movies[[#This Row],[revenue-mil]]*80,Movies[[#This Row],[revenue-mil]])</f>
        <v>100</v>
      </c>
      <c r="P27" cm="1">
        <f t="array" ref="P27">IF(Movies[[#This Row],[currency]:[currency]]="INR",Movies[[#This Row],[budget-mil]]/80,Movies[[#This Row],[budget-mil]])</f>
        <v>0.875</v>
      </c>
      <c r="Q27" cm="1">
        <f t="array" ref="Q27">IF(Movies[[#This Row],[currency]:[currency]]="INR",Movies[[#This Row],[revenue-mil]]/80,Movies[[#This Row],[revenue-mil]])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cm="1">
        <f t="array" ref="L28">IF(Movies[[#This Row],[unit]:[unit]]="Billions",Movies[[#This Row],[budget]]*1000,Movies[[#This Row],[budget]])</f>
        <v>120</v>
      </c>
      <c r="M28" cm="1">
        <f t="array" ref="M28">IF(Movies[[#This Row],[unit]:[unit]]="Billions",Movies[[#This Row],[revenue]]*1000,Movies[[#This Row],[revenue]])</f>
        <v>1350</v>
      </c>
      <c r="N28" cm="1">
        <f t="array" ref="N28">IF(Movies[[#This Row],[currency]:[currency]]="USD",Movies[[#This Row],[budget-mil]]*80,Movies[[#This Row],[budget-mil]])</f>
        <v>120</v>
      </c>
      <c r="O28" cm="1">
        <f t="array" ref="O28">IF(Movies[[#This Row],[currency]:[currency]]="USD",Movies[[#This Row],[revenue-mil]]*80,Movies[[#This Row],[revenue-mil]])</f>
        <v>1350</v>
      </c>
      <c r="P28" cm="1">
        <f t="array" ref="P28">IF(Movies[[#This Row],[currency]:[currency]]="INR",Movies[[#This Row],[budget-mil]]/80,Movies[[#This Row],[budget-mil]])</f>
        <v>1.5</v>
      </c>
      <c r="Q28" cm="1">
        <f t="array" ref="Q28">IF(Movies[[#This Row],[currency]:[currency]]="INR",Movies[[#This Row],[revenue-mil]]/80,Movies[[#This Row],[revenue-mil]])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cm="1">
        <f t="array" ref="L29">IF(Movies[[#This Row],[unit]:[unit]]="Billions",Movies[[#This Row],[budget]]*1000,Movies[[#This Row],[budget]])</f>
        <v>100</v>
      </c>
      <c r="M29" cm="1">
        <f t="array" ref="M29">IF(Movies[[#This Row],[unit]:[unit]]="Billions",Movies[[#This Row],[revenue]]*1000,Movies[[#This Row],[revenue]])</f>
        <v>410</v>
      </c>
      <c r="N29" cm="1">
        <f t="array" ref="N29">IF(Movies[[#This Row],[currency]:[currency]]="USD",Movies[[#This Row],[budget-mil]]*80,Movies[[#This Row],[budget-mil]])</f>
        <v>100</v>
      </c>
      <c r="O29" cm="1">
        <f t="array" ref="O29">IF(Movies[[#This Row],[currency]:[currency]]="USD",Movies[[#This Row],[revenue-mil]]*80,Movies[[#This Row],[revenue-mil]])</f>
        <v>410</v>
      </c>
      <c r="P29" cm="1">
        <f t="array" ref="P29">IF(Movies[[#This Row],[currency]:[currency]]="INR",Movies[[#This Row],[budget-mil]]/80,Movies[[#This Row],[budget-mil]])</f>
        <v>1.25</v>
      </c>
      <c r="Q29" cm="1">
        <f t="array" ref="Q29">IF(Movies[[#This Row],[currency]:[currency]]="INR",Movies[[#This Row],[revenue-mil]]/80,Movies[[#This Row],[revenue-mil]])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850</v>
      </c>
      <c r="M30" cm="1">
        <f t="array" ref="M30">IF(Movies[[#This Row],[unit]:[unit]]="Billions",Movies[[#This Row],[revenue]]*1000,Movies[[#This Row],[revenue]])</f>
        <v>8540</v>
      </c>
      <c r="N30" cm="1">
        <f t="array" ref="N30">IF(Movies[[#This Row],[currency]:[currency]]="USD",Movies[[#This Row],[budget-mil]]*80,Movies[[#This Row],[budget-mil]])</f>
        <v>850</v>
      </c>
      <c r="O30" cm="1">
        <f t="array" ref="O30">IF(Movies[[#This Row],[currency]:[currency]]="USD",Movies[[#This Row],[revenue-mil]]*80,Movies[[#This Row],[revenue-mil]])</f>
        <v>8540</v>
      </c>
      <c r="P30" cm="1">
        <f t="array" ref="P30">IF(Movies[[#This Row],[currency]:[currency]]="INR",Movies[[#This Row],[budget-mil]]/80,Movies[[#This Row],[budget-mil]])</f>
        <v>10.625</v>
      </c>
      <c r="Q30" cm="1">
        <f t="array" ref="Q30">IF(Movies[[#This Row],[currency]:[currency]]="INR",Movies[[#This Row],[revenue-mil]]/80,Movies[[#This Row],[revenue-mil]])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cm="1">
        <f t="array" ref="L31">IF(Movies[[#This Row],[unit]:[unit]]="Billions",Movies[[#This Row],[budget]]*1000,Movies[[#This Row],[budget]])</f>
        <v>1000</v>
      </c>
      <c r="M31" cm="1">
        <f t="array" ref="M31">IF(Movies[[#This Row],[unit]:[unit]]="Billions",Movies[[#This Row],[revenue]]*1000,Movies[[#This Row],[revenue]])</f>
        <v>5900</v>
      </c>
      <c r="N31" cm="1">
        <f t="array" ref="N31">IF(Movies[[#This Row],[currency]:[currency]]="USD",Movies[[#This Row],[budget-mil]]*80,Movies[[#This Row],[budget-mil]])</f>
        <v>1000</v>
      </c>
      <c r="O31" cm="1">
        <f t="array" ref="O31">IF(Movies[[#This Row],[currency]:[currency]]="USD",Movies[[#This Row],[revenue-mil]]*80,Movies[[#This Row],[revenue-mil]])</f>
        <v>5900</v>
      </c>
      <c r="P31" cm="1">
        <f t="array" ref="P31">IF(Movies[[#This Row],[currency]:[currency]]="INR",Movies[[#This Row],[budget-mil]]/80,Movies[[#This Row],[budget-mil]])</f>
        <v>12.5</v>
      </c>
      <c r="Q31" cm="1">
        <f t="array" ref="Q31">IF(Movies[[#This Row],[currency]:[currency]]="INR",Movies[[#This Row],[revenue-mil]]/80,Movies[[#This Row],[revenue-mil]])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cm="1">
        <f t="array" ref="L32">IF(Movies[[#This Row],[unit]:[unit]]="Billions",Movies[[#This Row],[budget]]*1000,Movies[[#This Row],[budget]])</f>
        <v>2000</v>
      </c>
      <c r="M32" cm="1">
        <f t="array" ref="M32">IF(Movies[[#This Row],[unit]:[unit]]="Billions",Movies[[#This Row],[revenue]]*1000,Movies[[#This Row],[revenue]])</f>
        <v>3600</v>
      </c>
      <c r="N32" cm="1">
        <f t="array" ref="N32">IF(Movies[[#This Row],[currency]:[currency]]="USD",Movies[[#This Row],[budget-mil]]*80,Movies[[#This Row],[budget-mil]])</f>
        <v>2000</v>
      </c>
      <c r="O32" cm="1">
        <f t="array" ref="O32">IF(Movies[[#This Row],[currency]:[currency]]="USD",Movies[[#This Row],[revenue-mil]]*80,Movies[[#This Row],[revenue-mil]])</f>
        <v>3600</v>
      </c>
      <c r="P32" cm="1">
        <f t="array" ref="P32">IF(Movies[[#This Row],[currency]:[currency]]="INR",Movies[[#This Row],[budget-mil]]/80,Movies[[#This Row],[budget-mil]])</f>
        <v>25</v>
      </c>
      <c r="Q32" cm="1">
        <f t="array" ref="Q32">IF(Movies[[#This Row],[currency]:[currency]]="INR",Movies[[#This Row],[revenue-mil]]/80,Movies[[#This Row],[revenue-mil]])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cm="1">
        <f t="array" ref="L33">IF(Movies[[#This Row],[unit]:[unit]]="Billions",Movies[[#This Row],[budget]]*1000,Movies[[#This Row],[budget]])</f>
        <v>5500</v>
      </c>
      <c r="M33" cm="1">
        <f t="array" ref="M33">IF(Movies[[#This Row],[unit]:[unit]]="Billions",Movies[[#This Row],[revenue]]*1000,Movies[[#This Row],[revenue]])</f>
        <v>12000</v>
      </c>
      <c r="N33" cm="1">
        <f t="array" ref="N33">IF(Movies[[#This Row],[currency]:[currency]]="USD",Movies[[#This Row],[budget-mil]]*80,Movies[[#This Row],[budget-mil]])</f>
        <v>5500</v>
      </c>
      <c r="O33" cm="1">
        <f t="array" ref="O33">IF(Movies[[#This Row],[currency]:[currency]]="USD",Movies[[#This Row],[revenue-mil]]*80,Movies[[#This Row],[revenue-mil]])</f>
        <v>12000</v>
      </c>
      <c r="P33" cm="1">
        <f t="array" ref="P33">IF(Movies[[#This Row],[currency]:[currency]]="INR",Movies[[#This Row],[budget-mil]]/80,Movies[[#This Row],[budget-mil]])</f>
        <v>68.75</v>
      </c>
      <c r="Q33" cm="1">
        <f t="array" ref="Q33">IF(Movies[[#This Row],[currency]:[currency]]="INR",Movies[[#This Row],[revenue-mil]]/80,Movies[[#This Row],[revenue-mil]])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cm="1">
        <f t="array" ref="L34">IF(Movies[[#This Row],[unit]:[unit]]="Billions",Movies[[#This Row],[budget]]*1000,Movies[[#This Row],[budget]])</f>
        <v>1800</v>
      </c>
      <c r="M34" cm="1">
        <f t="array" ref="M34">IF(Movies[[#This Row],[unit]:[unit]]="Billions",Movies[[#This Row],[revenue]]*1000,Movies[[#This Row],[revenue]])</f>
        <v>6500</v>
      </c>
      <c r="N34" cm="1">
        <f t="array" ref="N34">IF(Movies[[#This Row],[currency]:[currency]]="USD",Movies[[#This Row],[budget-mil]]*80,Movies[[#This Row],[budget-mil]])</f>
        <v>1800</v>
      </c>
      <c r="O34" cm="1">
        <f t="array" ref="O34">IF(Movies[[#This Row],[currency]:[currency]]="USD",Movies[[#This Row],[revenue-mil]]*80,Movies[[#This Row],[revenue-mil]])</f>
        <v>6500</v>
      </c>
      <c r="P34" cm="1">
        <f t="array" ref="P34">IF(Movies[[#This Row],[currency]:[currency]]="INR",Movies[[#This Row],[budget-mil]]/80,Movies[[#This Row],[budget-mil]])</f>
        <v>22.5</v>
      </c>
      <c r="Q34" cm="1">
        <f t="array" ref="Q34">IF(Movies[[#This Row],[currency]:[currency]]="INR",Movies[[#This Row],[revenue-mil]]/80,Movies[[#This Row],[revenue-mil]])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cm="1">
        <f t="array" ref="L35">IF(Movies[[#This Row],[unit]:[unit]]="Billions",Movies[[#This Row],[budget]]*1000,Movies[[#This Row],[budget]])</f>
        <v>250</v>
      </c>
      <c r="M35" cm="1">
        <f t="array" ref="M35">IF(Movies[[#This Row],[unit]:[unit]]="Billions",Movies[[#This Row],[revenue]]*1000,Movies[[#This Row],[revenue]])</f>
        <v>3409</v>
      </c>
      <c r="N35" cm="1">
        <f t="array" ref="N35">IF(Movies[[#This Row],[currency]:[currency]]="USD",Movies[[#This Row],[budget-mil]]*80,Movies[[#This Row],[budget-mil]])</f>
        <v>250</v>
      </c>
      <c r="O35" cm="1">
        <f t="array" ref="O35">IF(Movies[[#This Row],[currency]:[currency]]="USD",Movies[[#This Row],[revenue-mil]]*80,Movies[[#This Row],[revenue-mil]])</f>
        <v>3409</v>
      </c>
      <c r="P35" cm="1">
        <f t="array" ref="P35">IF(Movies[[#This Row],[currency]:[currency]]="INR",Movies[[#This Row],[budget-mil]]/80,Movies[[#This Row],[budget-mil]])</f>
        <v>3.125</v>
      </c>
      <c r="Q35" cm="1">
        <f t="array" ref="Q35">IF(Movies[[#This Row],[currency]:[currency]]="INR",Movies[[#This Row],[revenue-mil]]/80,Movies[[#This Row],[revenue-mil]])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cm="1">
        <f t="array" ref="L36">IF(Movies[[#This Row],[unit]:[unit]]="Billions",Movies[[#This Row],[budget]]*1000,Movies[[#This Row],[budget]])</f>
        <v>900</v>
      </c>
      <c r="M36" cm="1">
        <f t="array" ref="M36">IF(Movies[[#This Row],[unit]:[unit]]="Billions",Movies[[#This Row],[revenue]]*1000,Movies[[#This Row],[revenue]])</f>
        <v>11690</v>
      </c>
      <c r="N36" cm="1">
        <f t="array" ref="N36">IF(Movies[[#This Row],[currency]:[currency]]="USD",Movies[[#This Row],[budget-mil]]*80,Movies[[#This Row],[budget-mil]])</f>
        <v>900</v>
      </c>
      <c r="O36" cm="1">
        <f t="array" ref="O36">IF(Movies[[#This Row],[currency]:[currency]]="USD",Movies[[#This Row],[revenue-mil]]*80,Movies[[#This Row],[revenue-mil]])</f>
        <v>11690</v>
      </c>
      <c r="P36" cm="1">
        <f t="array" ref="P36">IF(Movies[[#This Row],[currency]:[currency]]="INR",Movies[[#This Row],[budget-mil]]/80,Movies[[#This Row],[budget-mil]])</f>
        <v>11.25</v>
      </c>
      <c r="Q36" cm="1">
        <f t="array" ref="Q36">IF(Movies[[#This Row],[currency]:[currency]]="INR",Movies[[#This Row],[revenue-mil]]/80,Movies[[#This Row],[revenue-mil]])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216.7</v>
      </c>
      <c r="M37" cm="1">
        <f t="array" ref="M37">IF(Movies[[#This Row],[unit]:[unit]]="Billions",Movies[[#This Row],[revenue]]*1000,Movies[[#This Row],[revenue]])</f>
        <v>370.6</v>
      </c>
      <c r="N37" cm="1">
        <f t="array" ref="N37">IF(Movies[[#This Row],[currency]:[currency]]="USD",Movies[[#This Row],[budget-mil]]*80,Movies[[#This Row],[budget-mil]])</f>
        <v>17336</v>
      </c>
      <c r="O37" cm="1">
        <f t="array" ref="O37">IF(Movies[[#This Row],[currency]:[currency]]="USD",Movies[[#This Row],[revenue-mil]]*80,Movies[[#This Row],[revenue-mil]])</f>
        <v>29648</v>
      </c>
      <c r="P37" cm="1">
        <f t="array" ref="P37">IF(Movies[[#This Row],[currency]:[currency]]="INR",Movies[[#This Row],[budget-mil]]/80,Movies[[#This Row],[budget-mil]])</f>
        <v>216.7</v>
      </c>
      <c r="Q37" cm="1">
        <f t="array" ref="Q37">IF(Movies[[#This Row],[currency]:[currency]]="INR",Movies[[#This Row],[revenue-mil]]/80,Movies[[#This Row],[revenue-mil]])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177</v>
      </c>
      <c r="M38" cm="1">
        <f t="array" ref="M38">IF(Movies[[#This Row],[unit]:[unit]]="Billions",Movies[[#This Row],[revenue]]*1000,Movies[[#This Row],[revenue]])</f>
        <v>714.4</v>
      </c>
      <c r="N38" cm="1">
        <f t="array" ref="N38">IF(Movies[[#This Row],[currency]:[currency]]="USD",Movies[[#This Row],[budget-mil]]*80,Movies[[#This Row],[budget-mil]])</f>
        <v>14160</v>
      </c>
      <c r="O38" cm="1">
        <f t="array" ref="O38">IF(Movies[[#This Row],[currency]:[currency]]="USD",Movies[[#This Row],[revenue-mil]]*80,Movies[[#This Row],[revenue-mil]])</f>
        <v>57152</v>
      </c>
      <c r="P38" cm="1">
        <f t="array" ref="P38">IF(Movies[[#This Row],[currency]:[currency]]="INR",Movies[[#This Row],[budget-mil]]/80,Movies[[#This Row],[budget-mil]])</f>
        <v>177</v>
      </c>
      <c r="Q38" cm="1">
        <f t="array" ref="Q38">IF(Movies[[#This Row],[currency]:[currency]]="INR",Movies[[#This Row],[revenue-mil]]/80,Movies[[#This Row],[revenue-mil]])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cm="1">
        <f t="array" ref="L39">IF(Movies[[#This Row],[unit]:[unit]]="Billions",Movies[[#This Row],[budget]]*1000,Movies[[#This Row],[budget]])</f>
        <v>1800</v>
      </c>
      <c r="M39" cm="1">
        <f t="array" ref="M39">IF(Movies[[#This Row],[unit]:[unit]]="Billions",Movies[[#This Row],[revenue]]*1000,Movies[[#This Row],[revenue]])</f>
        <v>3100</v>
      </c>
      <c r="N39" cm="1">
        <f t="array" ref="N39">IF(Movies[[#This Row],[currency]:[currency]]="USD",Movies[[#This Row],[budget-mil]]*80,Movies[[#This Row],[budget-mil]])</f>
        <v>1800</v>
      </c>
      <c r="O39" cm="1">
        <f t="array" ref="O39">IF(Movies[[#This Row],[currency]:[currency]]="USD",Movies[[#This Row],[revenue-mil]]*80,Movies[[#This Row],[revenue-mil]])</f>
        <v>3100</v>
      </c>
      <c r="P39" cm="1">
        <f t="array" ref="P39">IF(Movies[[#This Row],[currency]:[currency]]="INR",Movies[[#This Row],[budget-mil]]/80,Movies[[#This Row],[budget-mil]])</f>
        <v>22.5</v>
      </c>
      <c r="Q39" cm="1">
        <f t="array" ref="Q39">IF(Movies[[#This Row],[currency]:[currency]]="INR",Movies[[#This Row],[revenue-mil]]/80,Movies[[#This Row],[revenue-mil]])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500</v>
      </c>
      <c r="M40" cm="1">
        <f t="array" ref="M40">IF(Movies[[#This Row],[unit]:[unit]]="Billions",Movies[[#This Row],[revenue]]*1000,Movies[[#This Row],[revenue]])</f>
        <v>950</v>
      </c>
      <c r="N40" cm="1">
        <f t="array" ref="N40">IF(Movies[[#This Row],[currency]:[currency]]="USD",Movies[[#This Row],[budget-mil]]*80,Movies[[#This Row],[budget-mil]])</f>
        <v>500</v>
      </c>
      <c r="O40" cm="1">
        <f t="array" ref="O40">IF(Movies[[#This Row],[currency]:[currency]]="USD",Movies[[#This Row],[revenue-mil]]*80,Movies[[#This Row],[revenue-mil]])</f>
        <v>950</v>
      </c>
      <c r="P40" cm="1">
        <f t="array" ref="P40">IF(Movies[[#This Row],[currency]:[currency]]="INR",Movies[[#This Row],[budget-mil]]/80,Movies[[#This Row],[budget-mil]])</f>
        <v>6.25</v>
      </c>
      <c r="Q40" cm="1">
        <f t="array" ref="Q40">IF(Movies[[#This Row],[currency]:[currency]]="INR",Movies[[#This Row],[revenue-mil]]/80,Movies[[#This Row],[revenue-mil]])</f>
        <v>11.875</v>
      </c>
    </row>
    <row r="43" spans="1:17" x14ac:dyDescent="0.3">
      <c r="C43" s="10" t="s">
        <v>161</v>
      </c>
      <c r="D43" s="9">
        <f>SUM(Movies[budget INR])</f>
        <v>264196.40000000002</v>
      </c>
      <c r="N43" s="9" t="s">
        <v>167</v>
      </c>
      <c r="O43" s="14">
        <f>SUM(Movies[revenue INR])</f>
        <v>1567141</v>
      </c>
      <c r="P43" s="9" t="s">
        <v>168</v>
      </c>
      <c r="Q43" s="15">
        <f>SUM(Movies[revenue USD])</f>
        <v>19589.262500000001</v>
      </c>
    </row>
    <row r="44" spans="1:17" x14ac:dyDescent="0.3">
      <c r="C44" s="9" t="s">
        <v>164</v>
      </c>
      <c r="D44" s="11">
        <f>COUNT(Movies[[#All],[movie_id]])</f>
        <v>39</v>
      </c>
    </row>
    <row r="45" spans="1:17" x14ac:dyDescent="0.3">
      <c r="C45" s="9" t="s">
        <v>165</v>
      </c>
      <c r="D45" s="9">
        <f>COUNTIF(Movies[industry],"Bollywood")</f>
        <v>18</v>
      </c>
    </row>
    <row r="46" spans="1:17" x14ac:dyDescent="0.3">
      <c r="C46" s="9" t="s">
        <v>166</v>
      </c>
      <c r="D46" s="12">
        <f>D45/D44</f>
        <v>0.46153846153846156</v>
      </c>
    </row>
    <row r="47" spans="1:17" x14ac:dyDescent="0.3">
      <c r="C47" s="9" t="s">
        <v>169</v>
      </c>
      <c r="D47" s="9">
        <f>SUMIF(Movies[industry],"Bollywood",Movies[revenue INR])</f>
        <v>80909</v>
      </c>
    </row>
    <row r="48" spans="1:17" x14ac:dyDescent="0.3">
      <c r="C48" s="9" t="s">
        <v>170</v>
      </c>
      <c r="D48" s="13">
        <f>D47/D45</f>
        <v>4494.9444444444443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I28" sqref="I28"/>
    </sheetView>
  </sheetViews>
  <sheetFormatPr defaultRowHeight="14.4" x14ac:dyDescent="0.3"/>
  <cols>
    <col min="1" max="1" width="9.44140625" customWidth="1"/>
    <col min="5" max="5" width="12.55468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C14" sqref="C14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B5D-1F54-49CD-B8E4-82DBEC869EC3}">
  <dimension ref="A1:E8"/>
  <sheetViews>
    <sheetView zoomScale="265" zoomScaleNormal="265" workbookViewId="0">
      <selection activeCell="B13" sqref="B13"/>
    </sheetView>
  </sheetViews>
  <sheetFormatPr defaultRowHeight="14.4" x14ac:dyDescent="0.3"/>
  <cols>
    <col min="1" max="1" width="24" customWidth="1"/>
    <col min="2" max="2" width="22.77734375" bestFit="1" customWidth="1"/>
    <col min="3" max="3" width="10.44140625" bestFit="1" customWidth="1"/>
    <col min="4" max="4" width="13.77734375" bestFit="1" customWidth="1"/>
    <col min="5" max="5" width="15.6640625" bestFit="1" customWidth="1"/>
  </cols>
  <sheetData>
    <row r="1" spans="1:5" x14ac:dyDescent="0.3">
      <c r="A1" s="16" t="s">
        <v>181</v>
      </c>
      <c r="B1" s="16"/>
      <c r="C1" s="16"/>
      <c r="D1" s="16"/>
      <c r="E1" s="16"/>
    </row>
    <row r="3" spans="1:5" x14ac:dyDescent="0.3">
      <c r="A3" s="5" t="s">
        <v>171</v>
      </c>
      <c r="B3" s="5" t="s">
        <v>172</v>
      </c>
      <c r="C3" s="5" t="s">
        <v>178</v>
      </c>
      <c r="D3" s="5" t="s">
        <v>179</v>
      </c>
      <c r="E3" s="5" t="s">
        <v>180</v>
      </c>
    </row>
    <row r="4" spans="1:5" x14ac:dyDescent="0.3">
      <c r="A4" t="s">
        <v>173</v>
      </c>
      <c r="B4" s="6">
        <f>SUMIF(Movies[studio],"Marvel Studios",Movies[revenue USD])</f>
        <v>9054.6</v>
      </c>
      <c r="C4" s="6">
        <v>8000</v>
      </c>
      <c r="D4" s="7">
        <f>B4-C4</f>
        <v>1054.6000000000004</v>
      </c>
      <c r="E4" s="4">
        <f>D4/C4</f>
        <v>0.13182500000000005</v>
      </c>
    </row>
    <row r="5" spans="1:5" x14ac:dyDescent="0.3">
      <c r="A5" t="s">
        <v>174</v>
      </c>
      <c r="B5" s="6">
        <f>SUMIF(Movies[studio],"Marvel Studios",Movies[budget USD])</f>
        <v>1988.7</v>
      </c>
      <c r="C5" s="6">
        <v>2000</v>
      </c>
      <c r="D5" s="7">
        <f>B5-C5</f>
        <v>-11.299999999999955</v>
      </c>
      <c r="E5" s="4">
        <f>D5/C5</f>
        <v>-5.6499999999999771E-3</v>
      </c>
    </row>
    <row r="6" spans="1:5" x14ac:dyDescent="0.3">
      <c r="A6" t="s">
        <v>175</v>
      </c>
      <c r="B6" s="6">
        <f>B4-B5</f>
        <v>7065.9000000000005</v>
      </c>
      <c r="C6" s="6">
        <v>6000</v>
      </c>
      <c r="D6" s="7">
        <f>B6-C6</f>
        <v>1065.9000000000005</v>
      </c>
      <c r="E6" s="4">
        <f>D6/C6</f>
        <v>0.17765000000000009</v>
      </c>
    </row>
    <row r="7" spans="1:5" x14ac:dyDescent="0.3">
      <c r="A7" t="s">
        <v>176</v>
      </c>
      <c r="B7" s="4">
        <f>B6/B5</f>
        <v>3.5530245889274403</v>
      </c>
      <c r="C7" s="4">
        <f>C6/C5</f>
        <v>3</v>
      </c>
      <c r="D7" s="8">
        <f>B7-C7</f>
        <v>0.55302458892744033</v>
      </c>
      <c r="E7" s="4">
        <f>D7/C7</f>
        <v>0.1843415296424801</v>
      </c>
    </row>
    <row r="8" spans="1:5" x14ac:dyDescent="0.3">
      <c r="A8" t="s">
        <v>177</v>
      </c>
      <c r="B8" s="4">
        <f>B4/SUMIF(Movies[industry],"Hollywood",Movies[revenue USD])</f>
        <v>0.48738554949698293</v>
      </c>
      <c r="C8" s="4">
        <v>0.55000000000000004</v>
      </c>
      <c r="D8" s="8">
        <f>B8-C8</f>
        <v>-6.2614450503017116E-2</v>
      </c>
      <c r="E8" s="4">
        <f>D8/C8</f>
        <v>-0.11384445546003111</v>
      </c>
    </row>
  </sheetData>
  <conditionalFormatting sqref="E3:E8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2671-65E9-4CA9-A4FD-BF5902418452}">
  <dimension ref="A3:B8"/>
  <sheetViews>
    <sheetView zoomScale="250" zoomScaleNormal="250" workbookViewId="0">
      <selection activeCell="F11" sqref="F11"/>
    </sheetView>
  </sheetViews>
  <sheetFormatPr defaultRowHeight="14.4" x14ac:dyDescent="0.3"/>
  <cols>
    <col min="2" max="2" width="9.6640625" bestFit="1" customWidth="1"/>
  </cols>
  <sheetData>
    <row r="3" spans="1:2" x14ac:dyDescent="0.3">
      <c r="A3" t="s">
        <v>182</v>
      </c>
      <c r="B3" s="3">
        <f>AVERAGE(Movies[imdb_rating])</f>
        <v>7.9473684210526319</v>
      </c>
    </row>
    <row r="4" spans="1:2" x14ac:dyDescent="0.3">
      <c r="A4" t="s">
        <v>182</v>
      </c>
      <c r="B4" s="17">
        <f>MEDIAN(Movies[imdb_rating])</f>
        <v>8.1</v>
      </c>
    </row>
    <row r="5" spans="1:2" x14ac:dyDescent="0.3">
      <c r="A5" t="s">
        <v>183</v>
      </c>
      <c r="B5" s="3">
        <f>MODE(Movies[imdb_rating])</f>
        <v>8.4</v>
      </c>
    </row>
    <row r="6" spans="1:2" x14ac:dyDescent="0.3">
      <c r="B6" s="3"/>
    </row>
    <row r="7" spans="1:2" x14ac:dyDescent="0.3">
      <c r="B7" s="3"/>
    </row>
    <row r="8" spans="1:2" x14ac:dyDescent="0.3">
      <c r="B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4F57-5B87-42B1-8796-022A4E29928C}">
  <dimension ref="A1:J23"/>
  <sheetViews>
    <sheetView showGridLines="0" zoomScale="190" zoomScaleNormal="190" workbookViewId="0">
      <selection activeCell="G21" sqref="G21"/>
    </sheetView>
  </sheetViews>
  <sheetFormatPr defaultRowHeight="14.4" x14ac:dyDescent="0.3"/>
  <cols>
    <col min="1" max="1" width="5.109375" customWidth="1"/>
    <col min="2" max="2" width="7.77734375" bestFit="1" customWidth="1"/>
    <col min="3" max="3" width="12.6640625" bestFit="1" customWidth="1"/>
    <col min="4" max="4" width="13.88671875" customWidth="1"/>
    <col min="6" max="6" width="11.6640625" customWidth="1"/>
    <col min="7" max="7" width="8.6640625" customWidth="1"/>
    <col min="8" max="8" width="12.6640625" bestFit="1" customWidth="1"/>
    <col min="9" max="9" width="14.109375" bestFit="1" customWidth="1"/>
    <col min="10" max="10" width="9.5546875" bestFit="1" customWidth="1"/>
  </cols>
  <sheetData>
    <row r="1" spans="2:10" x14ac:dyDescent="0.3">
      <c r="B1" s="27" t="s">
        <v>187</v>
      </c>
      <c r="C1" s="27"/>
      <c r="D1" s="27"/>
      <c r="E1" s="27"/>
      <c r="G1" s="24" t="s">
        <v>204</v>
      </c>
      <c r="H1" s="24"/>
      <c r="I1" s="24"/>
      <c r="J1" s="24"/>
    </row>
    <row r="2" spans="2:10" x14ac:dyDescent="0.3">
      <c r="B2" s="28" t="s">
        <v>186</v>
      </c>
      <c r="C2" s="28" t="s">
        <v>184</v>
      </c>
      <c r="D2" s="28" t="s">
        <v>185</v>
      </c>
      <c r="E2" s="28" t="s">
        <v>208</v>
      </c>
      <c r="G2" s="25" t="s">
        <v>186</v>
      </c>
      <c r="H2" s="25" t="s">
        <v>184</v>
      </c>
      <c r="I2" s="25" t="s">
        <v>185</v>
      </c>
      <c r="J2" s="25" t="s">
        <v>208</v>
      </c>
    </row>
    <row r="3" spans="2:10" x14ac:dyDescent="0.3">
      <c r="B3" s="26" t="s">
        <v>188</v>
      </c>
      <c r="C3" s="26">
        <v>71</v>
      </c>
      <c r="D3" s="26">
        <f>C3-Juganda_Mean</f>
        <v>9</v>
      </c>
      <c r="E3" s="26">
        <f>D3^2</f>
        <v>81</v>
      </c>
      <c r="G3" s="26" t="s">
        <v>196</v>
      </c>
      <c r="H3" s="26">
        <v>99</v>
      </c>
      <c r="I3" s="26">
        <f>H3-Krance_Mean</f>
        <v>37</v>
      </c>
      <c r="J3" s="26">
        <f>I3^2</f>
        <v>1369</v>
      </c>
    </row>
    <row r="4" spans="2:10" x14ac:dyDescent="0.3">
      <c r="B4" s="26" t="s">
        <v>189</v>
      </c>
      <c r="C4" s="26">
        <v>62</v>
      </c>
      <c r="D4" s="26">
        <f>C4-Juganda_Mean</f>
        <v>0</v>
      </c>
      <c r="E4" s="26">
        <f t="shared" ref="E4:E10" si="0">D4^2</f>
        <v>0</v>
      </c>
      <c r="G4" s="26" t="s">
        <v>197</v>
      </c>
      <c r="H4" s="26">
        <v>14</v>
      </c>
      <c r="I4" s="26">
        <f>H4-Krance_Mean</f>
        <v>-48</v>
      </c>
      <c r="J4" s="26">
        <f t="shared" ref="J4:J10" si="1">I4^2</f>
        <v>2304</v>
      </c>
    </row>
    <row r="5" spans="2:10" x14ac:dyDescent="0.3">
      <c r="B5" s="26" t="s">
        <v>190</v>
      </c>
      <c r="C5" s="26">
        <v>66</v>
      </c>
      <c r="D5" s="26">
        <f>C5-Juganda_Mean</f>
        <v>4</v>
      </c>
      <c r="E5" s="26">
        <f t="shared" si="0"/>
        <v>16</v>
      </c>
      <c r="G5" s="26" t="s">
        <v>198</v>
      </c>
      <c r="H5" s="26">
        <v>75</v>
      </c>
      <c r="I5" s="26">
        <f>H5-Krance_Mean</f>
        <v>13</v>
      </c>
      <c r="J5" s="26">
        <f t="shared" si="1"/>
        <v>169</v>
      </c>
    </row>
    <row r="6" spans="2:10" x14ac:dyDescent="0.3">
      <c r="B6" s="26" t="s">
        <v>191</v>
      </c>
      <c r="C6" s="26">
        <v>61</v>
      </c>
      <c r="D6" s="26">
        <f>C6-Juganda_Mean</f>
        <v>-1</v>
      </c>
      <c r="E6" s="26">
        <f t="shared" si="0"/>
        <v>1</v>
      </c>
      <c r="G6" s="26" t="s">
        <v>199</v>
      </c>
      <c r="H6" s="26">
        <v>84</v>
      </c>
      <c r="I6" s="26">
        <f>H6-Krance_Mean</f>
        <v>22</v>
      </c>
      <c r="J6" s="26">
        <f t="shared" si="1"/>
        <v>484</v>
      </c>
    </row>
    <row r="7" spans="2:10" x14ac:dyDescent="0.3">
      <c r="B7" s="26" t="s">
        <v>192</v>
      </c>
      <c r="C7" s="26">
        <v>54</v>
      </c>
      <c r="D7" s="26">
        <f>C7-Juganda_Mean</f>
        <v>-8</v>
      </c>
      <c r="E7" s="26">
        <f t="shared" si="0"/>
        <v>64</v>
      </c>
      <c r="G7" s="26" t="s">
        <v>200</v>
      </c>
      <c r="H7" s="26">
        <v>44</v>
      </c>
      <c r="I7" s="26">
        <f>H7-Krance_Mean</f>
        <v>-18</v>
      </c>
      <c r="J7" s="26">
        <f t="shared" si="1"/>
        <v>324</v>
      </c>
    </row>
    <row r="8" spans="2:10" x14ac:dyDescent="0.3">
      <c r="B8" s="26" t="s">
        <v>193</v>
      </c>
      <c r="C8" s="26">
        <v>67</v>
      </c>
      <c r="D8" s="26">
        <f>C8-Juganda_Mean</f>
        <v>5</v>
      </c>
      <c r="E8" s="26">
        <f t="shared" si="0"/>
        <v>25</v>
      </c>
      <c r="G8" s="26" t="s">
        <v>201</v>
      </c>
      <c r="H8" s="26">
        <v>54</v>
      </c>
      <c r="I8" s="26">
        <f>H8-Krance_Mean</f>
        <v>-8</v>
      </c>
      <c r="J8" s="26">
        <f t="shared" si="1"/>
        <v>64</v>
      </c>
    </row>
    <row r="9" spans="2:10" x14ac:dyDescent="0.3">
      <c r="B9" s="26" t="s">
        <v>194</v>
      </c>
      <c r="C9" s="26">
        <v>55</v>
      </c>
      <c r="D9" s="26">
        <f>C9-Juganda_Mean</f>
        <v>-7</v>
      </c>
      <c r="E9" s="26">
        <f t="shared" si="0"/>
        <v>49</v>
      </c>
      <c r="G9" s="26" t="s">
        <v>202</v>
      </c>
      <c r="H9" s="26">
        <v>98</v>
      </c>
      <c r="I9" s="26">
        <f>H9-Krance_Mean</f>
        <v>36</v>
      </c>
      <c r="J9" s="26">
        <f t="shared" si="1"/>
        <v>1296</v>
      </c>
    </row>
    <row r="10" spans="2:10" x14ac:dyDescent="0.3">
      <c r="B10" s="26" t="s">
        <v>195</v>
      </c>
      <c r="C10" s="26">
        <v>60</v>
      </c>
      <c r="D10" s="26">
        <f>C10-Juganda_Mean</f>
        <v>-2</v>
      </c>
      <c r="E10" s="26">
        <f t="shared" si="0"/>
        <v>4</v>
      </c>
      <c r="G10" s="26" t="s">
        <v>203</v>
      </c>
      <c r="H10" s="26">
        <v>28</v>
      </c>
      <c r="I10" s="26">
        <f>H10-Krance_Mean</f>
        <v>-34</v>
      </c>
      <c r="J10" s="26">
        <f t="shared" si="1"/>
        <v>1156</v>
      </c>
    </row>
    <row r="12" spans="2:10" x14ac:dyDescent="0.3">
      <c r="B12" s="18" t="s">
        <v>182</v>
      </c>
      <c r="C12" s="18">
        <f>AVERAGE(C3:C10)</f>
        <v>62</v>
      </c>
      <c r="G12" s="18" t="s">
        <v>182</v>
      </c>
      <c r="H12" s="18">
        <f>AVERAGE(H3:H10)</f>
        <v>62</v>
      </c>
    </row>
    <row r="13" spans="2:10" x14ac:dyDescent="0.3">
      <c r="D13" s="22" t="s">
        <v>205</v>
      </c>
      <c r="E13" s="20">
        <f>SUM(E3:E10)</f>
        <v>240</v>
      </c>
      <c r="I13" s="22" t="s">
        <v>205</v>
      </c>
      <c r="J13" s="20">
        <f>SUM(J3:J10)</f>
        <v>7166</v>
      </c>
    </row>
    <row r="14" spans="2:10" x14ac:dyDescent="0.3">
      <c r="D14" s="22" t="s">
        <v>206</v>
      </c>
      <c r="E14" s="20">
        <f>COUNT(E3:E10)</f>
        <v>8</v>
      </c>
      <c r="I14" s="22" t="s">
        <v>206</v>
      </c>
      <c r="J14" s="20">
        <f>COUNT(J3:J10)</f>
        <v>8</v>
      </c>
    </row>
    <row r="15" spans="2:10" x14ac:dyDescent="0.3">
      <c r="D15" s="22" t="s">
        <v>207</v>
      </c>
      <c r="E15" s="20">
        <f>E13/E14</f>
        <v>30</v>
      </c>
      <c r="I15" s="22" t="s">
        <v>207</v>
      </c>
      <c r="J15" s="20">
        <f>J13/J14</f>
        <v>895.75</v>
      </c>
    </row>
    <row r="16" spans="2:10" x14ac:dyDescent="0.3">
      <c r="D16" s="22" t="s">
        <v>209</v>
      </c>
      <c r="E16" s="20">
        <f>_xlfn.VAR.P(C3:C10)</f>
        <v>30</v>
      </c>
      <c r="I16" s="22" t="s">
        <v>209</v>
      </c>
      <c r="J16" s="20">
        <f>_xlfn.VAR.P(H3:H10)</f>
        <v>895.75</v>
      </c>
    </row>
    <row r="17" spans="1:10" x14ac:dyDescent="0.3">
      <c r="D17" s="22" t="s">
        <v>211</v>
      </c>
      <c r="E17" s="21">
        <f>SQRT(E16)</f>
        <v>5.4772255750516612</v>
      </c>
      <c r="F17" s="3"/>
      <c r="G17" s="3"/>
      <c r="H17" s="3"/>
      <c r="I17" s="23" t="s">
        <v>210</v>
      </c>
      <c r="J17" s="21">
        <f>SQRT(J16)</f>
        <v>29.929082845954369</v>
      </c>
    </row>
    <row r="18" spans="1:10" x14ac:dyDescent="0.3">
      <c r="D18" s="22" t="s">
        <v>210</v>
      </c>
      <c r="E18" s="21">
        <f>_xlfn.STDEV.P(C3:C10)</f>
        <v>5.4772255750516612</v>
      </c>
      <c r="I18" s="22" t="s">
        <v>210</v>
      </c>
      <c r="J18" s="21">
        <f>_xlfn.STDEV.P(H3:H10)</f>
        <v>29.929082845954369</v>
      </c>
    </row>
    <row r="22" spans="1:10" x14ac:dyDescent="0.3">
      <c r="A22" s="29" t="s">
        <v>212</v>
      </c>
      <c r="B22" s="29"/>
      <c r="C22" s="29"/>
      <c r="D22" s="30">
        <f>_xlfn.VAR.P(Movies[imdb_rating])</f>
        <v>1.3577562326869845</v>
      </c>
    </row>
    <row r="23" spans="1:10" x14ac:dyDescent="0.3">
      <c r="A23" s="29" t="s">
        <v>213</v>
      </c>
      <c r="B23" s="29"/>
      <c r="C23" s="29"/>
      <c r="D23" s="31">
        <f>_xlfn.STDEV.P(Movies[imdb_rating])</f>
        <v>1.1652279745556164</v>
      </c>
    </row>
  </sheetData>
  <mergeCells count="4">
    <mergeCell ref="B1:E1"/>
    <mergeCell ref="G1:J1"/>
    <mergeCell ref="A22:C22"/>
    <mergeCell ref="A23:C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34B5-1762-404B-A3F0-BAF28D4FA455}">
  <dimension ref="A1:B9"/>
  <sheetViews>
    <sheetView showGridLines="0" zoomScale="235" zoomScaleNormal="235" workbookViewId="0">
      <selection activeCell="B12" sqref="B12"/>
    </sheetView>
  </sheetViews>
  <sheetFormatPr defaultRowHeight="14.4" x14ac:dyDescent="0.3"/>
  <cols>
    <col min="1" max="1" width="17" customWidth="1"/>
    <col min="2" max="2" width="15.44140625" customWidth="1"/>
    <col min="3" max="3" width="5" bestFit="1" customWidth="1"/>
  </cols>
  <sheetData>
    <row r="1" spans="1:2" x14ac:dyDescent="0.3">
      <c r="A1" s="33" t="s">
        <v>216</v>
      </c>
      <c r="B1" s="26"/>
    </row>
    <row r="2" spans="1:2" x14ac:dyDescent="0.3">
      <c r="A2" s="32" t="s">
        <v>214</v>
      </c>
      <c r="B2" s="32" t="s">
        <v>215</v>
      </c>
    </row>
    <row r="3" spans="1:2" x14ac:dyDescent="0.3">
      <c r="A3" s="26">
        <v>1760</v>
      </c>
      <c r="B3" s="26">
        <v>2.64</v>
      </c>
    </row>
    <row r="4" spans="1:2" x14ac:dyDescent="0.3">
      <c r="A4" s="26">
        <v>1943</v>
      </c>
      <c r="B4" s="26">
        <v>2.98</v>
      </c>
    </row>
    <row r="5" spans="1:2" x14ac:dyDescent="0.3">
      <c r="A5" s="26">
        <v>1914</v>
      </c>
      <c r="B5" s="26">
        <v>3.13</v>
      </c>
    </row>
    <row r="6" spans="1:2" x14ac:dyDescent="0.3">
      <c r="A6" s="26">
        <v>1618</v>
      </c>
      <c r="B6" s="26">
        <v>1.76</v>
      </c>
    </row>
    <row r="7" spans="1:2" x14ac:dyDescent="0.3">
      <c r="A7" s="26">
        <v>1369</v>
      </c>
      <c r="B7" s="26">
        <v>1.99</v>
      </c>
    </row>
    <row r="9" spans="1:2" x14ac:dyDescent="0.3">
      <c r="A9" s="16" t="s">
        <v>217</v>
      </c>
      <c r="B9" s="19">
        <f>CORREL(A3:A7,B3:B7)</f>
        <v>0.86003793983378041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4329-36C8-4EFB-B24A-8544064B881B}">
  <dimension ref="A1:B7"/>
  <sheetViews>
    <sheetView showGridLines="0" zoomScale="295" zoomScaleNormal="295" workbookViewId="0">
      <selection activeCell="C11" sqref="C11"/>
    </sheetView>
  </sheetViews>
  <sheetFormatPr defaultRowHeight="14.4" x14ac:dyDescent="0.3"/>
  <cols>
    <col min="1" max="1" width="10.44140625" bestFit="1" customWidth="1"/>
    <col min="2" max="2" width="14.33203125" bestFit="1" customWidth="1"/>
  </cols>
  <sheetData>
    <row r="1" spans="1:2" x14ac:dyDescent="0.3">
      <c r="A1" s="32" t="s">
        <v>218</v>
      </c>
      <c r="B1" s="32" t="s">
        <v>219</v>
      </c>
    </row>
    <row r="2" spans="1:2" x14ac:dyDescent="0.3">
      <c r="A2" s="26">
        <v>5</v>
      </c>
      <c r="B2" s="26">
        <v>78.571428571428569</v>
      </c>
    </row>
    <row r="3" spans="1:2" x14ac:dyDescent="0.3">
      <c r="A3" s="26">
        <v>10</v>
      </c>
      <c r="B3" s="26">
        <v>314.28571428571428</v>
      </c>
    </row>
    <row r="4" spans="1:2" x14ac:dyDescent="0.3">
      <c r="A4" s="26">
        <v>4.2</v>
      </c>
      <c r="B4" s="26">
        <v>55.440000000000005</v>
      </c>
    </row>
    <row r="5" spans="1:2" x14ac:dyDescent="0.3">
      <c r="A5" s="26">
        <v>3.1</v>
      </c>
      <c r="B5" s="26">
        <v>30.202857142857148</v>
      </c>
    </row>
    <row r="7" spans="1:2" x14ac:dyDescent="0.3">
      <c r="A7" s="18" t="s">
        <v>217</v>
      </c>
      <c r="B7" s="19">
        <f>CORREL(A2:A5,B2:B5)</f>
        <v>0.99418823541491408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51AB-3F2E-4586-907F-BB3EF611575E}">
  <dimension ref="A1:B10"/>
  <sheetViews>
    <sheetView showGridLines="0" zoomScale="220" zoomScaleNormal="220" workbookViewId="0">
      <selection activeCell="K6" sqref="K6"/>
    </sheetView>
  </sheetViews>
  <sheetFormatPr defaultRowHeight="14.4" x14ac:dyDescent="0.3"/>
  <cols>
    <col min="1" max="1" width="10.44140625" bestFit="1" customWidth="1"/>
    <col min="2" max="3" width="17.44140625" bestFit="1" customWidth="1"/>
    <col min="4" max="4" width="3" bestFit="1" customWidth="1"/>
  </cols>
  <sheetData>
    <row r="1" spans="1:2" x14ac:dyDescent="0.3">
      <c r="A1" s="34" t="s">
        <v>220</v>
      </c>
      <c r="B1" s="34" t="s">
        <v>221</v>
      </c>
    </row>
    <row r="2" spans="1:2" x14ac:dyDescent="0.3">
      <c r="A2" s="26">
        <v>180</v>
      </c>
      <c r="B2" s="26">
        <v>80</v>
      </c>
    </row>
    <row r="3" spans="1:2" x14ac:dyDescent="0.3">
      <c r="A3" s="26">
        <v>175</v>
      </c>
      <c r="B3" s="26">
        <v>176</v>
      </c>
    </row>
    <row r="4" spans="1:2" x14ac:dyDescent="0.3">
      <c r="A4" s="26">
        <v>130</v>
      </c>
      <c r="B4" s="26">
        <v>78</v>
      </c>
    </row>
    <row r="5" spans="1:2" x14ac:dyDescent="0.3">
      <c r="A5" s="26">
        <v>156</v>
      </c>
      <c r="B5" s="26">
        <v>200</v>
      </c>
    </row>
    <row r="6" spans="1:2" x14ac:dyDescent="0.3">
      <c r="A6" s="26">
        <v>162</v>
      </c>
      <c r="B6" s="26">
        <v>91</v>
      </c>
    </row>
    <row r="7" spans="1:2" x14ac:dyDescent="0.3">
      <c r="A7" s="26">
        <v>163</v>
      </c>
      <c r="B7" s="26">
        <v>175</v>
      </c>
    </row>
    <row r="8" spans="1:2" x14ac:dyDescent="0.3">
      <c r="A8" s="26">
        <v>160</v>
      </c>
      <c r="B8" s="26">
        <v>88</v>
      </c>
    </row>
    <row r="10" spans="1:2" x14ac:dyDescent="0.3">
      <c r="A10" t="s">
        <v>217</v>
      </c>
      <c r="B10" s="3">
        <f>CORREL(A2:A8,B2:B8)</f>
        <v>0.2011101110427804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F595-FB52-468E-BC44-90880AEE4FC5}">
  <dimension ref="A1:B10"/>
  <sheetViews>
    <sheetView zoomScale="265" zoomScaleNormal="265" workbookViewId="0">
      <selection activeCell="B11" sqref="B11"/>
    </sheetView>
  </sheetViews>
  <sheetFormatPr defaultRowHeight="14.4" x14ac:dyDescent="0.3"/>
  <cols>
    <col min="1" max="1" width="13.44140625" customWidth="1"/>
    <col min="2" max="2" width="19.109375" customWidth="1"/>
  </cols>
  <sheetData>
    <row r="1" spans="1:2" ht="28.8" x14ac:dyDescent="0.3">
      <c r="A1" s="35" t="s">
        <v>222</v>
      </c>
      <c r="B1" s="35" t="s">
        <v>223</v>
      </c>
    </row>
    <row r="2" spans="1:2" x14ac:dyDescent="0.3">
      <c r="A2" s="26">
        <v>10</v>
      </c>
      <c r="B2" s="26">
        <v>8</v>
      </c>
    </row>
    <row r="3" spans="1:2" x14ac:dyDescent="0.3">
      <c r="A3" s="26">
        <v>60</v>
      </c>
      <c r="B3" s="26">
        <v>4</v>
      </c>
    </row>
    <row r="4" spans="1:2" x14ac:dyDescent="0.3">
      <c r="A4" s="26">
        <v>0</v>
      </c>
      <c r="B4" s="26">
        <v>9</v>
      </c>
    </row>
    <row r="5" spans="1:2" x14ac:dyDescent="0.3">
      <c r="A5" s="26">
        <v>120</v>
      </c>
      <c r="B5" s="26">
        <v>2</v>
      </c>
    </row>
    <row r="6" spans="1:2" x14ac:dyDescent="0.3">
      <c r="A6" s="26">
        <v>30</v>
      </c>
      <c r="B6" s="26">
        <v>7</v>
      </c>
    </row>
    <row r="7" spans="1:2" x14ac:dyDescent="0.3">
      <c r="A7" s="26">
        <v>25</v>
      </c>
      <c r="B7" s="26">
        <v>7</v>
      </c>
    </row>
    <row r="8" spans="1:2" x14ac:dyDescent="0.3">
      <c r="A8" s="26">
        <v>5</v>
      </c>
      <c r="B8" s="26">
        <v>9</v>
      </c>
    </row>
    <row r="9" spans="1:2" x14ac:dyDescent="0.3">
      <c r="A9" s="36"/>
      <c r="B9" s="36"/>
    </row>
    <row r="10" spans="1:2" x14ac:dyDescent="0.3">
      <c r="A10" t="s">
        <v>217</v>
      </c>
      <c r="B10" s="3">
        <f>CORREL(A2:A8,B2:B8)</f>
        <v>-0.9762238779023108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8206-60A9-4AC9-8CE9-A0E213A77890}">
  <dimension ref="A1:B3"/>
  <sheetViews>
    <sheetView tabSelected="1" zoomScale="265" zoomScaleNormal="265" workbookViewId="0">
      <selection activeCell="H6" sqref="H6"/>
    </sheetView>
  </sheetViews>
  <sheetFormatPr defaultRowHeight="14.4" x14ac:dyDescent="0.3"/>
  <cols>
    <col min="1" max="1" width="15.109375" customWidth="1"/>
    <col min="2" max="2" width="8.88671875" customWidth="1"/>
  </cols>
  <sheetData>
    <row r="1" spans="1:2" x14ac:dyDescent="0.3">
      <c r="A1" s="37" t="s">
        <v>224</v>
      </c>
      <c r="B1" s="37"/>
    </row>
    <row r="2" spans="1:2" x14ac:dyDescent="0.3">
      <c r="A2" s="26" t="s">
        <v>225</v>
      </c>
      <c r="B2" s="26">
        <v>70</v>
      </c>
    </row>
    <row r="3" spans="1:2" x14ac:dyDescent="0.3">
      <c r="A3" s="26" t="s">
        <v>226</v>
      </c>
      <c r="B3" s="26">
        <v>30</v>
      </c>
    </row>
  </sheetData>
  <mergeCells count="1">
    <mergeCell ref="A1:B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movies</vt:lpstr>
      <vt:lpstr>financials</vt:lpstr>
      <vt:lpstr>actors</vt:lpstr>
      <vt:lpstr>movie_actor</vt:lpstr>
      <vt:lpstr>languages</vt:lpstr>
      <vt:lpstr>Marvel Financials</vt:lpstr>
      <vt:lpstr>Mean_Median_Mode</vt:lpstr>
      <vt:lpstr>Variance_Std</vt:lpstr>
      <vt:lpstr>Property Prices</vt:lpstr>
      <vt:lpstr>Circle Area</vt:lpstr>
      <vt:lpstr>Health Data</vt:lpstr>
      <vt:lpstr>Employee Happiness</vt:lpstr>
      <vt:lpstr>Investment</vt:lpstr>
      <vt:lpstr>Juganda_Mean</vt:lpstr>
      <vt:lpstr>Krance_Mean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SINGH</cp:lastModifiedBy>
  <dcterms:created xsi:type="dcterms:W3CDTF">2015-06-05T18:17:20Z</dcterms:created>
  <dcterms:modified xsi:type="dcterms:W3CDTF">2024-01-16T10:29:15Z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2024-01-15T02:57:07Z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a8f3cc72-6ba0-42e7-a655-27506d0b8b94</vt:lpwstr>
  </property>
  <property fmtid="{D5CDD505-2E9C-101B-9397-08002B2CF9AE}" pid="15" name="MSIP_Label_defa4170-0d19-0005-0004-bc88714345d2_ActionId">
    <vt:lpwstr>dae12e76-d5f1-4a1d-9207-e7dfd45cd675</vt:lpwstr>
  </property>
  <property fmtid="{D5CDD505-2E9C-101B-9397-08002B2CF9AE}" pid="16" name="MSIP_Label_defa4170-0d19-0005-0004-bc88714345d2_ContentBits">
    <vt:lpwstr>0</vt:lpwstr>
  </property>
</Properties>
</file>