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-BI\FINKARO ANALYTICS\REAL POWER BI DEVLOPER FULL COURSE\"/>
    </mc:Choice>
  </mc:AlternateContent>
  <xr:revisionPtr revIDLastSave="0" documentId="13_ncr:1_{3792026E-E60E-4E78-AAF1-71170FF06705}" xr6:coauthVersionLast="47" xr6:coauthVersionMax="47" xr10:uidLastSave="{00000000-0000-0000-0000-000000000000}"/>
  <bookViews>
    <workbookView xWindow="-108" yWindow="-108" windowWidth="23256" windowHeight="12456" xr2:uid="{D011A351-31AF-4037-BC3A-E856158C07BA}"/>
  </bookViews>
  <sheets>
    <sheet name="Table of Contents" sheetId="13" r:id="rId1"/>
    <sheet name="Basic" sheetId="1" r:id="rId2"/>
    <sheet name="Sum + Sum If" sheetId="2" r:id="rId3"/>
    <sheet name="Count +Count If" sheetId="3" r:id="rId4"/>
    <sheet name="Concatenate" sheetId="4" r:id="rId5"/>
    <sheet name="VLOOKUP" sheetId="6" r:id="rId6"/>
    <sheet name="PIVOT TABLE" sheetId="7" r:id="rId7"/>
    <sheet name="CONDITIONAL FORMATTING" sheetId="8" r:id="rId8"/>
    <sheet name="If" sheetId="5" r:id="rId9"/>
    <sheet name="AND OR NOT" sheetId="9" r:id="rId10"/>
    <sheet name="Average If" sheetId="10" r:id="rId11"/>
    <sheet name="Index Match" sheetId="11" r:id="rId12"/>
    <sheet name="Delimeter" sheetId="12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1" l="1"/>
  <c r="I7" i="11"/>
  <c r="I8" i="11"/>
  <c r="I5" i="11"/>
  <c r="C13" i="10"/>
  <c r="I4" i="9"/>
  <c r="I5" i="9"/>
  <c r="I6" i="9"/>
  <c r="I7" i="9"/>
  <c r="I8" i="9"/>
  <c r="I9" i="9"/>
  <c r="I10" i="9"/>
  <c r="I3" i="9"/>
  <c r="G4" i="9"/>
  <c r="G5" i="9"/>
  <c r="G6" i="9"/>
  <c r="G7" i="9"/>
  <c r="G8" i="9"/>
  <c r="G9" i="9"/>
  <c r="G10" i="9"/>
  <c r="G3" i="9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3" i="9"/>
  <c r="H3" i="9" s="1"/>
  <c r="C15" i="6"/>
  <c r="C14" i="6"/>
  <c r="C13" i="6"/>
  <c r="C12" i="6"/>
  <c r="C14" i="5"/>
  <c r="C15" i="5"/>
  <c r="C16" i="5"/>
  <c r="C17" i="5"/>
  <c r="C18" i="5"/>
  <c r="C19" i="5"/>
  <c r="C13" i="5"/>
  <c r="D3" i="5"/>
  <c r="D4" i="5"/>
  <c r="D5" i="5"/>
  <c r="D6" i="5"/>
  <c r="D7" i="5"/>
  <c r="D8" i="5"/>
  <c r="D9" i="5"/>
  <c r="D2" i="5"/>
  <c r="C3" i="5"/>
  <c r="C4" i="5"/>
  <c r="C5" i="5"/>
  <c r="C6" i="5"/>
  <c r="C7" i="5"/>
  <c r="C8" i="5"/>
  <c r="C9" i="5"/>
  <c r="C2" i="5"/>
  <c r="D3" i="4"/>
  <c r="D4" i="4"/>
  <c r="D5" i="4"/>
  <c r="D2" i="4"/>
  <c r="C21" i="3"/>
  <c r="C18" i="3"/>
  <c r="C17" i="3"/>
  <c r="C21" i="2"/>
  <c r="C24" i="2"/>
</calcChain>
</file>

<file path=xl/sharedStrings.xml><?xml version="1.0" encoding="utf-8"?>
<sst xmlns="http://schemas.openxmlformats.org/spreadsheetml/2006/main" count="862" uniqueCount="366">
  <si>
    <t>Beginner Level</t>
  </si>
  <si>
    <t>SUM</t>
  </si>
  <si>
    <t>SUMIF</t>
  </si>
  <si>
    <t>COUNTIF</t>
  </si>
  <si>
    <t>VLOOKUP</t>
  </si>
  <si>
    <t>HLOOKUP</t>
  </si>
  <si>
    <t>Pivot Table</t>
  </si>
  <si>
    <t>Conditional formatting</t>
  </si>
  <si>
    <t>If</t>
  </si>
  <si>
    <t>And</t>
  </si>
  <si>
    <t>Or</t>
  </si>
  <si>
    <t>Average If</t>
  </si>
  <si>
    <t>Index Match</t>
  </si>
  <si>
    <t>Delimeter</t>
  </si>
  <si>
    <t>Car Type</t>
  </si>
  <si>
    <t>Mazda</t>
  </si>
  <si>
    <t>Hundayi</t>
  </si>
  <si>
    <t>Honda</t>
  </si>
  <si>
    <t xml:space="preserve">Tata </t>
  </si>
  <si>
    <t>Maruti</t>
  </si>
  <si>
    <t>Wagnor</t>
  </si>
  <si>
    <t>Toyta</t>
  </si>
  <si>
    <t>Number</t>
  </si>
  <si>
    <t>Sum If</t>
  </si>
  <si>
    <t>Total Number of Car</t>
  </si>
  <si>
    <t>Count</t>
  </si>
  <si>
    <t>Counta</t>
  </si>
  <si>
    <t>Count If</t>
  </si>
  <si>
    <t>Fisrt Name</t>
  </si>
  <si>
    <t>Last Name</t>
  </si>
  <si>
    <t>Jack</t>
  </si>
  <si>
    <t>ma</t>
  </si>
  <si>
    <t>Elon</t>
  </si>
  <si>
    <t>Musk</t>
  </si>
  <si>
    <t>Jeff</t>
  </si>
  <si>
    <t>Bejos</t>
  </si>
  <si>
    <t>Ratan</t>
  </si>
  <si>
    <t>Tata</t>
  </si>
  <si>
    <t>Concatenate</t>
  </si>
  <si>
    <t>Name</t>
  </si>
  <si>
    <t>Banana</t>
  </si>
  <si>
    <t>Kevi</t>
  </si>
  <si>
    <t>Mango</t>
  </si>
  <si>
    <t>Orange</t>
  </si>
  <si>
    <t>Apple</t>
  </si>
  <si>
    <t>Grapps</t>
  </si>
  <si>
    <t>If Function</t>
  </si>
  <si>
    <t>Email ID</t>
  </si>
  <si>
    <t>Phone Number</t>
  </si>
  <si>
    <t>Salary</t>
  </si>
  <si>
    <t>Department</t>
  </si>
  <si>
    <t>Rohan</t>
  </si>
  <si>
    <t>Soham</t>
  </si>
  <si>
    <t>Monal</t>
  </si>
  <si>
    <t>Sonal</t>
  </si>
  <si>
    <t>Kabir</t>
  </si>
  <si>
    <t>Hussain</t>
  </si>
  <si>
    <t>rohan@gmail.com</t>
  </si>
  <si>
    <t>soham@gmail.com</t>
  </si>
  <si>
    <t>monal@gmail.com</t>
  </si>
  <si>
    <t>sonal@gmail.com</t>
  </si>
  <si>
    <t>kabir@gmail.com</t>
  </si>
  <si>
    <t>hussain@gmail.com</t>
  </si>
  <si>
    <t>Finance</t>
  </si>
  <si>
    <t>HR</t>
  </si>
  <si>
    <t>IT</t>
  </si>
  <si>
    <t>MARKETING</t>
  </si>
  <si>
    <t>SALES</t>
  </si>
  <si>
    <t>Email Id</t>
  </si>
  <si>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</si>
  <si>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</si>
  <si>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</si>
  <si>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</si>
  <si>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</si>
  <si>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</si>
  <si>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</si>
  <si>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</si>
  <si>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</si>
  <si>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</si>
  <si>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</si>
  <si>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</si>
  <si>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</si>
  <si>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</si>
  <si>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</si>
  <si>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</si>
  <si>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</si>
  <si>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</si>
  <si>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</si>
  <si>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</si>
  <si>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</si>
  <si>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</si>
  <si>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</si>
  <si>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</si>
  <si>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</si>
  <si>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</si>
  <si>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</si>
  <si>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</si>
  <si>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</si>
  <si>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</si>
  <si>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</si>
  <si>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</si>
  <si>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</si>
  <si>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</si>
  <si>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</si>
  <si>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</si>
  <si>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</si>
  <si>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</si>
  <si>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</si>
  <si>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</si>
  <si>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</si>
  <si>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</si>
  <si>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</si>
  <si>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</si>
  <si>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</si>
  <si>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</si>
  <si>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</si>
  <si>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</si>
  <si>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</si>
  <si>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</si>
  <si>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</si>
  <si>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</si>
  <si>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</si>
  <si>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</si>
  <si>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</si>
  <si>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</si>
  <si>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</si>
  <si>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</si>
  <si>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</si>
  <si>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</si>
  <si>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</si>
  <si>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</si>
  <si>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</si>
  <si>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</si>
  <si>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</si>
  <si>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</si>
  <si>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</si>
  <si>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</si>
  <si>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</si>
  <si>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</si>
  <si>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</si>
  <si>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</si>
  <si>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</si>
  <si>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</si>
  <si>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</si>
  <si>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</si>
  <si>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</si>
  <si>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</si>
  <si>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</si>
  <si>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</si>
  <si>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</si>
  <si>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</si>
  <si>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</si>
  <si>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</si>
  <si>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</si>
  <si>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</si>
  <si>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</si>
  <si>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</si>
  <si>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</si>
  <si>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</si>
  <si>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</si>
  <si>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</si>
  <si>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</si>
  <si>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</si>
  <si>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</si>
  <si>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</si>
  <si>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</si>
  <si>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</si>
  <si>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</si>
  <si>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</si>
  <si>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</si>
  <si>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</si>
  <si>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</si>
  <si>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</si>
  <si>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</si>
  <si>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</si>
  <si>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</si>
  <si>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</si>
  <si>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</si>
  <si>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</si>
  <si>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</si>
  <si>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</si>
  <si>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</si>
  <si>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</si>
  <si>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</si>
  <si>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</si>
  <si>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</si>
  <si>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</si>
  <si>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</si>
  <si>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</si>
  <si>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</si>
  <si>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</si>
  <si>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</si>
  <si>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</si>
  <si>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</si>
  <si>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</si>
  <si>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</si>
  <si>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</si>
  <si>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</si>
  <si>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</si>
  <si>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</si>
  <si>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</si>
  <si>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</si>
  <si>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</si>
  <si>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</si>
  <si>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</si>
  <si>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</si>
  <si>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</si>
  <si>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</si>
  <si>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</si>
  <si>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</si>
  <si>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</si>
  <si>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</si>
  <si>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</si>
  <si>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</si>
  <si>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</si>
  <si>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</si>
  <si>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</si>
  <si>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</si>
  <si>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</si>
  <si>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</si>
  <si>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</si>
  <si>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</si>
  <si>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</si>
  <si>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</si>
  <si>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</si>
  <si>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</si>
  <si>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</si>
  <si>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</si>
  <si>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</si>
  <si>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</si>
  <si>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</si>
  <si>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</si>
  <si>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</si>
  <si>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</si>
  <si>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</si>
  <si>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</si>
  <si>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</si>
  <si>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</si>
  <si>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</si>
  <si>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</si>
  <si>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</si>
  <si>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</si>
  <si>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</si>
  <si>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</si>
  <si>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</si>
  <si>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</si>
  <si>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</si>
  <si>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</si>
  <si>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</si>
  <si>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</si>
  <si>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</si>
  <si>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</si>
  <si>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</si>
  <si>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</si>
  <si>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</si>
  <si>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</si>
  <si>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</si>
  <si>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</si>
  <si>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</si>
  <si>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</si>
  <si>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</si>
  <si>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</si>
  <si>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</si>
  <si>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</si>
  <si>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</si>
  <si>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</si>
  <si>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</si>
  <si>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</si>
  <si>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</si>
  <si>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</si>
  <si>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</si>
  <si>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</si>
  <si>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</si>
  <si>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</si>
  <si>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</si>
  <si>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</si>
  <si>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</si>
  <si>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</si>
  <si>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</si>
  <si>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</si>
  <si>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</si>
  <si>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</si>
  <si>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</si>
  <si>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</si>
  <si>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</si>
  <si>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</si>
  <si>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</si>
  <si>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(All)</t>
  </si>
  <si>
    <t>Sum of Total Revenue</t>
  </si>
  <si>
    <t>Sum of Total Profit</t>
  </si>
  <si>
    <t>Sum of Total Cost</t>
  </si>
  <si>
    <t>Row Labels</t>
  </si>
  <si>
    <t>Grand Total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</si>
  <si>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</si>
  <si>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</si>
  <si>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</si>
  <si>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</si>
  <si>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</si>
  <si>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</si>
  <si>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</si>
  <si>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</si>
  <si>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</si>
  <si>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</si>
  <si>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Highlight Cell</t>
  </si>
  <si>
    <t>Top Bottom Rules</t>
  </si>
  <si>
    <t>Clear Rules</t>
  </si>
  <si>
    <t>Conditional Formatting 1</t>
  </si>
  <si>
    <t>Data Bars</t>
  </si>
  <si>
    <t>Colors Scales</t>
  </si>
  <si>
    <t>Icon Sets</t>
  </si>
  <si>
    <t>Conditional Formatting 2</t>
  </si>
  <si>
    <t>Credit Score</t>
  </si>
  <si>
    <t>Saving</t>
  </si>
  <si>
    <t>Data</t>
  </si>
  <si>
    <t>Result</t>
  </si>
  <si>
    <t xml:space="preserve">Credit </t>
  </si>
  <si>
    <t>Love</t>
  </si>
  <si>
    <t>Ankush</t>
  </si>
  <si>
    <t>Kedar</t>
  </si>
  <si>
    <t>suresh</t>
  </si>
  <si>
    <t>Mahes</t>
  </si>
  <si>
    <t>kunal</t>
  </si>
  <si>
    <t>sushma</t>
  </si>
  <si>
    <t>sudha</t>
  </si>
  <si>
    <t>Loan Approved</t>
  </si>
  <si>
    <t>Considerable</t>
  </si>
  <si>
    <t>Year</t>
  </si>
  <si>
    <t>Location</t>
  </si>
  <si>
    <t>East</t>
  </si>
  <si>
    <t>West</t>
  </si>
  <si>
    <t>South</t>
  </si>
  <si>
    <t>North</t>
  </si>
  <si>
    <t>south</t>
  </si>
  <si>
    <t>west</t>
  </si>
  <si>
    <t>Sales</t>
  </si>
  <si>
    <t>AvgIf</t>
  </si>
  <si>
    <t>Power BI</t>
  </si>
  <si>
    <t>SQL</t>
  </si>
  <si>
    <t>Python</t>
  </si>
  <si>
    <t>Excel</t>
  </si>
  <si>
    <t>Scale</t>
  </si>
  <si>
    <t>Scale out of 10</t>
  </si>
  <si>
    <t>Jack ma</t>
  </si>
  <si>
    <t>Elon Musk</t>
  </si>
  <si>
    <t>Jeff Bejos</t>
  </si>
  <si>
    <t>Ratan Tata</t>
  </si>
  <si>
    <t>Kabir Singh</t>
  </si>
  <si>
    <t>Hussain Khan</t>
  </si>
  <si>
    <t>Singh</t>
  </si>
  <si>
    <t>Khan</t>
  </si>
  <si>
    <t>rohan</t>
  </si>
  <si>
    <t>gmail.com</t>
  </si>
  <si>
    <t>soham</t>
  </si>
  <si>
    <t>monal</t>
  </si>
  <si>
    <t>sonal</t>
  </si>
  <si>
    <t>kabir</t>
  </si>
  <si>
    <t>hussain</t>
  </si>
  <si>
    <t>Table of Contents</t>
  </si>
  <si>
    <t>S.No.</t>
  </si>
  <si>
    <t>Worksheet</t>
  </si>
  <si>
    <t>Basic</t>
  </si>
  <si>
    <t>Sum + Sum If</t>
  </si>
  <si>
    <t>Count +Count If</t>
  </si>
  <si>
    <t>PIVOT TABLE</t>
  </si>
  <si>
    <t>CONDITIONAL FORMATTING</t>
  </si>
  <si>
    <t>AND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</si>
</sst>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4" fillId="0" borderId="0" xfId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FUR DHUNIYAN" refreshedDate="44761.567581597221" createdVersion="8" refreshedVersion="8" minRefreshableVersion="3" recordCount="100" xr:uid="{85C998D7-2358-4543-BA93-5463763E3956}">
  <cacheSource type="worksheet">
    <worksheetSource ref="A1:Q101" sheet="PIVOT TABLE"/>
  </cacheSource>
  <cacheFields count="17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 count="76">
        <s v="Libya"/>
        <s v="Canada"/>
        <s v="Japan"/>
        <s v="Chad"/>
        <s v="Armenia"/>
        <s v="Eritrea"/>
        <s v="Montenegro"/>
        <s v="Jamaica"/>
        <s v="Fiji"/>
        <s v="Togo"/>
        <s v="Greece"/>
        <s v="Sudan"/>
        <s v="Maldives"/>
        <s v="Estonia"/>
        <s v="Greenland"/>
        <s v="Cape Verde"/>
        <s v="Senegal"/>
        <s v="Federated States of Micronesia"/>
        <s v="Bulgaria"/>
        <s v="Algeria"/>
        <s v="Mongolia"/>
        <s v="Grenada"/>
        <s v="Mauritius "/>
        <s v="Morocco"/>
        <s v="Honduras"/>
        <s v="Benin"/>
        <s v="Equatorial Guinea"/>
        <s v="Swaziland"/>
        <s v="Trinidad and Tobago"/>
        <s v="Sweden"/>
        <s v="Belarus"/>
        <s v="Guinea-Bissau"/>
        <s v="Turkey"/>
        <s v="Central African Republic"/>
        <s v="Laos"/>
        <s v="Israel"/>
        <s v="Bhutan"/>
        <s v="Vanuatu"/>
        <s v="Burundi"/>
        <s v="Ukraine"/>
        <s v="Croatia"/>
        <s v="Madagascar"/>
        <s v="Malaysia"/>
        <s v="Uzbekistan"/>
        <s v="Italy"/>
        <s v="Nepal"/>
        <s v="Portugal"/>
        <s v="Panama"/>
        <s v="Botswana"/>
        <s v="Tanzania"/>
        <s v="Romania"/>
        <s v="Mali"/>
        <s v="Niger"/>
        <s v="Austria"/>
        <s v="India"/>
        <s v="Luxembourg"/>
        <s v="Iceland"/>
        <s v="Qatar"/>
        <s v="South Sudan"/>
        <s v="United Kingdom"/>
        <s v="Tunisia "/>
        <s v="United States of America"/>
        <s v="Liberia"/>
        <s v="South Korea"/>
        <s v="Kenya"/>
        <s v="Rwanda"/>
        <s v="Cuba"/>
        <s v="Czech Republic"/>
        <s v="Philippines"/>
        <s v="El Salvador"/>
        <s v="Tonga"/>
        <s v="Democratic Republic of the Congo"/>
        <s v="Afghanistan"/>
        <s v="Tuvalu"/>
        <s v="Gabon"/>
        <s v="East Timor"/>
      </sharedItems>
    </cacheField>
    <cacheField name="Item Type" numFmtId="0">
      <sharedItems/>
    </cacheField>
    <cacheField name="Rep Name" numFmtId="0">
      <sharedItems/>
    </cacheField>
    <cacheField name="Sales Channel" numFmtId="0">
      <sharedItems/>
    </cacheField>
    <cacheField name="Order Priority" numFmtId="0">
      <sharedItems count="4">
        <s v="M"/>
        <s v="C"/>
        <s v="H"/>
        <s v="L"/>
      </sharedItems>
    </cacheField>
    <cacheField name="Order Date" numFmtId="14">
      <sharedItems containsSemiMixedTypes="0" containsNonDate="0" containsDate="1" containsString="0" minDate="2010-01-25T00:00:00" maxDate="2017-06-10T00:00:00"/>
    </cacheField>
    <cacheField name="Order ID" numFmtId="0">
      <sharedItems containsSemiMixedTypes="0" containsString="0" containsNumber="1" containsInteger="1" minValue="118002879" maxValue="980612885"/>
    </cacheField>
    <cacheField name="Ship Date" numFmtId="14">
      <sharedItems containsSemiMixedTypes="0" containsNonDate="0" containsDate="1" containsString="0" minDate="2010-02-10T00:00:00" maxDate="2017-07-20T00:00:00"/>
    </cacheField>
    <cacheField name="Units Sold" numFmtId="0">
      <sharedItems containsSemiMixedTypes="0" containsString="0" containsNumber="1" containsInteger="1" minValue="103" maxValue="991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733.69" maxValue="6456747.1500000004"/>
    </cacheField>
    <cacheField name="Total Cost" numFmtId="0">
      <sharedItems containsSemiMixedTypes="0" containsString="0" containsNumber="1" minValue="2027.56" maxValue="5204978.4000000004"/>
    </cacheField>
    <cacheField name="Total Profit" numFmtId="0">
      <sharedItems containsSemiMixedTypes="0" containsString="0" containsNumber="1" minValue="706.13" maxValue="1489746.97"/>
    </cacheField>
    <cacheField name="Order_Year" numFmtId="0">
      <sharedItems containsSemiMixedTypes="0" containsString="0" containsNumber="1" containsInteger="1" minValue="2010" maxValue="2017" count="8">
        <n v="2014"/>
        <n v="2011"/>
        <n v="2016"/>
        <n v="2010"/>
        <n v="2015"/>
        <n v="2012"/>
        <n v="2013"/>
        <n v="2017"/>
      </sharedItems>
    </cacheField>
    <cacheField name="Order_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osmetics"/>
    <s v="Lauren Marshall"/>
    <s v="Offline"/>
    <x v="0"/>
    <d v="2014-10-18T00:00:00"/>
    <n v="686800706"/>
    <d v="2014-10-31T00:00:00"/>
    <n v="8446"/>
    <n v="437.2"/>
    <n v="263.33"/>
    <n v="3692591.2"/>
    <n v="2224085.1800000002"/>
    <n v="1468506.02"/>
    <x v="0"/>
    <n v="10"/>
  </r>
  <r>
    <x v="1"/>
    <x v="1"/>
    <s v="Vegetables"/>
    <s v="Evan Vaughan"/>
    <s v="Online"/>
    <x v="0"/>
    <d v="2011-11-07T00:00:00"/>
    <n v="185941302"/>
    <d v="2011-12-08T00:00:00"/>
    <n v="3018"/>
    <n v="154.06"/>
    <n v="90.93"/>
    <n v="464953.08"/>
    <n v="274426.74"/>
    <n v="190526.34"/>
    <x v="1"/>
    <n v="11"/>
  </r>
  <r>
    <x v="0"/>
    <x v="0"/>
    <s v="Baby Food"/>
    <s v="Sean Glover"/>
    <s v="Offline"/>
    <x v="1"/>
    <d v="2016-10-31T00:00:00"/>
    <n v="246222341"/>
    <d v="2016-12-09T00:00:00"/>
    <n v="1517"/>
    <n v="255.28"/>
    <n v="159.41999999999999"/>
    <n v="387259.76"/>
    <n v="241840.14"/>
    <n v="145419.62"/>
    <x v="2"/>
    <n v="10"/>
  </r>
  <r>
    <x v="2"/>
    <x v="2"/>
    <s v="Cereal"/>
    <s v="Amy Hemmings"/>
    <s v="Offline"/>
    <x v="1"/>
    <d v="2010-04-10T00:00:00"/>
    <n v="161442649"/>
    <d v="2010-05-12T00:00:00"/>
    <n v="3322"/>
    <n v="205.7"/>
    <n v="117.11"/>
    <n v="683335.4"/>
    <n v="389039.42"/>
    <n v="294295.98"/>
    <x v="3"/>
    <n v="4"/>
  </r>
  <r>
    <x v="3"/>
    <x v="3"/>
    <s v="Fruits"/>
    <s v="Jack MacLeod"/>
    <s v="Offline"/>
    <x v="2"/>
    <d v="2011-08-16T00:00:00"/>
    <n v="645713555"/>
    <d v="2011-08-31T00:00:00"/>
    <n v="9845"/>
    <n v="9.33"/>
    <n v="6.92"/>
    <n v="91853.85"/>
    <n v="68127.399999999994"/>
    <n v="23726.45"/>
    <x v="1"/>
    <n v="8"/>
  </r>
  <r>
    <x v="4"/>
    <x v="4"/>
    <s v="Cereal"/>
    <s v="Piers MacLeod"/>
    <s v="Online"/>
    <x v="2"/>
    <d v="2014-11-24T00:00:00"/>
    <n v="683458888"/>
    <d v="2014-12-28T00:00:00"/>
    <n v="9528"/>
    <n v="205.7"/>
    <n v="117.11"/>
    <n v="1959909.6"/>
    <n v="1115824.08"/>
    <n v="844085.52"/>
    <x v="0"/>
    <n v="11"/>
  </r>
  <r>
    <x v="3"/>
    <x v="5"/>
    <s v="Cereal"/>
    <s v="Diana Black"/>
    <s v="Online"/>
    <x v="2"/>
    <d v="2015-03-04T00:00:00"/>
    <n v="679414975"/>
    <d v="2015-04-17T00:00:00"/>
    <n v="2844"/>
    <n v="205.7"/>
    <n v="117.11"/>
    <n v="585010.80000000005"/>
    <n v="333060.84000000003"/>
    <n v="251949.96"/>
    <x v="4"/>
    <n v="3"/>
  </r>
  <r>
    <x v="4"/>
    <x v="6"/>
    <s v="Clothes"/>
    <s v="Liam Wilkins"/>
    <s v="Offline"/>
    <x v="0"/>
    <d v="2012-05-17T00:00:00"/>
    <n v="208630645"/>
    <d v="2012-06-28T00:00:00"/>
    <n v="7299"/>
    <n v="109.28"/>
    <n v="35.840000000000003"/>
    <n v="797634.72"/>
    <n v="261596.16"/>
    <n v="536038.56000000006"/>
    <x v="5"/>
    <n v="5"/>
  </r>
  <r>
    <x v="5"/>
    <x v="7"/>
    <s v="Vegetables"/>
    <s v="Justin Scott"/>
    <s v="Online"/>
    <x v="2"/>
    <d v="2015-01-29T00:00:00"/>
    <n v="266467225"/>
    <d v="2015-03-07T00:00:00"/>
    <n v="2428"/>
    <n v="154.06"/>
    <n v="90.93"/>
    <n v="374057.68"/>
    <n v="220778.04"/>
    <n v="153279.64000000001"/>
    <x v="4"/>
    <n v="1"/>
  </r>
  <r>
    <x v="6"/>
    <x v="8"/>
    <s v="Vegetables"/>
    <s v="Trevor Hemmings"/>
    <s v="Offline"/>
    <x v="2"/>
    <d v="2013-12-24T00:00:00"/>
    <n v="118598544"/>
    <d v="2014-01-19T00:00:00"/>
    <n v="4800"/>
    <n v="154.06"/>
    <n v="90.93"/>
    <n v="739488"/>
    <n v="436464"/>
    <n v="303024"/>
    <x v="6"/>
    <n v="12"/>
  </r>
  <r>
    <x v="3"/>
    <x v="9"/>
    <s v="Clothes"/>
    <s v="Sam King"/>
    <s v="Online"/>
    <x v="0"/>
    <d v="2015-12-29T00:00:00"/>
    <n v="451010930"/>
    <d v="2016-01-19T00:00:00"/>
    <n v="3012"/>
    <n v="109.28"/>
    <n v="35.840000000000003"/>
    <n v="329151.35999999999"/>
    <n v="107950.08"/>
    <n v="221201.28"/>
    <x v="4"/>
    <n v="12"/>
  </r>
  <r>
    <x v="4"/>
    <x v="6"/>
    <s v="Snacks"/>
    <s v="Karen Clark"/>
    <s v="Offline"/>
    <x v="0"/>
    <d v="2010-02-27T00:00:00"/>
    <n v="220003211"/>
    <d v="2010-03-18T00:00:00"/>
    <n v="2694"/>
    <n v="152.58000000000001"/>
    <n v="97.44"/>
    <n v="411050.52"/>
    <n v="262503.36"/>
    <n v="148547.16"/>
    <x v="3"/>
    <n v="2"/>
  </r>
  <r>
    <x v="4"/>
    <x v="10"/>
    <s v="Household"/>
    <s v="Molly Jackson"/>
    <s v="Online"/>
    <x v="1"/>
    <d v="2016-11-17T00:00:00"/>
    <n v="702186715"/>
    <d v="2016-12-22T00:00:00"/>
    <n v="1508"/>
    <n v="668.27"/>
    <n v="502.54"/>
    <n v="1007751.16"/>
    <n v="757830.32"/>
    <n v="249920.84"/>
    <x v="2"/>
    <n v="11"/>
  </r>
  <r>
    <x v="3"/>
    <x v="11"/>
    <s v="Cosmetics"/>
    <s v="Irene Hill"/>
    <s v="Online"/>
    <x v="1"/>
    <d v="2015-12-20T00:00:00"/>
    <n v="544485270"/>
    <d v="2016-01-05T00:00:00"/>
    <n v="4146"/>
    <n v="437.2"/>
    <n v="263.33"/>
    <n v="1812631.2"/>
    <n v="1091766.18"/>
    <n v="720865.02"/>
    <x v="4"/>
    <n v="12"/>
  </r>
  <r>
    <x v="2"/>
    <x v="12"/>
    <s v="Fruits"/>
    <s v="Katherine Scott"/>
    <s v="Offline"/>
    <x v="3"/>
    <d v="2011-01-08T00:00:00"/>
    <n v="714135205"/>
    <d v="2011-02-06T00:00:00"/>
    <n v="7332"/>
    <n v="9.33"/>
    <n v="6.92"/>
    <n v="68407.56"/>
    <n v="50737.440000000002"/>
    <n v="17670.12"/>
    <x v="1"/>
    <n v="1"/>
  </r>
  <r>
    <x v="4"/>
    <x v="6"/>
    <s v="Clothes"/>
    <s v="Robert Davies"/>
    <s v="Offline"/>
    <x v="2"/>
    <d v="2010-06-28T00:00:00"/>
    <n v="448685348"/>
    <d v="2010-07-22T00:00:00"/>
    <n v="4820"/>
    <n v="109.28"/>
    <n v="35.840000000000003"/>
    <n v="526729.6"/>
    <n v="172748.79999999999"/>
    <n v="353980.8"/>
    <x v="3"/>
    <n v="6"/>
  </r>
  <r>
    <x v="4"/>
    <x v="13"/>
    <s v="Office Supplies"/>
    <s v="Nicholas McLean"/>
    <s v="Online"/>
    <x v="2"/>
    <d v="2016-04-25T00:00:00"/>
    <n v="405997025"/>
    <d v="2016-05-12T00:00:00"/>
    <n v="2397"/>
    <n v="651.21"/>
    <n v="524.96"/>
    <n v="1560950.37"/>
    <n v="1258329.1200000001"/>
    <n v="302621.25"/>
    <x v="2"/>
    <n v="4"/>
  </r>
  <r>
    <x v="1"/>
    <x v="14"/>
    <s v="Beverages"/>
    <s v="Victor Reid"/>
    <s v="Online"/>
    <x v="0"/>
    <d v="2012-07-27T00:00:00"/>
    <n v="414244067"/>
    <d v="2012-08-07T00:00:00"/>
    <n v="2880"/>
    <n v="47.45"/>
    <n v="31.79"/>
    <n v="136656"/>
    <n v="91555.199999999997"/>
    <n v="45100.800000000003"/>
    <x v="5"/>
    <n v="7"/>
  </r>
  <r>
    <x v="3"/>
    <x v="15"/>
    <s v="Clothes"/>
    <s v="Jan Dyer"/>
    <s v="Online"/>
    <x v="1"/>
    <d v="2014-09-08T00:00:00"/>
    <n v="821912801"/>
    <d v="2014-10-03T00:00:00"/>
    <n v="1117"/>
    <n v="109.28"/>
    <n v="35.840000000000003"/>
    <n v="122065.76"/>
    <n v="40033.279999999999"/>
    <n v="82032.479999999996"/>
    <x v="0"/>
    <n v="9"/>
  </r>
  <r>
    <x v="3"/>
    <x v="16"/>
    <s v="Household"/>
    <s v="Jan Johnston"/>
    <s v="Offline"/>
    <x v="3"/>
    <d v="2012-08-27T00:00:00"/>
    <n v="247802054"/>
    <d v="2012-09-08T00:00:00"/>
    <n v="8989"/>
    <n v="668.27"/>
    <n v="502.54"/>
    <n v="6007079.0300000003"/>
    <n v="4517332.0599999996"/>
    <n v="1489746.97"/>
    <x v="5"/>
    <n v="8"/>
  </r>
  <r>
    <x v="6"/>
    <x v="17"/>
    <s v="Snacks"/>
    <s v="Gavin Gill"/>
    <s v="Online"/>
    <x v="1"/>
    <d v="2012-09-03T00:00:00"/>
    <n v="531023156"/>
    <d v="2012-10-15T00:00:00"/>
    <n v="407"/>
    <n v="152.58000000000001"/>
    <n v="97.44"/>
    <n v="62100.06"/>
    <n v="39658.080000000002"/>
    <n v="22441.98"/>
    <x v="5"/>
    <n v="9"/>
  </r>
  <r>
    <x v="4"/>
    <x v="18"/>
    <s v="Clothes"/>
    <s v="Rose Paige"/>
    <s v="Online"/>
    <x v="3"/>
    <d v="2010-08-27T00:00:00"/>
    <n v="880999934"/>
    <d v="2010-09-16T00:00:00"/>
    <n v="6313"/>
    <n v="109.28"/>
    <n v="35.840000000000003"/>
    <n v="689884.64"/>
    <n v="226257.92000000001"/>
    <n v="463626.72"/>
    <x v="3"/>
    <n v="8"/>
  </r>
  <r>
    <x v="0"/>
    <x v="19"/>
    <s v="Personal Care"/>
    <s v="Christian Short"/>
    <s v="Online"/>
    <x v="2"/>
    <d v="2011-02-20T00:00:00"/>
    <n v="127468717"/>
    <d v="2011-03-09T00:00:00"/>
    <n v="9681"/>
    <n v="81.73"/>
    <n v="56.67"/>
    <n v="791228.13"/>
    <n v="548622.27"/>
    <n v="242605.86"/>
    <x v="1"/>
    <n v="2"/>
  </r>
  <r>
    <x v="2"/>
    <x v="20"/>
    <s v="Clothes"/>
    <s v="Hannah Lambert"/>
    <s v="Online"/>
    <x v="3"/>
    <d v="2015-12-12T00:00:00"/>
    <n v="770478332"/>
    <d v="2016-01-24T00:00:00"/>
    <n v="515"/>
    <n v="109.28"/>
    <n v="35.840000000000003"/>
    <n v="56279.199999999997"/>
    <n v="18457.599999999999"/>
    <n v="37821.599999999999"/>
    <x v="4"/>
    <n v="12"/>
  </r>
  <r>
    <x v="5"/>
    <x v="21"/>
    <s v="Cereal"/>
    <s v="Connor Terry"/>
    <s v="Online"/>
    <x v="2"/>
    <d v="2012-10-28T00:00:00"/>
    <n v="430390107"/>
    <d v="2012-11-13T00:00:00"/>
    <n v="852"/>
    <n v="205.7"/>
    <n v="117.11"/>
    <n v="175256.4"/>
    <n v="99777.72"/>
    <n v="75478.679999999993"/>
    <x v="5"/>
    <n v="10"/>
  </r>
  <r>
    <x v="5"/>
    <x v="21"/>
    <s v="Beverages"/>
    <s v="Penelope Tucker"/>
    <s v="Online"/>
    <x v="0"/>
    <d v="2017-01-30T00:00:00"/>
    <n v="397877871"/>
    <d v="2017-03-20T00:00:00"/>
    <n v="9759"/>
    <n v="47.45"/>
    <n v="31.79"/>
    <n v="463064.55"/>
    <n v="310238.61"/>
    <n v="152825.94"/>
    <x v="7"/>
    <n v="1"/>
  </r>
  <r>
    <x v="3"/>
    <x v="16"/>
    <s v="Beverages"/>
    <s v="Peter Pullman"/>
    <s v="Offline"/>
    <x v="0"/>
    <d v="2014-10-22T00:00:00"/>
    <n v="683927953"/>
    <d v="2014-11-04T00:00:00"/>
    <n v="8334"/>
    <n v="47.45"/>
    <n v="31.79"/>
    <n v="395448.3"/>
    <n v="264937.86"/>
    <n v="130510.44"/>
    <x v="0"/>
    <n v="10"/>
  </r>
  <r>
    <x v="1"/>
    <x v="14"/>
    <s v="Fruits"/>
    <s v="Jessica Poole"/>
    <s v="Offline"/>
    <x v="0"/>
    <d v="2012-01-31T00:00:00"/>
    <n v="469839179"/>
    <d v="2012-02-22T00:00:00"/>
    <n v="4709"/>
    <n v="9.33"/>
    <n v="6.92"/>
    <n v="43934.97"/>
    <n v="32586.28"/>
    <n v="11348.69"/>
    <x v="5"/>
    <n v="1"/>
  </r>
  <r>
    <x v="3"/>
    <x v="3"/>
    <s v="Meat"/>
    <s v="Amelia Black"/>
    <s v="Offline"/>
    <x v="2"/>
    <d v="2016-01-20T00:00:00"/>
    <n v="357222878"/>
    <d v="2016-03-09T00:00:00"/>
    <n v="9043"/>
    <n v="421.89"/>
    <n v="364.69"/>
    <n v="3815151.27"/>
    <n v="3297891.67"/>
    <n v="517259.6"/>
    <x v="2"/>
    <n v="1"/>
  </r>
  <r>
    <x v="3"/>
    <x v="22"/>
    <s v="Personal Care"/>
    <s v="Claire Clark"/>
    <s v="Online"/>
    <x v="1"/>
    <d v="2016-01-01T00:00:00"/>
    <n v="118002879"/>
    <d v="2016-01-07T00:00:00"/>
    <n v="8529"/>
    <n v="81.73"/>
    <n v="56.67"/>
    <n v="697075.17"/>
    <n v="483338.43"/>
    <n v="213736.74"/>
    <x v="2"/>
    <n v="1"/>
  </r>
  <r>
    <x v="0"/>
    <x v="23"/>
    <s v="Beverages"/>
    <s v="Amy Alsop"/>
    <s v="Offline"/>
    <x v="1"/>
    <d v="2017-06-01T00:00:00"/>
    <n v="944415509"/>
    <d v="2017-06-23T00:00:00"/>
    <n v="2391"/>
    <n v="47.45"/>
    <n v="31.79"/>
    <n v="113452.95"/>
    <n v="76009.89"/>
    <n v="37443.06"/>
    <x v="7"/>
    <n v="6"/>
  </r>
  <r>
    <x v="5"/>
    <x v="24"/>
    <s v="Office Supplies"/>
    <s v="Steven Blake"/>
    <s v="Online"/>
    <x v="2"/>
    <d v="2015-06-30T00:00:00"/>
    <n v="499009597"/>
    <d v="2015-07-09T00:00:00"/>
    <n v="6884"/>
    <n v="651.21"/>
    <n v="524.96"/>
    <n v="4482929.6399999997"/>
    <n v="3613824.64"/>
    <n v="869105"/>
    <x v="4"/>
    <n v="6"/>
  </r>
  <r>
    <x v="3"/>
    <x v="25"/>
    <s v="Fruits"/>
    <s v="Angela Welch"/>
    <s v="Online"/>
    <x v="3"/>
    <d v="2014-01-28T00:00:00"/>
    <n v="564646470"/>
    <d v="2014-03-16T00:00:00"/>
    <n v="293"/>
    <n v="9.33"/>
    <n v="6.92"/>
    <n v="2733.69"/>
    <n v="2027.56"/>
    <n v="706.13"/>
    <x v="0"/>
    <n v="1"/>
  </r>
  <r>
    <x v="4"/>
    <x v="10"/>
    <s v="Baby Food"/>
    <s v="Thomas Hill"/>
    <s v="Offline"/>
    <x v="0"/>
    <d v="2014-04-08T00:00:00"/>
    <n v="294499957"/>
    <d v="2014-04-08T00:00:00"/>
    <n v="7937"/>
    <n v="255.28"/>
    <n v="159.41999999999999"/>
    <n v="2026157.36"/>
    <n v="1265316.54"/>
    <n v="760840.82"/>
    <x v="0"/>
    <n v="4"/>
  </r>
  <r>
    <x v="5"/>
    <x v="7"/>
    <s v="Beverages"/>
    <s v="Carolyn Arnold"/>
    <s v="Offline"/>
    <x v="3"/>
    <d v="2010-09-04T00:00:00"/>
    <n v="262056386"/>
    <d v="2010-10-24T00:00:00"/>
    <n v="7163"/>
    <n v="47.45"/>
    <n v="31.79"/>
    <n v="339884.35"/>
    <n v="227711.77"/>
    <n v="112172.58"/>
    <x v="3"/>
    <n v="9"/>
  </r>
  <r>
    <x v="3"/>
    <x v="26"/>
    <s v="Office Supplies"/>
    <s v="Joanne Wallace"/>
    <s v="Online"/>
    <x v="0"/>
    <d v="2010-05-02T00:00:00"/>
    <n v="211114585"/>
    <d v="2010-05-14T00:00:00"/>
    <n v="2352"/>
    <n v="651.21"/>
    <n v="524.96"/>
    <n v="1531645.92"/>
    <n v="1234705.9199999999"/>
    <n v="296940"/>
    <x v="3"/>
    <n v="5"/>
  </r>
  <r>
    <x v="3"/>
    <x v="27"/>
    <s v="Office Supplies"/>
    <s v="Tim Miller"/>
    <s v="Offline"/>
    <x v="2"/>
    <d v="2013-10-03T00:00:00"/>
    <n v="405785882"/>
    <d v="2013-10-22T00:00:00"/>
    <n v="9915"/>
    <n v="651.21"/>
    <n v="524.96"/>
    <n v="6456747.1500000004"/>
    <n v="5204978.4000000004"/>
    <n v="1251768.75"/>
    <x v="6"/>
    <n v="10"/>
  </r>
  <r>
    <x v="5"/>
    <x v="28"/>
    <s v="Vegetables"/>
    <s v="Brandon Duncan"/>
    <s v="Offline"/>
    <x v="0"/>
    <d v="2011-03-06T00:00:00"/>
    <n v="280494105"/>
    <d v="2011-04-14T00:00:00"/>
    <n v="3294"/>
    <n v="154.06"/>
    <n v="90.93"/>
    <n v="507473.64"/>
    <n v="299523.42"/>
    <n v="207950.22"/>
    <x v="1"/>
    <n v="3"/>
  </r>
  <r>
    <x v="4"/>
    <x v="29"/>
    <s v="Baby Food"/>
    <s v="Richard White"/>
    <s v="Online"/>
    <x v="3"/>
    <d v="2016-08-07T00:00:00"/>
    <n v="689975583"/>
    <d v="2016-08-12T00:00:00"/>
    <n v="7963"/>
    <n v="255.28"/>
    <n v="159.41999999999999"/>
    <n v="2032794.64"/>
    <n v="1269461.46"/>
    <n v="763333.18"/>
    <x v="2"/>
    <n v="8"/>
  </r>
  <r>
    <x v="4"/>
    <x v="30"/>
    <s v="Office Supplies"/>
    <s v="Theresa Hunter"/>
    <s v="Online"/>
    <x v="3"/>
    <d v="2011-01-11T00:00:00"/>
    <n v="759279143"/>
    <d v="2011-02-18T00:00:00"/>
    <n v="6426"/>
    <n v="651.21"/>
    <n v="524.96"/>
    <n v="4184675.46"/>
    <n v="3373392.96"/>
    <n v="811282.5"/>
    <x v="1"/>
    <n v="1"/>
  </r>
  <r>
    <x v="3"/>
    <x v="31"/>
    <s v="Office Supplies"/>
    <s v="Joanne Mathis"/>
    <s v="Offline"/>
    <x v="1"/>
    <d v="2014-05-21T00:00:00"/>
    <n v="133766114"/>
    <d v="2014-06-12T00:00:00"/>
    <n v="3221"/>
    <n v="651.21"/>
    <n v="524.96"/>
    <n v="2097547.41"/>
    <n v="1690896.16"/>
    <n v="406651.25"/>
    <x v="0"/>
    <n v="5"/>
  </r>
  <r>
    <x v="2"/>
    <x v="20"/>
    <s v="Beverages"/>
    <s v="Alan Carr"/>
    <s v="Online"/>
    <x v="0"/>
    <d v="2013-08-03T00:00:00"/>
    <n v="329110324"/>
    <d v="2013-09-02T00:00:00"/>
    <n v="9913"/>
    <n v="47.45"/>
    <n v="31.79"/>
    <n v="470371.85"/>
    <n v="315134.27"/>
    <n v="155237.57999999999"/>
    <x v="6"/>
    <n v="8"/>
  </r>
  <r>
    <x v="0"/>
    <x v="32"/>
    <s v="Meat"/>
    <s v="Michael Newman"/>
    <s v="Online"/>
    <x v="3"/>
    <d v="2011-10-05T00:00:00"/>
    <n v="681298100"/>
    <d v="2011-11-20T00:00:00"/>
    <n v="103"/>
    <n v="421.89"/>
    <n v="364.69"/>
    <n v="43454.67"/>
    <n v="37563.07"/>
    <n v="5891.6"/>
    <x v="1"/>
    <n v="10"/>
  </r>
  <r>
    <x v="3"/>
    <x v="33"/>
    <s v="Snacks"/>
    <s v="Benjamin Pullman"/>
    <s v="Offline"/>
    <x v="3"/>
    <d v="2016-11-15T00:00:00"/>
    <n v="596628272"/>
    <d v="2016-12-30T00:00:00"/>
    <n v="4419"/>
    <n v="152.58000000000001"/>
    <n v="97.44"/>
    <n v="674251.02"/>
    <n v="430587.36"/>
    <n v="243663.66"/>
    <x v="2"/>
    <n v="11"/>
  </r>
  <r>
    <x v="3"/>
    <x v="26"/>
    <s v="Office Supplies"/>
    <s v="Carl Vaughan"/>
    <s v="Offline"/>
    <x v="3"/>
    <d v="2015-04-03T00:00:00"/>
    <n v="901712167"/>
    <d v="2015-04-17T00:00:00"/>
    <n v="5523"/>
    <n v="651.21"/>
    <n v="524.96"/>
    <n v="3596632.83"/>
    <n v="2899354.08"/>
    <n v="697278.75"/>
    <x v="4"/>
    <n v="4"/>
  </r>
  <r>
    <x v="2"/>
    <x v="34"/>
    <s v="Beverages"/>
    <s v="John Harris"/>
    <s v="Online"/>
    <x v="0"/>
    <d v="2013-03-22T00:00:00"/>
    <n v="693473613"/>
    <d v="2013-04-21T00:00:00"/>
    <n v="3107"/>
    <n v="47.45"/>
    <n v="31.79"/>
    <n v="147427.15"/>
    <n v="98771.53"/>
    <n v="48655.62"/>
    <x v="6"/>
    <n v="3"/>
  </r>
  <r>
    <x v="4"/>
    <x v="4"/>
    <s v="Meat"/>
    <s v="Kimberly MacDonald"/>
    <s v="Online"/>
    <x v="1"/>
    <d v="2010-08-02T00:00:00"/>
    <n v="489148938"/>
    <d v="2010-09-01T00:00:00"/>
    <n v="8896"/>
    <n v="421.89"/>
    <n v="364.69"/>
    <n v="3753133.44"/>
    <n v="3244282.24"/>
    <n v="508851.20000000001"/>
    <x v="3"/>
    <n v="8"/>
  </r>
  <r>
    <x v="4"/>
    <x v="10"/>
    <s v="Household"/>
    <s v="Emma Duncan"/>
    <s v="Online"/>
    <x v="3"/>
    <d v="2012-01-05T00:00:00"/>
    <n v="876286971"/>
    <d v="2012-02-15T00:00:00"/>
    <n v="1643"/>
    <n v="668.27"/>
    <n v="502.54"/>
    <n v="1097967.6100000001"/>
    <n v="825673.22"/>
    <n v="272294.39"/>
    <x v="5"/>
    <n v="1"/>
  </r>
  <r>
    <x v="0"/>
    <x v="35"/>
    <s v="Personal Care"/>
    <s v="Jack Lee"/>
    <s v="Offline"/>
    <x v="2"/>
    <d v="2015-08-26T00:00:00"/>
    <n v="262749040"/>
    <d v="2015-08-30T00:00:00"/>
    <n v="2135"/>
    <n v="81.73"/>
    <n v="56.67"/>
    <n v="174493.55"/>
    <n v="120990.45"/>
    <n v="53503.1"/>
    <x v="4"/>
    <n v="8"/>
  </r>
  <r>
    <x v="2"/>
    <x v="36"/>
    <s v="Meat"/>
    <s v="Theresa Campbell"/>
    <s v="Online"/>
    <x v="2"/>
    <d v="2016-12-09T00:00:00"/>
    <n v="726708972"/>
    <d v="2017-01-26T00:00:00"/>
    <n v="8189"/>
    <n v="421.89"/>
    <n v="364.69"/>
    <n v="3454857.21"/>
    <n v="2986446.41"/>
    <n v="468410.8"/>
    <x v="2"/>
    <n v="12"/>
  </r>
  <r>
    <x v="6"/>
    <x v="37"/>
    <s v="Vegetables"/>
    <s v="Ella Abraham"/>
    <s v="Online"/>
    <x v="3"/>
    <d v="2012-05-17T00:00:00"/>
    <n v="366653096"/>
    <d v="2012-05-31T00:00:00"/>
    <n v="9654"/>
    <n v="154.06"/>
    <n v="90.93"/>
    <n v="1487295.24"/>
    <n v="877838.22"/>
    <n v="609457.02"/>
    <x v="5"/>
    <n v="5"/>
  </r>
  <r>
    <x v="3"/>
    <x v="38"/>
    <s v="Vegetables"/>
    <s v="Alexandra Allan"/>
    <s v="Online"/>
    <x v="0"/>
    <d v="2010-11-17T00:00:00"/>
    <n v="951380240"/>
    <d v="2010-12-20T00:00:00"/>
    <n v="3410"/>
    <n v="154.06"/>
    <n v="90.93"/>
    <n v="525344.6"/>
    <n v="310071.3"/>
    <n v="215273.3"/>
    <x v="3"/>
    <n v="11"/>
  </r>
  <r>
    <x v="4"/>
    <x v="39"/>
    <s v="Cosmetics"/>
    <s v="Jane Arnold"/>
    <s v="Online"/>
    <x v="0"/>
    <d v="2014-11-13T00:00:00"/>
    <n v="270001733"/>
    <d v="2015-01-01T00:00:00"/>
    <n v="8368"/>
    <n v="437.2"/>
    <n v="263.33"/>
    <n v="3658489.6"/>
    <n v="2203545.44"/>
    <n v="1454944.16"/>
    <x v="0"/>
    <n v="11"/>
  </r>
  <r>
    <x v="4"/>
    <x v="40"/>
    <s v="Beverages"/>
    <s v="Gavin Oliver"/>
    <s v="Online"/>
    <x v="1"/>
    <d v="2016-06-16T00:00:00"/>
    <n v="681941401"/>
    <d v="2016-07-28T00:00:00"/>
    <n v="470"/>
    <n v="47.45"/>
    <n v="31.79"/>
    <n v="22301.5"/>
    <n v="14941.3"/>
    <n v="7360.2"/>
    <x v="2"/>
    <n v="6"/>
  </r>
  <r>
    <x v="3"/>
    <x v="41"/>
    <s v="Fruits"/>
    <s v="Dan Brown"/>
    <s v="Online"/>
    <x v="3"/>
    <d v="2016-05-31T00:00:00"/>
    <n v="566935575"/>
    <d v="2016-06-07T00:00:00"/>
    <n v="7690"/>
    <n v="9.33"/>
    <n v="6.92"/>
    <n v="71747.7"/>
    <n v="53214.8"/>
    <n v="18532.900000000001"/>
    <x v="2"/>
    <n v="5"/>
  </r>
  <r>
    <x v="2"/>
    <x v="42"/>
    <s v="Snacks"/>
    <s v="Bella Jones"/>
    <s v="Offline"/>
    <x v="0"/>
    <d v="2012-10-06T00:00:00"/>
    <n v="175033080"/>
    <d v="2012-11-05T00:00:00"/>
    <n v="5033"/>
    <n v="152.58000000000001"/>
    <n v="97.44"/>
    <n v="767935.14"/>
    <n v="490415.52"/>
    <n v="277519.62"/>
    <x v="5"/>
    <n v="10"/>
  </r>
  <r>
    <x v="2"/>
    <x v="43"/>
    <s v="Office Supplies"/>
    <s v="Bella Coleman"/>
    <s v="Offline"/>
    <x v="3"/>
    <d v="2012-03-10T00:00:00"/>
    <n v="276595246"/>
    <d v="2012-03-15T00:00:00"/>
    <n v="9535"/>
    <n v="651.21"/>
    <n v="524.96"/>
    <n v="6209287.3499999996"/>
    <n v="5005493.5999999996"/>
    <n v="1203793.75"/>
    <x v="5"/>
    <n v="3"/>
  </r>
  <r>
    <x v="4"/>
    <x v="44"/>
    <s v="Office Supplies"/>
    <s v="Bernadette Nash"/>
    <s v="Online"/>
    <x v="0"/>
    <d v="2011-01-26T00:00:00"/>
    <n v="812295901"/>
    <d v="2011-02-13T00:00:00"/>
    <n v="5263"/>
    <n v="651.21"/>
    <n v="524.96"/>
    <n v="3427318.23"/>
    <n v="2762864.48"/>
    <n v="664453.75"/>
    <x v="1"/>
    <n v="1"/>
  </r>
  <r>
    <x v="2"/>
    <x v="45"/>
    <s v="Vegetables"/>
    <s v="Richard Bell"/>
    <s v="Offline"/>
    <x v="1"/>
    <d v="2014-06-02T00:00:00"/>
    <n v="443121373"/>
    <d v="2014-06-19T00:00:00"/>
    <n v="8316"/>
    <n v="154.06"/>
    <n v="90.93"/>
    <n v="1281162.96"/>
    <n v="756173.88"/>
    <n v="524989.07999999996"/>
    <x v="0"/>
    <n v="6"/>
  </r>
  <r>
    <x v="6"/>
    <x v="8"/>
    <s v="Personal Care"/>
    <s v="Pippa Kelly"/>
    <s v="Offline"/>
    <x v="2"/>
    <d v="2016-12-17T00:00:00"/>
    <n v="600370490"/>
    <d v="2017-01-25T00:00:00"/>
    <n v="1824"/>
    <n v="81.73"/>
    <n v="56.67"/>
    <n v="149075.51999999999"/>
    <n v="103366.08"/>
    <n v="45709.440000000002"/>
    <x v="2"/>
    <n v="12"/>
  </r>
  <r>
    <x v="4"/>
    <x v="46"/>
    <s v="Office Supplies"/>
    <s v="Jane Clarkson"/>
    <s v="Online"/>
    <x v="3"/>
    <d v="2014-06-27T00:00:00"/>
    <n v="535654580"/>
    <d v="2014-07-29T00:00:00"/>
    <n v="949"/>
    <n v="651.21"/>
    <n v="524.96"/>
    <n v="617998.29"/>
    <n v="498187.04"/>
    <n v="119811.25"/>
    <x v="0"/>
    <n v="6"/>
  </r>
  <r>
    <x v="5"/>
    <x v="47"/>
    <s v="Cosmetics"/>
    <s v="Gabrielle Lyman"/>
    <s v="Offline"/>
    <x v="2"/>
    <d v="2015-03-17T00:00:00"/>
    <n v="470897471"/>
    <d v="2015-04-22T00:00:00"/>
    <n v="7881"/>
    <n v="437.2"/>
    <n v="263.33"/>
    <n v="3445573.2"/>
    <n v="2075303.73"/>
    <n v="1370269.47"/>
    <x v="4"/>
    <n v="3"/>
  </r>
  <r>
    <x v="4"/>
    <x v="30"/>
    <s v="Beverages"/>
    <s v="Dylan Lyman"/>
    <s v="Offline"/>
    <x v="3"/>
    <d v="2013-04-03T00:00:00"/>
    <n v="248335492"/>
    <d v="2013-04-04T00:00:00"/>
    <n v="6846"/>
    <n v="47.45"/>
    <n v="31.79"/>
    <n v="324842.7"/>
    <n v="217634.34"/>
    <n v="107208.36"/>
    <x v="6"/>
    <n v="4"/>
  </r>
  <r>
    <x v="3"/>
    <x v="48"/>
    <s v="Clothes"/>
    <s v="Owen Howard"/>
    <s v="Offline"/>
    <x v="1"/>
    <d v="2015-03-08T00:00:00"/>
    <n v="680517470"/>
    <d v="2015-03-25T00:00:00"/>
    <n v="9097"/>
    <n v="109.28"/>
    <n v="35.840000000000003"/>
    <n v="994120.16"/>
    <n v="326036.47999999998"/>
    <n v="668083.68000000005"/>
    <x v="4"/>
    <n v="3"/>
  </r>
  <r>
    <x v="3"/>
    <x v="49"/>
    <s v="Personal Care"/>
    <s v="Michael Butler"/>
    <s v="Online"/>
    <x v="0"/>
    <d v="2013-06-21T00:00:00"/>
    <n v="400304734"/>
    <d v="2013-07-29T00:00:00"/>
    <n v="7921"/>
    <n v="81.73"/>
    <n v="56.67"/>
    <n v="647383.32999999996"/>
    <n v="448883.07"/>
    <n v="198500.26"/>
    <x v="6"/>
    <n v="6"/>
  </r>
  <r>
    <x v="4"/>
    <x v="50"/>
    <s v="Office Supplies"/>
    <s v="Richard Ross"/>
    <s v="Offline"/>
    <x v="1"/>
    <d v="2013-01-06T00:00:00"/>
    <n v="810871112"/>
    <d v="2013-01-08T00:00:00"/>
    <n v="3636"/>
    <n v="651.21"/>
    <n v="524.96"/>
    <n v="2367799.56"/>
    <n v="1908754.56"/>
    <n v="459045"/>
    <x v="6"/>
    <n v="1"/>
  </r>
  <r>
    <x v="3"/>
    <x v="51"/>
    <s v="Cereal"/>
    <s v="Austin Parsons"/>
    <s v="Online"/>
    <x v="3"/>
    <d v="2012-03-17T00:00:00"/>
    <n v="235702931"/>
    <d v="2012-04-03T00:00:00"/>
    <n v="8590"/>
    <n v="205.7"/>
    <n v="117.11"/>
    <n v="1766963"/>
    <n v="1005974.9"/>
    <n v="760988.1"/>
    <x v="5"/>
    <n v="3"/>
  </r>
  <r>
    <x v="3"/>
    <x v="33"/>
    <s v="Office Supplies"/>
    <s v="Wanda Walsh"/>
    <s v="Offline"/>
    <x v="1"/>
    <d v="2014-04-18T00:00:00"/>
    <n v="668599021"/>
    <d v="2014-05-12T00:00:00"/>
    <n v="2163"/>
    <n v="651.21"/>
    <n v="524.96"/>
    <n v="1408567.23"/>
    <n v="1135488.48"/>
    <n v="273078.75"/>
    <x v="0"/>
    <n v="4"/>
  </r>
  <r>
    <x v="3"/>
    <x v="52"/>
    <s v="Baby Food"/>
    <s v="Harry Kelly"/>
    <s v="Online"/>
    <x v="0"/>
    <d v="2016-01-03T00:00:00"/>
    <n v="123670709"/>
    <d v="2016-02-01T00:00:00"/>
    <n v="5766"/>
    <n v="255.28"/>
    <n v="159.41999999999999"/>
    <n v="1471944.48"/>
    <n v="919215.72"/>
    <n v="552728.76"/>
    <x v="2"/>
    <n v="1"/>
  </r>
  <r>
    <x v="4"/>
    <x v="53"/>
    <s v="Office Supplies"/>
    <s v="Christopher Rampling"/>
    <s v="Online"/>
    <x v="3"/>
    <d v="2011-05-12T00:00:00"/>
    <n v="285341823"/>
    <d v="2011-06-08T00:00:00"/>
    <n v="7841"/>
    <n v="651.21"/>
    <n v="524.96"/>
    <n v="5106137.6100000003"/>
    <n v="4116211.36"/>
    <n v="989926.25"/>
    <x v="1"/>
    <n v="5"/>
  </r>
  <r>
    <x v="2"/>
    <x v="54"/>
    <s v="Fruits"/>
    <s v="Tim Blake"/>
    <s v="Online"/>
    <x v="2"/>
    <d v="2010-07-29T00:00:00"/>
    <n v="658348691"/>
    <d v="2010-08-22T00:00:00"/>
    <n v="8862"/>
    <n v="9.33"/>
    <n v="6.92"/>
    <n v="82682.460000000006"/>
    <n v="61325.04"/>
    <n v="21357.42"/>
    <x v="3"/>
    <n v="7"/>
  </r>
  <r>
    <x v="4"/>
    <x v="55"/>
    <s v="Baby Food"/>
    <s v="Jennifer Lambert"/>
    <s v="Offline"/>
    <x v="3"/>
    <d v="2013-08-02T00:00:00"/>
    <n v="817740142"/>
    <d v="2013-08-19T00:00:00"/>
    <n v="6335"/>
    <n v="255.28"/>
    <n v="159.41999999999999"/>
    <n v="1617198.8"/>
    <n v="1009925.7"/>
    <n v="607273.1"/>
    <x v="6"/>
    <n v="8"/>
  </r>
  <r>
    <x v="3"/>
    <x v="15"/>
    <s v="Beverages"/>
    <s v="Elizabeth Jackson"/>
    <s v="Offline"/>
    <x v="2"/>
    <d v="2013-10-23T00:00:00"/>
    <n v="858877503"/>
    <d v="2013-11-06T00:00:00"/>
    <n v="9794"/>
    <n v="47.45"/>
    <n v="31.79"/>
    <n v="464725.3"/>
    <n v="311351.26"/>
    <n v="153374.04"/>
    <x v="6"/>
    <n v="10"/>
  </r>
  <r>
    <x v="4"/>
    <x v="29"/>
    <s v="Vegetables"/>
    <s v="Melanie Clarkson"/>
    <s v="Offline"/>
    <x v="0"/>
    <d v="2017-02-05T00:00:00"/>
    <n v="947434604"/>
    <d v="2017-02-19T00:00:00"/>
    <n v="5808"/>
    <n v="154.06"/>
    <n v="90.93"/>
    <n v="894780.48"/>
    <n v="528121.43999999994"/>
    <n v="366659.04"/>
    <x v="7"/>
    <n v="2"/>
  </r>
  <r>
    <x v="4"/>
    <x v="56"/>
    <s v="Meat"/>
    <s v="Max Cornish"/>
    <s v="Offline"/>
    <x v="2"/>
    <d v="2015-03-20T00:00:00"/>
    <n v="869397771"/>
    <d v="2015-04-17T00:00:00"/>
    <n v="2975"/>
    <n v="421.89"/>
    <n v="364.69"/>
    <n v="1255122.75"/>
    <n v="1084952.75"/>
    <n v="170170"/>
    <x v="4"/>
    <n v="3"/>
  </r>
  <r>
    <x v="0"/>
    <x v="57"/>
    <s v="Personal Care"/>
    <s v="Alexander Gibson"/>
    <s v="Offline"/>
    <x v="3"/>
    <d v="2012-05-06T00:00:00"/>
    <n v="481065833"/>
    <d v="2012-05-08T00:00:00"/>
    <n v="6925"/>
    <n v="81.73"/>
    <n v="56.67"/>
    <n v="565980.25"/>
    <n v="392439.75"/>
    <n v="173540.5"/>
    <x v="5"/>
    <n v="5"/>
  </r>
  <r>
    <x v="3"/>
    <x v="58"/>
    <s v="Meat"/>
    <s v="Julia Ferguson"/>
    <s v="Online"/>
    <x v="1"/>
    <d v="2013-09-30T00:00:00"/>
    <n v="159050118"/>
    <d v="2013-10-01T00:00:00"/>
    <n v="5319"/>
    <n v="421.89"/>
    <n v="364.69"/>
    <n v="2244032.91"/>
    <n v="1939786.11"/>
    <n v="304246.8"/>
    <x v="6"/>
    <n v="9"/>
  </r>
  <r>
    <x v="4"/>
    <x v="59"/>
    <s v="Office Supplies"/>
    <s v="Claire Mackay"/>
    <s v="Online"/>
    <x v="0"/>
    <d v="2014-05-20T00:00:00"/>
    <n v="350274455"/>
    <d v="2014-06-14T00:00:00"/>
    <n v="2850"/>
    <n v="651.21"/>
    <n v="524.96"/>
    <n v="1855948.5"/>
    <n v="1496136"/>
    <n v="359812.5"/>
    <x v="0"/>
    <n v="5"/>
  </r>
  <r>
    <x v="0"/>
    <x v="60"/>
    <s v="Cereal"/>
    <s v="Stephanie Lyman"/>
    <s v="Online"/>
    <x v="3"/>
    <d v="2010-04-09T00:00:00"/>
    <n v="221975171"/>
    <d v="2010-05-17T00:00:00"/>
    <n v="6241"/>
    <n v="205.7"/>
    <n v="117.11"/>
    <n v="1283773.7"/>
    <n v="730883.51"/>
    <n v="552890.18999999994"/>
    <x v="3"/>
    <n v="4"/>
  </r>
  <r>
    <x v="1"/>
    <x v="61"/>
    <s v="Office Supplies"/>
    <s v="Austin McGrath"/>
    <s v="Online"/>
    <x v="1"/>
    <d v="2017-06-09T00:00:00"/>
    <n v="811701095"/>
    <d v="2017-07-19T00:00:00"/>
    <n v="9247"/>
    <n v="651.21"/>
    <n v="524.96"/>
    <n v="6021738.8700000001"/>
    <n v="4854305.12"/>
    <n v="1167433.75"/>
    <x v="7"/>
    <n v="6"/>
  </r>
  <r>
    <x v="3"/>
    <x v="62"/>
    <s v="Cereal"/>
    <s v="Alexander Clarkson"/>
    <s v="Online"/>
    <x v="3"/>
    <d v="2015-02-08T00:00:00"/>
    <n v="977313554"/>
    <d v="2015-03-29T00:00:00"/>
    <n v="7653"/>
    <n v="205.7"/>
    <n v="117.11"/>
    <n v="1574222.1"/>
    <n v="896242.83"/>
    <n v="677979.27"/>
    <x v="4"/>
    <n v="2"/>
  </r>
  <r>
    <x v="3"/>
    <x v="5"/>
    <s v="Snacks"/>
    <s v="Stephanie Ellison"/>
    <s v="Offline"/>
    <x v="3"/>
    <d v="2010-01-25T00:00:00"/>
    <n v="546986377"/>
    <d v="2010-02-10T00:00:00"/>
    <n v="4279"/>
    <n v="152.58000000000001"/>
    <n v="97.44"/>
    <n v="652889.81999999995"/>
    <n v="416945.76"/>
    <n v="235944.06"/>
    <x v="3"/>
    <n v="1"/>
  </r>
  <r>
    <x v="2"/>
    <x v="63"/>
    <s v="Fruits"/>
    <s v="Charles Smith"/>
    <s v="Offline"/>
    <x v="3"/>
    <d v="2010-03-07T00:00:00"/>
    <n v="769205892"/>
    <d v="2010-03-17T00:00:00"/>
    <n v="3972"/>
    <n v="9.33"/>
    <n v="6.92"/>
    <n v="37058.76"/>
    <n v="27486.240000000002"/>
    <n v="9572.52"/>
    <x v="3"/>
    <n v="3"/>
  </r>
  <r>
    <x v="3"/>
    <x v="64"/>
    <s v="Clothes"/>
    <s v="Lauren Hill"/>
    <s v="Offline"/>
    <x v="0"/>
    <d v="2013-01-03T00:00:00"/>
    <n v="262770926"/>
    <d v="2013-02-08T00:00:00"/>
    <n v="8611"/>
    <n v="109.28"/>
    <n v="35.840000000000003"/>
    <n v="941010.08"/>
    <n v="308618.23999999999"/>
    <n v="632391.84"/>
    <x v="6"/>
    <n v="1"/>
  </r>
  <r>
    <x v="3"/>
    <x v="65"/>
    <s v="Snacks"/>
    <s v="Julian Springer"/>
    <s v="Online"/>
    <x v="0"/>
    <d v="2017-03-06T00:00:00"/>
    <n v="866792809"/>
    <d v="2017-03-18T00:00:00"/>
    <n v="2109"/>
    <n v="152.58000000000001"/>
    <n v="97.44"/>
    <n v="321791.21999999997"/>
    <n v="205500.96"/>
    <n v="116290.26"/>
    <x v="7"/>
    <n v="3"/>
  </r>
  <r>
    <x v="5"/>
    <x v="66"/>
    <s v="Beverages"/>
    <s v="Oliver Lawrence"/>
    <s v="Offline"/>
    <x v="1"/>
    <d v="2011-01-09T00:00:00"/>
    <n v="890695369"/>
    <d v="2011-02-23T00:00:00"/>
    <n v="5408"/>
    <n v="47.45"/>
    <n v="31.79"/>
    <n v="256609.6"/>
    <n v="171920.32"/>
    <n v="84689.279999999999"/>
    <x v="1"/>
    <n v="1"/>
  </r>
  <r>
    <x v="0"/>
    <x v="0"/>
    <s v="Cereal"/>
    <s v="Lily Anderson"/>
    <s v="Offline"/>
    <x v="0"/>
    <d v="2014-03-27T00:00:00"/>
    <n v="964214932"/>
    <d v="2014-03-31T00:00:00"/>
    <n v="1480"/>
    <n v="205.7"/>
    <n v="117.11"/>
    <n v="304436"/>
    <n v="173322.8"/>
    <n v="131113.20000000001"/>
    <x v="0"/>
    <n v="3"/>
  </r>
  <r>
    <x v="4"/>
    <x v="67"/>
    <s v="Snacks"/>
    <s v="Gordon North"/>
    <s v="Online"/>
    <x v="1"/>
    <d v="2013-06-28T00:00:00"/>
    <n v="887400329"/>
    <d v="2013-08-17T00:00:00"/>
    <n v="332"/>
    <n v="152.58000000000001"/>
    <n v="97.44"/>
    <n v="50656.56"/>
    <n v="32350.080000000002"/>
    <n v="18306.48"/>
    <x v="6"/>
    <n v="6"/>
  </r>
  <r>
    <x v="4"/>
    <x v="6"/>
    <s v="Beverages"/>
    <s v="Donna Campbell"/>
    <s v="Offline"/>
    <x v="0"/>
    <d v="2011-09-04T00:00:00"/>
    <n v="980612885"/>
    <d v="2011-09-04T00:00:00"/>
    <n v="3999"/>
    <n v="47.45"/>
    <n v="31.79"/>
    <n v="189752.55"/>
    <n v="127128.21"/>
    <n v="62624.34"/>
    <x v="1"/>
    <n v="9"/>
  </r>
  <r>
    <x v="4"/>
    <x v="6"/>
    <s v="Clothes"/>
    <s v="Ian Short"/>
    <s v="Offline"/>
    <x v="0"/>
    <d v="2016-07-14T00:00:00"/>
    <n v="734526431"/>
    <d v="2016-08-02T00:00:00"/>
    <n v="1549"/>
    <n v="109.28"/>
    <n v="35.840000000000003"/>
    <n v="169274.72"/>
    <n v="55516.160000000003"/>
    <n v="113758.56"/>
    <x v="2"/>
    <n v="7"/>
  </r>
  <r>
    <x v="2"/>
    <x v="68"/>
    <s v="Baby Food"/>
    <s v="Warren Jones"/>
    <s v="Online"/>
    <x v="3"/>
    <d v="2014-02-23T00:00:00"/>
    <n v="160127294"/>
    <d v="2014-03-23T00:00:00"/>
    <n v="4079"/>
    <n v="255.28"/>
    <n v="159.41999999999999"/>
    <n v="1041287.12"/>
    <n v="650274.18000000005"/>
    <n v="391012.94"/>
    <x v="0"/>
    <n v="2"/>
  </r>
  <r>
    <x v="5"/>
    <x v="69"/>
    <s v="Clothes"/>
    <s v="Robert Welch"/>
    <s v="Offline"/>
    <x v="3"/>
    <d v="2010-08-07T00:00:00"/>
    <n v="238714301"/>
    <d v="2010-09-13T00:00:00"/>
    <n v="9721"/>
    <n v="109.28"/>
    <n v="35.840000000000003"/>
    <n v="1062310.8799999999"/>
    <n v="348400.64000000001"/>
    <n v="713910.24"/>
    <x v="3"/>
    <n v="8"/>
  </r>
  <r>
    <x v="6"/>
    <x v="70"/>
    <s v="Household"/>
    <s v="Elizabeth Smith"/>
    <s v="Online"/>
    <x v="0"/>
    <d v="2013-01-14T00:00:00"/>
    <n v="671898782"/>
    <d v="2013-02-06T00:00:00"/>
    <n v="8635"/>
    <n v="668.27"/>
    <n v="502.54"/>
    <n v="5770511.4500000002"/>
    <n v="4339432.9000000004"/>
    <n v="1431078.55"/>
    <x v="6"/>
    <n v="1"/>
  </r>
  <r>
    <x v="3"/>
    <x v="71"/>
    <s v="Personal Care"/>
    <s v="Neil Mackay"/>
    <s v="Offline"/>
    <x v="2"/>
    <d v="2010-09-30T00:00:00"/>
    <n v="331604564"/>
    <d v="2010-11-17T00:00:00"/>
    <n v="8014"/>
    <n v="81.73"/>
    <n v="56.67"/>
    <n v="654984.22"/>
    <n v="454153.38"/>
    <n v="200830.84"/>
    <x v="3"/>
    <n v="9"/>
  </r>
  <r>
    <x v="0"/>
    <x v="72"/>
    <s v="Cereal"/>
    <s v="Andrea Dowd"/>
    <s v="Online"/>
    <x v="0"/>
    <d v="2016-10-13T00:00:00"/>
    <n v="410067975"/>
    <d v="2016-11-20T00:00:00"/>
    <n v="7081"/>
    <n v="205.7"/>
    <n v="117.11"/>
    <n v="1456561.7"/>
    <n v="829255.91"/>
    <n v="627305.79"/>
    <x v="2"/>
    <n v="10"/>
  </r>
  <r>
    <x v="6"/>
    <x v="73"/>
    <s v="Snacks"/>
    <s v="Jonathan Brown"/>
    <s v="Offline"/>
    <x v="3"/>
    <d v="2011-03-16T00:00:00"/>
    <n v="369837844"/>
    <d v="2011-03-23T00:00:00"/>
    <n v="2091"/>
    <n v="152.58000000000001"/>
    <n v="97.44"/>
    <n v="319044.78000000003"/>
    <n v="203747.04"/>
    <n v="115297.74"/>
    <x v="1"/>
    <n v="3"/>
  </r>
  <r>
    <x v="3"/>
    <x v="11"/>
    <s v="Fruits"/>
    <s v="Adrian Burgess"/>
    <s v="Online"/>
    <x v="3"/>
    <d v="2012-12-26T00:00:00"/>
    <n v="193775498"/>
    <d v="2013-01-31T00:00:00"/>
    <n v="1331"/>
    <n v="9.33"/>
    <n v="6.92"/>
    <n v="12418.23"/>
    <n v="9210.52"/>
    <n v="3207.71"/>
    <x v="5"/>
    <n v="12"/>
  </r>
  <r>
    <x v="3"/>
    <x v="52"/>
    <s v="Clothes"/>
    <s v="Julian Parr"/>
    <s v="Online"/>
    <x v="0"/>
    <d v="2015-09-02T00:00:00"/>
    <n v="835054767"/>
    <d v="2015-10-09T00:00:00"/>
    <n v="117"/>
    <n v="109.28"/>
    <n v="35.840000000000003"/>
    <n v="12785.76"/>
    <n v="4193.28"/>
    <n v="8592.48"/>
    <x v="4"/>
    <n v="9"/>
  </r>
  <r>
    <x v="3"/>
    <x v="74"/>
    <s v="Household"/>
    <s v="Joe McGrath"/>
    <s v="Offline"/>
    <x v="1"/>
    <d v="2013-11-11T00:00:00"/>
    <n v="167161977"/>
    <d v="2013-12-24T00:00:00"/>
    <n v="5798"/>
    <n v="668.27"/>
    <n v="502.54"/>
    <n v="3874629.46"/>
    <n v="2913726.92"/>
    <n v="960902.54"/>
    <x v="6"/>
    <n v="11"/>
  </r>
  <r>
    <x v="6"/>
    <x v="75"/>
    <s v="Vegetables"/>
    <s v="Edward Blake"/>
    <s v="Offline"/>
    <x v="1"/>
    <d v="2014-08-04T00:00:00"/>
    <n v="633895957"/>
    <d v="2014-08-22T00:00:00"/>
    <n v="2755"/>
    <n v="154.06"/>
    <n v="90.93"/>
    <n v="424435.3"/>
    <n v="250512.15"/>
    <n v="173923.15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04F05-8C35-424F-9825-6466B43285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5:V7" firstHeaderRow="0" firstDataRow="1" firstDataCol="1" rowPageCount="3" colPageCount="1"/>
  <pivotFields count="17">
    <pivotField axis="axisPage" showAll="0">
      <items count="8">
        <item x="2"/>
        <item x="6"/>
        <item x="5"/>
        <item x="4"/>
        <item x="0"/>
        <item x="1"/>
        <item x="3"/>
        <item t="default"/>
      </items>
    </pivotField>
    <pivotField axis="axisPage" showAll="0">
      <items count="77">
        <item x="72"/>
        <item x="19"/>
        <item x="4"/>
        <item x="53"/>
        <item x="30"/>
        <item x="25"/>
        <item x="36"/>
        <item x="48"/>
        <item x="18"/>
        <item x="38"/>
        <item x="1"/>
        <item x="15"/>
        <item x="33"/>
        <item x="3"/>
        <item x="40"/>
        <item x="66"/>
        <item x="67"/>
        <item x="71"/>
        <item x="75"/>
        <item x="69"/>
        <item x="26"/>
        <item x="5"/>
        <item x="13"/>
        <item x="17"/>
        <item x="8"/>
        <item x="74"/>
        <item x="10"/>
        <item x="14"/>
        <item x="21"/>
        <item x="31"/>
        <item x="24"/>
        <item x="56"/>
        <item x="54"/>
        <item x="35"/>
        <item x="44"/>
        <item x="7"/>
        <item x="2"/>
        <item x="64"/>
        <item x="34"/>
        <item x="62"/>
        <item x="0"/>
        <item x="55"/>
        <item x="41"/>
        <item x="42"/>
        <item x="12"/>
        <item x="51"/>
        <item x="22"/>
        <item x="20"/>
        <item x="6"/>
        <item x="23"/>
        <item x="45"/>
        <item x="52"/>
        <item x="47"/>
        <item x="68"/>
        <item x="46"/>
        <item x="57"/>
        <item x="50"/>
        <item x="65"/>
        <item x="16"/>
        <item x="63"/>
        <item x="58"/>
        <item x="11"/>
        <item x="27"/>
        <item x="29"/>
        <item x="49"/>
        <item x="9"/>
        <item x="70"/>
        <item x="28"/>
        <item x="60"/>
        <item x="32"/>
        <item x="73"/>
        <item x="39"/>
        <item x="59"/>
        <item x="61"/>
        <item x="43"/>
        <item x="37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x="3"/>
        <item h="1" x="1"/>
        <item h="1" x="5"/>
        <item h="1" x="6"/>
        <item h="1" x="0"/>
        <item h="1" x="4"/>
        <item h="1" x="2"/>
        <item h="1" x="7"/>
        <item t="default"/>
      </items>
    </pivotField>
    <pivotField showAll="0"/>
  </pivotFields>
  <rowFields count="1">
    <field x="15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0" hier="-1"/>
    <pageField fld="5" hier="-1"/>
  </pageFields>
  <dataFields count="3">
    <dataField name="Sum of Total Revenue" fld="12" baseField="0" baseItem="0"/>
    <dataField name="Sum of Total Profit" fld="14" baseField="0" baseItem="0"/>
    <dataField name="Sum of Total 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onal@gmail.com" TargetMode="External"/><Relationship Id="rId2" Type="http://schemas.openxmlformats.org/officeDocument/2006/relationships/hyperlink" Target="mailto:soham@gmail.com" TargetMode="External"/><Relationship Id="rId1" Type="http://schemas.openxmlformats.org/officeDocument/2006/relationships/hyperlink" Target="mailto:rohan@gmail.com" TargetMode="External"/><Relationship Id="rId6" Type="http://schemas.openxmlformats.org/officeDocument/2006/relationships/hyperlink" Target="mailto:hussain@gmail.com" TargetMode="External"/><Relationship Id="rId5" Type="http://schemas.openxmlformats.org/officeDocument/2006/relationships/hyperlink" Target="mailto:kabir@gmail.com" TargetMode="External"/><Relationship Id="rId4" Type="http://schemas.openxmlformats.org/officeDocument/2006/relationships/hyperlink" Target="mailto:sona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onal@gmail.com" TargetMode="External"/><Relationship Id="rId2" Type="http://schemas.openxmlformats.org/officeDocument/2006/relationships/hyperlink" Target="mailto:soham@gmail.com" TargetMode="External"/><Relationship Id="rId1" Type="http://schemas.openxmlformats.org/officeDocument/2006/relationships/hyperlink" Target="mailto:rohan@gmail.com" TargetMode="External"/><Relationship Id="rId6" Type="http://schemas.openxmlformats.org/officeDocument/2006/relationships/hyperlink" Target="mailto:hussain@gmail.com" TargetMode="External"/><Relationship Id="rId5" Type="http://schemas.openxmlformats.org/officeDocument/2006/relationships/hyperlink" Target="mailto:kabir@gmail.com" TargetMode="External"/><Relationship Id="rId4" Type="http://schemas.openxmlformats.org/officeDocument/2006/relationships/hyperlink" Target="mailto:sonal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1D75-F3A6-412C-8B14-21ED82ED6253}">
  <dimension ref="A1:B14"/>
  <sheetViews>
    <sheetView showGridLines="0" tabSelected="1" zoomScale="190" zoomScaleNormal="190" workbookViewId="0">
      <selection activeCell="E7" sqref="E7"/>
    </sheetView>
  </sheetViews>
  <sheetFormatPr defaultRowHeight="14.4" x14ac:dyDescent="0.3"/>
  <cols>
    <col min="1" max="1" width="7.77734375" customWidth="1"/>
    <col min="2" max="2" width="30.77734375" customWidth="1"/>
  </cols>
  <sheetData>
    <row r="1" spans="1:2" ht="15.6" x14ac:dyDescent="0.3">
      <c r="A1" s="25" t="s">
        <v>357</v>
      </c>
      <c r="B1" s="25"/>
    </row>
    <row r="2" spans="1:2" x14ac:dyDescent="0.3">
      <c r="A2" s="28" t="s">
        <v>358</v>
      </c>
      <c r="B2" s="28" t="s">
        <v>359</v>
      </c>
    </row>
    <row r="3" spans="1:2" x14ac:dyDescent="0.3">
      <c r="A3" s="26">
        <v>1</v>
      </c>
      <c r="B3" s="27" t="s">
        <v>360</v>
      </c>
    </row>
    <row r="4" spans="1:2" x14ac:dyDescent="0.3">
      <c r="A4" s="26">
        <v>2</v>
      </c>
      <c r="B4" s="27" t="s">
        <v>361</v>
      </c>
    </row>
    <row r="5" spans="1:2" x14ac:dyDescent="0.3">
      <c r="A5" s="26">
        <v>3</v>
      </c>
      <c r="B5" s="27" t="s">
        <v>362</v>
      </c>
    </row>
    <row r="6" spans="1:2" x14ac:dyDescent="0.3">
      <c r="A6" s="26">
        <v>4</v>
      </c>
      <c r="B6" s="27" t="s">
        <v>38</v>
      </c>
    </row>
    <row r="7" spans="1:2" x14ac:dyDescent="0.3">
      <c r="A7" s="26">
        <v>5</v>
      </c>
      <c r="B7" s="27" t="s">
        <v>4</v>
      </c>
    </row>
    <row r="8" spans="1:2" x14ac:dyDescent="0.3">
      <c r="A8" s="26">
        <v>6</v>
      </c>
      <c r="B8" s="27" t="s">
        <v>363</v>
      </c>
    </row>
    <row r="9" spans="1:2" x14ac:dyDescent="0.3">
      <c r="A9" s="26">
        <v>7</v>
      </c>
      <c r="B9" s="27" t="s">
        <v>364</v>
      </c>
    </row>
    <row r="10" spans="1:2" x14ac:dyDescent="0.3">
      <c r="A10" s="26">
        <v>8</v>
      </c>
      <c r="B10" s="27" t="s">
        <v>8</v>
      </c>
    </row>
    <row r="11" spans="1:2" x14ac:dyDescent="0.3">
      <c r="A11" s="26">
        <v>9</v>
      </c>
      <c r="B11" s="27" t="s">
        <v>365</v>
      </c>
    </row>
    <row r="12" spans="1:2" x14ac:dyDescent="0.3">
      <c r="A12" s="26">
        <v>10</v>
      </c>
      <c r="B12" s="27" t="s">
        <v>11</v>
      </c>
    </row>
    <row r="13" spans="1:2" x14ac:dyDescent="0.3">
      <c r="A13" s="26">
        <v>11</v>
      </c>
      <c r="B13" s="27" t="s">
        <v>12</v>
      </c>
    </row>
    <row r="14" spans="1:2" x14ac:dyDescent="0.3">
      <c r="A14" s="26">
        <v>12</v>
      </c>
      <c r="B14" s="27" t="s">
        <v>13</v>
      </c>
    </row>
  </sheetData>
  <mergeCells count="1">
    <mergeCell ref="A1:B1"/>
  </mergeCells>
  <hyperlinks>
    <hyperlink ref="B3" location="'Basic'!A1" display="Basic" xr:uid="{D8D01979-B24D-43C3-8256-84AC25A45DA0}"/>
    <hyperlink ref="B4" location="'Sum + Sum If'!A1" display="Sum + Sum If" xr:uid="{19F21042-420D-4A12-9174-A59738C1B399}"/>
    <hyperlink ref="B5" location="'Count +Count If'!A1" display="Count +Count If" xr:uid="{457675C4-3C0B-42B9-90CC-A39A0DE8345B}"/>
    <hyperlink ref="B6" location="'Concatenate'!A1" display="Concatenate" xr:uid="{09D4F694-B601-4A76-A4D8-2AD9DFA572B4}"/>
    <hyperlink ref="B7" location="'VLOOKUP'!A1" display="VLOOKUP" xr:uid="{BC39776E-C48A-4328-A66E-3EEE2C34634B}"/>
    <hyperlink ref="B8" location="'PIVOT TABLE'!A1" display="PIVOT TABLE" xr:uid="{821E5FE5-DA2E-403C-9AD2-121EC40377CB}"/>
    <hyperlink ref="B9" location="'CONDITIONAL FORMATTING'!A1" display="CONDITIONAL FORMATTING" xr:uid="{705FFA7E-0B8C-4753-BE94-DA623BB88F93}"/>
    <hyperlink ref="B10" location="'If'!A1" display="If" xr:uid="{6226B5F3-9A95-4D8D-9453-389AE3477917}"/>
    <hyperlink ref="B11" location="'AND OR NOT'!A1" display="AND OR NOT" xr:uid="{4C8C24DA-8CD3-43E7-9256-78C204886C7B}"/>
    <hyperlink ref="B12" location="'Average If'!A1" display="Average If" xr:uid="{44A96756-642F-44F2-9D00-A7A6E6798A65}"/>
    <hyperlink ref="B13" location="'Index Match'!A1" display="Index Match" xr:uid="{D604F648-3B15-4FE0-8755-EB42B000DE70}"/>
    <hyperlink ref="B14" location="'Delimeter'!A1" display="Delimeter" xr:uid="{D101DD2C-FFB2-4EB5-881B-C2EB58C16E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901A-2B0F-497D-A6BC-86C16FD1FA7D}">
  <dimension ref="B1:I10"/>
  <sheetViews>
    <sheetView zoomScale="175" zoomScaleNormal="175" workbookViewId="0">
      <selection activeCell="I19" sqref="I19"/>
    </sheetView>
  </sheetViews>
  <sheetFormatPr defaultRowHeight="14.4" x14ac:dyDescent="0.3"/>
  <cols>
    <col min="3" max="3" width="10.88671875" bestFit="1" customWidth="1"/>
    <col min="8" max="8" width="13.33203125" bestFit="1" customWidth="1"/>
    <col min="9" max="9" width="11.5546875" bestFit="1" customWidth="1"/>
  </cols>
  <sheetData>
    <row r="1" spans="2:9" x14ac:dyDescent="0.3">
      <c r="B1" s="20" t="s">
        <v>313</v>
      </c>
      <c r="C1" s="21"/>
      <c r="D1" s="21"/>
      <c r="E1" s="22"/>
      <c r="F1" s="20" t="s">
        <v>314</v>
      </c>
      <c r="G1" s="21"/>
      <c r="H1" s="21"/>
      <c r="I1" s="22"/>
    </row>
    <row r="2" spans="2:9" x14ac:dyDescent="0.3">
      <c r="B2" s="2" t="s">
        <v>39</v>
      </c>
      <c r="C2" s="2" t="s">
        <v>311</v>
      </c>
      <c r="D2" s="2" t="s">
        <v>312</v>
      </c>
      <c r="E2" s="2" t="s">
        <v>49</v>
      </c>
      <c r="F2" s="2" t="s">
        <v>315</v>
      </c>
      <c r="G2" s="2" t="s">
        <v>312</v>
      </c>
      <c r="H2" s="2" t="s">
        <v>324</v>
      </c>
      <c r="I2" s="2" t="s">
        <v>325</v>
      </c>
    </row>
    <row r="3" spans="2:9" x14ac:dyDescent="0.3">
      <c r="B3" s="2" t="s">
        <v>316</v>
      </c>
      <c r="C3" s="2">
        <v>500</v>
      </c>
      <c r="D3" s="2">
        <v>100000</v>
      </c>
      <c r="E3" s="2">
        <v>20000</v>
      </c>
      <c r="F3" s="2" t="b">
        <f>C3&gt;450</f>
        <v>1</v>
      </c>
      <c r="G3" s="2" t="b">
        <f>D3&gt;70000</f>
        <v>1</v>
      </c>
      <c r="H3" s="2" t="b">
        <f>AND(F3:G3)</f>
        <v>1</v>
      </c>
      <c r="I3" s="2" t="b">
        <f>OR(E3&gt;35000,C3&gt;550,D3&gt;75000)</f>
        <v>1</v>
      </c>
    </row>
    <row r="4" spans="2:9" x14ac:dyDescent="0.3">
      <c r="B4" s="2" t="s">
        <v>317</v>
      </c>
      <c r="C4" s="2">
        <v>345</v>
      </c>
      <c r="D4" s="2">
        <v>30000</v>
      </c>
      <c r="E4" s="2">
        <v>25000</v>
      </c>
      <c r="F4" s="2" t="b">
        <f t="shared" ref="F4:F10" si="0">C4&gt;450</f>
        <v>0</v>
      </c>
      <c r="G4" s="2" t="b">
        <f t="shared" ref="G4:G10" si="1">D4&gt;70000</f>
        <v>0</v>
      </c>
      <c r="H4" s="2" t="b">
        <f t="shared" ref="H4:H10" si="2">AND(F4:G4)</f>
        <v>0</v>
      </c>
      <c r="I4" s="2" t="b">
        <f t="shared" ref="I4:I10" si="3">OR(E4&gt;35000,C4&gt;550,D4&gt;75000)</f>
        <v>0</v>
      </c>
    </row>
    <row r="5" spans="2:9" x14ac:dyDescent="0.3">
      <c r="B5" s="2" t="s">
        <v>318</v>
      </c>
      <c r="C5" s="2">
        <v>670</v>
      </c>
      <c r="D5" s="2">
        <v>120000</v>
      </c>
      <c r="E5" s="2">
        <v>35000</v>
      </c>
      <c r="F5" s="2" t="b">
        <f t="shared" si="0"/>
        <v>1</v>
      </c>
      <c r="G5" s="2" t="b">
        <f t="shared" si="1"/>
        <v>1</v>
      </c>
      <c r="H5" s="2" t="b">
        <f t="shared" si="2"/>
        <v>1</v>
      </c>
      <c r="I5" s="2" t="b">
        <f t="shared" si="3"/>
        <v>1</v>
      </c>
    </row>
    <row r="6" spans="2:9" x14ac:dyDescent="0.3">
      <c r="B6" s="2" t="s">
        <v>319</v>
      </c>
      <c r="C6" s="2">
        <v>700</v>
      </c>
      <c r="D6" s="2">
        <v>69000</v>
      </c>
      <c r="E6" s="2">
        <v>40000</v>
      </c>
      <c r="F6" s="2" t="b">
        <f t="shared" si="0"/>
        <v>1</v>
      </c>
      <c r="G6" s="2" t="b">
        <f t="shared" si="1"/>
        <v>0</v>
      </c>
      <c r="H6" s="2" t="b">
        <f t="shared" si="2"/>
        <v>0</v>
      </c>
      <c r="I6" s="2" t="b">
        <f t="shared" si="3"/>
        <v>1</v>
      </c>
    </row>
    <row r="7" spans="2:9" x14ac:dyDescent="0.3">
      <c r="B7" s="2" t="s">
        <v>320</v>
      </c>
      <c r="C7" s="2">
        <v>380</v>
      </c>
      <c r="D7" s="2">
        <v>75000</v>
      </c>
      <c r="E7" s="2">
        <v>29000</v>
      </c>
      <c r="F7" s="2" t="b">
        <f t="shared" si="0"/>
        <v>0</v>
      </c>
      <c r="G7" s="2" t="b">
        <f t="shared" si="1"/>
        <v>1</v>
      </c>
      <c r="H7" s="2" t="b">
        <f t="shared" si="2"/>
        <v>0</v>
      </c>
      <c r="I7" s="2" t="b">
        <f t="shared" si="3"/>
        <v>0</v>
      </c>
    </row>
    <row r="8" spans="2:9" x14ac:dyDescent="0.3">
      <c r="B8" s="2" t="s">
        <v>321</v>
      </c>
      <c r="C8" s="2">
        <v>600</v>
      </c>
      <c r="D8" s="2">
        <v>50000</v>
      </c>
      <c r="E8" s="2">
        <v>70000</v>
      </c>
      <c r="F8" s="2" t="b">
        <f t="shared" si="0"/>
        <v>1</v>
      </c>
      <c r="G8" s="2" t="b">
        <f t="shared" si="1"/>
        <v>0</v>
      </c>
      <c r="H8" s="2" t="b">
        <f t="shared" si="2"/>
        <v>0</v>
      </c>
      <c r="I8" s="2" t="b">
        <f t="shared" si="3"/>
        <v>1</v>
      </c>
    </row>
    <row r="9" spans="2:9" x14ac:dyDescent="0.3">
      <c r="B9" s="2" t="s">
        <v>322</v>
      </c>
      <c r="C9" s="2">
        <v>570</v>
      </c>
      <c r="D9" s="2">
        <v>60000</v>
      </c>
      <c r="E9" s="2">
        <v>85000</v>
      </c>
      <c r="F9" s="2" t="b">
        <f t="shared" si="0"/>
        <v>1</v>
      </c>
      <c r="G9" s="2" t="b">
        <f t="shared" si="1"/>
        <v>0</v>
      </c>
      <c r="H9" s="2" t="b">
        <f t="shared" si="2"/>
        <v>0</v>
      </c>
      <c r="I9" s="2" t="b">
        <f t="shared" si="3"/>
        <v>1</v>
      </c>
    </row>
    <row r="10" spans="2:9" x14ac:dyDescent="0.3">
      <c r="B10" s="2" t="s">
        <v>323</v>
      </c>
      <c r="C10" s="2">
        <v>800</v>
      </c>
      <c r="D10" s="2">
        <v>80000</v>
      </c>
      <c r="E10" s="2">
        <v>50000</v>
      </c>
      <c r="F10" s="2" t="b">
        <f t="shared" si="0"/>
        <v>1</v>
      </c>
      <c r="G10" s="2" t="b">
        <f t="shared" si="1"/>
        <v>1</v>
      </c>
      <c r="H10" s="2" t="b">
        <f t="shared" si="2"/>
        <v>1</v>
      </c>
      <c r="I10" s="2" t="b">
        <f t="shared" si="3"/>
        <v>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4788-9E54-49A8-AA3E-5CC156FFA000}">
  <dimension ref="B2:D13"/>
  <sheetViews>
    <sheetView zoomScale="205" zoomScaleNormal="205" workbookViewId="0"/>
  </sheetViews>
  <sheetFormatPr defaultRowHeight="14.4" x14ac:dyDescent="0.3"/>
  <cols>
    <col min="2" max="2" width="7.109375" bestFit="1" customWidth="1"/>
    <col min="3" max="3" width="10.88671875" bestFit="1" customWidth="1"/>
  </cols>
  <sheetData>
    <row r="2" spans="2:4" x14ac:dyDescent="0.3">
      <c r="B2" s="16" t="s">
        <v>326</v>
      </c>
      <c r="C2" s="16" t="s">
        <v>327</v>
      </c>
      <c r="D2" s="16" t="s">
        <v>334</v>
      </c>
    </row>
    <row r="3" spans="2:4" x14ac:dyDescent="0.3">
      <c r="B3" s="17">
        <v>2010</v>
      </c>
      <c r="C3" s="17" t="s">
        <v>328</v>
      </c>
      <c r="D3" s="17">
        <v>100000</v>
      </c>
    </row>
    <row r="4" spans="2:4" x14ac:dyDescent="0.3">
      <c r="B4" s="17">
        <v>2012</v>
      </c>
      <c r="C4" s="17" t="s">
        <v>329</v>
      </c>
      <c r="D4" s="17">
        <v>30000</v>
      </c>
    </row>
    <row r="5" spans="2:4" x14ac:dyDescent="0.3">
      <c r="B5" s="17">
        <v>2010</v>
      </c>
      <c r="C5" s="17" t="s">
        <v>330</v>
      </c>
      <c r="D5" s="17">
        <v>120000</v>
      </c>
    </row>
    <row r="6" spans="2:4" x14ac:dyDescent="0.3">
      <c r="B6" s="17">
        <v>2016</v>
      </c>
      <c r="C6" s="17" t="s">
        <v>331</v>
      </c>
      <c r="D6" s="17">
        <v>69000</v>
      </c>
    </row>
    <row r="7" spans="2:4" x14ac:dyDescent="0.3">
      <c r="B7" s="17">
        <v>2010</v>
      </c>
      <c r="C7" s="17" t="s">
        <v>328</v>
      </c>
      <c r="D7" s="17">
        <v>75000</v>
      </c>
    </row>
    <row r="8" spans="2:4" x14ac:dyDescent="0.3">
      <c r="B8" s="17">
        <v>2016</v>
      </c>
      <c r="C8" s="17" t="s">
        <v>332</v>
      </c>
      <c r="D8" s="17">
        <v>50000</v>
      </c>
    </row>
    <row r="9" spans="2:4" x14ac:dyDescent="0.3">
      <c r="B9" s="17">
        <v>2012</v>
      </c>
      <c r="C9" s="17" t="s">
        <v>333</v>
      </c>
      <c r="D9" s="17">
        <v>60000</v>
      </c>
    </row>
    <row r="10" spans="2:4" x14ac:dyDescent="0.3">
      <c r="B10" s="17">
        <v>2013</v>
      </c>
      <c r="C10" s="17" t="s">
        <v>331</v>
      </c>
      <c r="D10" s="17">
        <v>80000</v>
      </c>
    </row>
    <row r="12" spans="2:4" x14ac:dyDescent="0.3">
      <c r="B12" t="s">
        <v>326</v>
      </c>
      <c r="C12" s="18" t="s">
        <v>335</v>
      </c>
    </row>
    <row r="13" spans="2:4" x14ac:dyDescent="0.3">
      <c r="B13">
        <v>2012</v>
      </c>
      <c r="C13">
        <f>AVERAGEIF(B3:B10,B13,D3:D10)</f>
        <v>45000</v>
      </c>
    </row>
  </sheetData>
  <dataValidations count="1">
    <dataValidation type="list" allowBlank="1" showInputMessage="1" showErrorMessage="1" sqref="B13" xr:uid="{98A4D382-B823-4337-92D4-89CF6EBFE26D}">
      <formula1>$B$3:$B$10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B08E-86DA-4E6F-A428-44C8C1B89BD6}">
  <dimension ref="B2:I12"/>
  <sheetViews>
    <sheetView zoomScale="190" zoomScaleNormal="190" workbookViewId="0"/>
  </sheetViews>
  <sheetFormatPr defaultRowHeight="14.4" x14ac:dyDescent="0.3"/>
  <sheetData>
    <row r="2" spans="2:9" x14ac:dyDescent="0.3">
      <c r="B2" s="24" t="s">
        <v>12</v>
      </c>
      <c r="C2" s="24"/>
      <c r="D2" s="24"/>
      <c r="E2" s="24"/>
      <c r="F2" s="24"/>
    </row>
    <row r="3" spans="2:9" x14ac:dyDescent="0.3">
      <c r="C3" s="23" t="s">
        <v>341</v>
      </c>
      <c r="D3" s="23"/>
      <c r="E3" s="23"/>
      <c r="F3" s="23"/>
    </row>
    <row r="4" spans="2:9" x14ac:dyDescent="0.3">
      <c r="B4" s="4" t="s">
        <v>39</v>
      </c>
      <c r="C4" s="4" t="s">
        <v>336</v>
      </c>
      <c r="D4" s="4" t="s">
        <v>337</v>
      </c>
      <c r="E4" s="4" t="s">
        <v>338</v>
      </c>
      <c r="F4" s="4" t="s">
        <v>339</v>
      </c>
      <c r="H4" s="4" t="s">
        <v>340</v>
      </c>
      <c r="I4" s="2" t="s">
        <v>319</v>
      </c>
    </row>
    <row r="5" spans="2:9" x14ac:dyDescent="0.3">
      <c r="B5" s="2" t="s">
        <v>316</v>
      </c>
      <c r="C5" s="2">
        <v>5</v>
      </c>
      <c r="D5" s="2">
        <v>9</v>
      </c>
      <c r="E5" s="2">
        <v>4</v>
      </c>
      <c r="F5" s="2">
        <v>5</v>
      </c>
      <c r="H5" s="2" t="s">
        <v>336</v>
      </c>
      <c r="I5" s="2">
        <f>INDEX($B$4:$F$12,MATCH($I$4,$B$4:$B$12,0),MATCH(H5,$B$4:$F$4,0))</f>
        <v>9</v>
      </c>
    </row>
    <row r="6" spans="2:9" x14ac:dyDescent="0.3">
      <c r="B6" s="2" t="s">
        <v>317</v>
      </c>
      <c r="C6" s="2">
        <v>7</v>
      </c>
      <c r="D6" s="2">
        <v>8</v>
      </c>
      <c r="E6" s="2">
        <v>5</v>
      </c>
      <c r="F6" s="2">
        <v>7</v>
      </c>
      <c r="H6" s="2" t="s">
        <v>337</v>
      </c>
      <c r="I6" s="2">
        <f t="shared" ref="I6:I8" si="0">INDEX($B$4:$F$12,MATCH($I$4,$B$4:$B$12,0),MATCH(H6,$B$4:$F$4,0))</f>
        <v>7</v>
      </c>
    </row>
    <row r="7" spans="2:9" x14ac:dyDescent="0.3">
      <c r="B7" s="2" t="s">
        <v>318</v>
      </c>
      <c r="C7" s="2">
        <v>4</v>
      </c>
      <c r="D7" s="2">
        <v>6</v>
      </c>
      <c r="E7" s="2">
        <v>4</v>
      </c>
      <c r="F7" s="2">
        <v>5</v>
      </c>
      <c r="H7" s="2" t="s">
        <v>338</v>
      </c>
      <c r="I7" s="2">
        <f t="shared" si="0"/>
        <v>6</v>
      </c>
    </row>
    <row r="8" spans="2:9" x14ac:dyDescent="0.3">
      <c r="B8" s="2" t="s">
        <v>319</v>
      </c>
      <c r="C8" s="2">
        <v>9</v>
      </c>
      <c r="D8" s="2">
        <v>7</v>
      </c>
      <c r="E8" s="2">
        <v>6</v>
      </c>
      <c r="F8" s="2">
        <v>8</v>
      </c>
      <c r="H8" s="2" t="s">
        <v>339</v>
      </c>
      <c r="I8" s="2">
        <f t="shared" si="0"/>
        <v>8</v>
      </c>
    </row>
    <row r="9" spans="2:9" x14ac:dyDescent="0.3">
      <c r="B9" s="2" t="s">
        <v>320</v>
      </c>
      <c r="C9" s="2">
        <v>6</v>
      </c>
      <c r="D9" s="2">
        <v>5</v>
      </c>
      <c r="E9" s="2">
        <v>3</v>
      </c>
      <c r="F9" s="2">
        <v>6</v>
      </c>
    </row>
    <row r="10" spans="2:9" x14ac:dyDescent="0.3">
      <c r="B10" s="2" t="s">
        <v>321</v>
      </c>
      <c r="C10" s="2">
        <v>8</v>
      </c>
      <c r="D10" s="2">
        <v>6</v>
      </c>
      <c r="E10" s="2">
        <v>7</v>
      </c>
      <c r="F10" s="2">
        <v>9</v>
      </c>
    </row>
    <row r="11" spans="2:9" x14ac:dyDescent="0.3">
      <c r="B11" s="2" t="s">
        <v>322</v>
      </c>
      <c r="C11" s="2">
        <v>4</v>
      </c>
      <c r="D11" s="2">
        <v>5</v>
      </c>
      <c r="E11" s="2">
        <v>6</v>
      </c>
      <c r="F11" s="2">
        <v>7</v>
      </c>
    </row>
    <row r="12" spans="2:9" x14ac:dyDescent="0.3">
      <c r="B12" s="2" t="s">
        <v>323</v>
      </c>
      <c r="C12" s="2">
        <v>5</v>
      </c>
      <c r="D12" s="2">
        <v>7</v>
      </c>
      <c r="E12" s="2">
        <v>8</v>
      </c>
      <c r="F12" s="2">
        <v>8</v>
      </c>
    </row>
  </sheetData>
  <mergeCells count="2">
    <mergeCell ref="C3:F3"/>
    <mergeCell ref="B2:F2"/>
  </mergeCells>
  <dataValidations count="1">
    <dataValidation type="list" allowBlank="1" showInputMessage="1" showErrorMessage="1" sqref="I4" xr:uid="{EA9EC50F-3EC0-4CFA-9F01-7EB1D069E568}">
      <formula1>$B$5:$B$12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2B44-7B0E-4DC9-94F8-85C2F8E73763}">
  <dimension ref="B1:D15"/>
  <sheetViews>
    <sheetView zoomScale="175" zoomScaleNormal="175" workbookViewId="0">
      <selection activeCell="F5" sqref="F5"/>
    </sheetView>
  </sheetViews>
  <sheetFormatPr defaultRowHeight="14.4" x14ac:dyDescent="0.3"/>
  <cols>
    <col min="2" max="3" width="17.44140625" bestFit="1" customWidth="1"/>
    <col min="4" max="4" width="9.44140625" bestFit="1" customWidth="1"/>
  </cols>
  <sheetData>
    <row r="1" spans="2:4" x14ac:dyDescent="0.3">
      <c r="B1" s="4" t="s">
        <v>39</v>
      </c>
    </row>
    <row r="2" spans="2:4" x14ac:dyDescent="0.3">
      <c r="B2" s="2" t="s">
        <v>342</v>
      </c>
      <c r="C2" t="s">
        <v>30</v>
      </c>
      <c r="D2" t="s">
        <v>31</v>
      </c>
    </row>
    <row r="3" spans="2:4" x14ac:dyDescent="0.3">
      <c r="B3" s="2" t="s">
        <v>343</v>
      </c>
      <c r="C3" t="s">
        <v>32</v>
      </c>
      <c r="D3" t="s">
        <v>33</v>
      </c>
    </row>
    <row r="4" spans="2:4" x14ac:dyDescent="0.3">
      <c r="B4" s="2" t="s">
        <v>344</v>
      </c>
      <c r="C4" t="s">
        <v>34</v>
      </c>
      <c r="D4" t="s">
        <v>35</v>
      </c>
    </row>
    <row r="5" spans="2:4" x14ac:dyDescent="0.3">
      <c r="B5" s="2" t="s">
        <v>345</v>
      </c>
      <c r="C5" t="s">
        <v>36</v>
      </c>
      <c r="D5" t="s">
        <v>37</v>
      </c>
    </row>
    <row r="6" spans="2:4" x14ac:dyDescent="0.3">
      <c r="B6" s="2" t="s">
        <v>346</v>
      </c>
      <c r="C6" t="s">
        <v>55</v>
      </c>
      <c r="D6" t="s">
        <v>348</v>
      </c>
    </row>
    <row r="7" spans="2:4" x14ac:dyDescent="0.3">
      <c r="B7" s="2" t="s">
        <v>347</v>
      </c>
      <c r="C7" t="s">
        <v>56</v>
      </c>
      <c r="D7" t="s">
        <v>349</v>
      </c>
    </row>
    <row r="9" spans="2:4" x14ac:dyDescent="0.3">
      <c r="B9" s="4" t="s">
        <v>68</v>
      </c>
    </row>
    <row r="10" spans="2:4" x14ac:dyDescent="0.3">
      <c r="B10" s="19" t="s">
        <v>57</v>
      </c>
      <c r="C10" t="s">
        <v>350</v>
      </c>
      <c r="D10" t="s">
        <v>351</v>
      </c>
    </row>
    <row r="11" spans="2:4" x14ac:dyDescent="0.3">
      <c r="B11" s="19" t="s">
        <v>58</v>
      </c>
      <c r="C11" t="s">
        <v>352</v>
      </c>
      <c r="D11" t="s">
        <v>351</v>
      </c>
    </row>
    <row r="12" spans="2:4" x14ac:dyDescent="0.3">
      <c r="B12" s="19" t="s">
        <v>59</v>
      </c>
      <c r="C12" t="s">
        <v>353</v>
      </c>
      <c r="D12" t="s">
        <v>351</v>
      </c>
    </row>
    <row r="13" spans="2:4" x14ac:dyDescent="0.3">
      <c r="B13" s="19" t="s">
        <v>60</v>
      </c>
      <c r="C13" t="s">
        <v>354</v>
      </c>
      <c r="D13" t="s">
        <v>351</v>
      </c>
    </row>
    <row r="14" spans="2:4" x14ac:dyDescent="0.3">
      <c r="B14" s="19" t="s">
        <v>61</v>
      </c>
      <c r="C14" t="s">
        <v>355</v>
      </c>
      <c r="D14" t="s">
        <v>351</v>
      </c>
    </row>
    <row r="15" spans="2:4" x14ac:dyDescent="0.3">
      <c r="B15" s="19" t="s">
        <v>62</v>
      </c>
      <c r="C15" t="s">
        <v>356</v>
      </c>
      <c r="D15" t="s">
        <v>351</v>
      </c>
    </row>
  </sheetData>
  <hyperlinks>
    <hyperlink ref="B10" r:id="rId1" xr:uid="{F3D7874C-E22E-466D-8DBC-D35D9B4A966B}"/>
    <hyperlink ref="B11" r:id="rId2" xr:uid="{5B4BE65A-C3A1-4716-8FBD-D2D95FEA1F23}"/>
    <hyperlink ref="B12" r:id="rId3" xr:uid="{ADFA59A3-0599-4F69-B8AF-ACCB4B0AF1AC}"/>
    <hyperlink ref="B13" r:id="rId4" xr:uid="{E4AB76DD-72AD-4BD3-B6CB-6A1F1AA483AC}"/>
    <hyperlink ref="B14" r:id="rId5" xr:uid="{69018992-27ED-4C63-92A8-B90BF9EFAF27}"/>
    <hyperlink ref="B15" r:id="rId6" xr:uid="{19258144-394B-453D-B9EC-512926418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27D3-AD3B-4F4D-BCBF-671474819E17}">
  <dimension ref="A1:A14"/>
  <sheetViews>
    <sheetView zoomScale="175" zoomScaleNormal="175" workbookViewId="0"/>
  </sheetViews>
  <sheetFormatPr defaultRowHeight="14.4" x14ac:dyDescent="0.3"/>
  <cols>
    <col min="1" max="1" width="26.33203125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8E3-EA5C-4C86-B7BF-98225ABD995F}">
  <dimension ref="B4:C24"/>
  <sheetViews>
    <sheetView zoomScale="115" zoomScaleNormal="115" workbookViewId="0"/>
  </sheetViews>
  <sheetFormatPr defaultRowHeight="14.4" x14ac:dyDescent="0.3"/>
  <cols>
    <col min="2" max="2" width="17.88671875" bestFit="1" customWidth="1"/>
    <col min="3" max="3" width="10.44140625" customWidth="1"/>
  </cols>
  <sheetData>
    <row r="4" spans="2:3" x14ac:dyDescent="0.3">
      <c r="B4" s="4" t="s">
        <v>14</v>
      </c>
      <c r="C4" s="4" t="s">
        <v>22</v>
      </c>
    </row>
    <row r="5" spans="2:3" x14ac:dyDescent="0.3">
      <c r="B5" s="2" t="s">
        <v>15</v>
      </c>
      <c r="C5" s="2">
        <v>26</v>
      </c>
    </row>
    <row r="6" spans="2:3" x14ac:dyDescent="0.3">
      <c r="B6" s="2" t="s">
        <v>16</v>
      </c>
      <c r="C6" s="2">
        <v>45</v>
      </c>
    </row>
    <row r="7" spans="2:3" x14ac:dyDescent="0.3">
      <c r="B7" s="2" t="s">
        <v>17</v>
      </c>
      <c r="C7" s="2">
        <v>89</v>
      </c>
    </row>
    <row r="8" spans="2:3" x14ac:dyDescent="0.3">
      <c r="B8" s="2" t="s">
        <v>18</v>
      </c>
      <c r="C8" s="2">
        <v>37</v>
      </c>
    </row>
    <row r="9" spans="2:3" x14ac:dyDescent="0.3">
      <c r="B9" s="2" t="s">
        <v>19</v>
      </c>
      <c r="C9" s="2">
        <v>56</v>
      </c>
    </row>
    <row r="10" spans="2:3" x14ac:dyDescent="0.3">
      <c r="B10" s="2" t="s">
        <v>20</v>
      </c>
      <c r="C10" s="2">
        <v>49</v>
      </c>
    </row>
    <row r="11" spans="2:3" x14ac:dyDescent="0.3">
      <c r="B11" s="2" t="s">
        <v>21</v>
      </c>
      <c r="C11" s="2">
        <v>57</v>
      </c>
    </row>
    <row r="12" spans="2:3" x14ac:dyDescent="0.3">
      <c r="B12" s="2" t="s">
        <v>16</v>
      </c>
      <c r="C12" s="2">
        <v>25</v>
      </c>
    </row>
    <row r="13" spans="2:3" x14ac:dyDescent="0.3">
      <c r="B13" s="2" t="s">
        <v>19</v>
      </c>
      <c r="C13" s="2">
        <v>34</v>
      </c>
    </row>
    <row r="14" spans="2:3" x14ac:dyDescent="0.3">
      <c r="B14" s="2" t="s">
        <v>15</v>
      </c>
      <c r="C14" s="2">
        <v>67</v>
      </c>
    </row>
    <row r="15" spans="2:3" x14ac:dyDescent="0.3">
      <c r="B15" s="2" t="s">
        <v>21</v>
      </c>
      <c r="C15" s="2">
        <v>84</v>
      </c>
    </row>
    <row r="16" spans="2:3" x14ac:dyDescent="0.3">
      <c r="B16" s="2" t="s">
        <v>18</v>
      </c>
      <c r="C16" s="2">
        <v>23</v>
      </c>
    </row>
    <row r="17" spans="2:3" x14ac:dyDescent="0.3">
      <c r="B17" s="2" t="s">
        <v>20</v>
      </c>
      <c r="C17" s="2">
        <v>50</v>
      </c>
    </row>
    <row r="18" spans="2:3" x14ac:dyDescent="0.3">
      <c r="B18" s="2" t="s">
        <v>17</v>
      </c>
      <c r="C18" s="2">
        <v>38</v>
      </c>
    </row>
    <row r="21" spans="2:3" x14ac:dyDescent="0.3">
      <c r="B21" s="5" t="s">
        <v>24</v>
      </c>
      <c r="C21">
        <f>SUM(C5:C18)</f>
        <v>680</v>
      </c>
    </row>
    <row r="23" spans="2:3" x14ac:dyDescent="0.3">
      <c r="B23" s="6" t="s">
        <v>14</v>
      </c>
      <c r="C23" s="6" t="s">
        <v>23</v>
      </c>
    </row>
    <row r="24" spans="2:3" x14ac:dyDescent="0.3">
      <c r="B24" s="6" t="s">
        <v>16</v>
      </c>
      <c r="C24" s="7">
        <f>SUMIF(B5:B18,B24,C5:C18)</f>
        <v>70</v>
      </c>
    </row>
  </sheetData>
  <dataValidations count="1">
    <dataValidation type="list" allowBlank="1" showInputMessage="1" showErrorMessage="1" sqref="B24" xr:uid="{912FC9CB-2EA2-4CF0-BB83-7913D960C301}">
      <formula1>$B$5:$B$18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8D7F-9E44-4B44-9462-B819391D969E}">
  <dimension ref="B1:C21"/>
  <sheetViews>
    <sheetView zoomScale="130" zoomScaleNormal="130" workbookViewId="0"/>
  </sheetViews>
  <sheetFormatPr defaultRowHeight="14.4" x14ac:dyDescent="0.3"/>
  <cols>
    <col min="2" max="2" width="8.109375" bestFit="1" customWidth="1"/>
    <col min="3" max="3" width="7.5546875" bestFit="1" customWidth="1"/>
  </cols>
  <sheetData>
    <row r="1" spans="2:3" x14ac:dyDescent="0.3">
      <c r="B1" s="4" t="s">
        <v>14</v>
      </c>
      <c r="C1" s="4" t="s">
        <v>22</v>
      </c>
    </row>
    <row r="2" spans="2:3" x14ac:dyDescent="0.3">
      <c r="B2" s="2" t="s">
        <v>15</v>
      </c>
      <c r="C2" s="2">
        <v>26</v>
      </c>
    </row>
    <row r="3" spans="2:3" x14ac:dyDescent="0.3">
      <c r="B3" s="2" t="s">
        <v>16</v>
      </c>
      <c r="C3" s="2">
        <v>45</v>
      </c>
    </row>
    <row r="4" spans="2:3" x14ac:dyDescent="0.3">
      <c r="B4" s="2" t="s">
        <v>17</v>
      </c>
      <c r="C4" s="2">
        <v>89</v>
      </c>
    </row>
    <row r="5" spans="2:3" x14ac:dyDescent="0.3">
      <c r="B5" s="2" t="s">
        <v>18</v>
      </c>
      <c r="C5" s="2">
        <v>37</v>
      </c>
    </row>
    <row r="6" spans="2:3" x14ac:dyDescent="0.3">
      <c r="B6" s="2" t="s">
        <v>19</v>
      </c>
      <c r="C6" s="2">
        <v>56</v>
      </c>
    </row>
    <row r="7" spans="2:3" x14ac:dyDescent="0.3">
      <c r="B7" s="2" t="s">
        <v>20</v>
      </c>
      <c r="C7" s="2">
        <v>49</v>
      </c>
    </row>
    <row r="8" spans="2:3" x14ac:dyDescent="0.3">
      <c r="B8" s="2" t="s">
        <v>21</v>
      </c>
      <c r="C8" s="2">
        <v>57</v>
      </c>
    </row>
    <row r="9" spans="2:3" x14ac:dyDescent="0.3">
      <c r="B9" s="2" t="s">
        <v>16</v>
      </c>
      <c r="C9" s="2">
        <v>25</v>
      </c>
    </row>
    <row r="10" spans="2:3" x14ac:dyDescent="0.3">
      <c r="B10" s="2" t="s">
        <v>19</v>
      </c>
      <c r="C10" s="2">
        <v>34</v>
      </c>
    </row>
    <row r="11" spans="2:3" x14ac:dyDescent="0.3">
      <c r="B11" s="2" t="s">
        <v>15</v>
      </c>
      <c r="C11" s="2">
        <v>67</v>
      </c>
    </row>
    <row r="12" spans="2:3" x14ac:dyDescent="0.3">
      <c r="B12" s="2" t="s">
        <v>21</v>
      </c>
      <c r="C12" s="2">
        <v>84</v>
      </c>
    </row>
    <row r="13" spans="2:3" x14ac:dyDescent="0.3">
      <c r="B13" s="2" t="s">
        <v>18</v>
      </c>
      <c r="C13" s="2">
        <v>23</v>
      </c>
    </row>
    <row r="14" spans="2:3" x14ac:dyDescent="0.3">
      <c r="B14" s="2" t="s">
        <v>20</v>
      </c>
      <c r="C14" s="2">
        <v>50</v>
      </c>
    </row>
    <row r="15" spans="2:3" x14ac:dyDescent="0.3">
      <c r="B15" s="2" t="s">
        <v>17</v>
      </c>
      <c r="C15" s="2">
        <v>38</v>
      </c>
    </row>
    <row r="17" spans="2:3" x14ac:dyDescent="0.3">
      <c r="B17" t="s">
        <v>25</v>
      </c>
      <c r="C17">
        <f>COUNT(C2:C15)</f>
        <v>14</v>
      </c>
    </row>
    <row r="18" spans="2:3" x14ac:dyDescent="0.3">
      <c r="B18" t="s">
        <v>26</v>
      </c>
      <c r="C18">
        <f>COUNTA(B2:B15)</f>
        <v>14</v>
      </c>
    </row>
    <row r="20" spans="2:3" x14ac:dyDescent="0.3">
      <c r="B20" t="s">
        <v>14</v>
      </c>
      <c r="C20" t="s">
        <v>27</v>
      </c>
    </row>
    <row r="21" spans="2:3" x14ac:dyDescent="0.3">
      <c r="B21" t="s">
        <v>16</v>
      </c>
      <c r="C21">
        <f>COUNTIF(B2:B15,B21)</f>
        <v>2</v>
      </c>
    </row>
  </sheetData>
  <dataValidations count="1">
    <dataValidation type="list" allowBlank="1" showInputMessage="1" showErrorMessage="1" sqref="B21" xr:uid="{8C88B321-92F2-4F79-A5A7-C2BAC7A5005E}">
      <formula1>$B$2:$B$15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E014-5E94-4A3E-86AB-BD10610BE314}">
  <dimension ref="B1:D5"/>
  <sheetViews>
    <sheetView zoomScale="220" zoomScaleNormal="220" workbookViewId="0"/>
  </sheetViews>
  <sheetFormatPr defaultRowHeight="14.4" x14ac:dyDescent="0.3"/>
  <cols>
    <col min="2" max="2" width="9.77734375" bestFit="1" customWidth="1"/>
    <col min="3" max="3" width="9.6640625" bestFit="1" customWidth="1"/>
    <col min="4" max="4" width="11.44140625" bestFit="1" customWidth="1"/>
  </cols>
  <sheetData>
    <row r="1" spans="2:4" x14ac:dyDescent="0.3">
      <c r="B1" s="4" t="s">
        <v>28</v>
      </c>
      <c r="C1" s="4" t="s">
        <v>29</v>
      </c>
      <c r="D1" s="4" t="s">
        <v>38</v>
      </c>
    </row>
    <row r="2" spans="2:4" x14ac:dyDescent="0.3">
      <c r="B2" s="2" t="s">
        <v>30</v>
      </c>
      <c r="C2" s="2" t="s">
        <v>31</v>
      </c>
      <c r="D2" s="2" t="str">
        <f>CONCATENATE(B2," ",C2)</f>
        <v>Jack ma</v>
      </c>
    </row>
    <row r="3" spans="2:4" x14ac:dyDescent="0.3">
      <c r="B3" s="2" t="s">
        <v>32</v>
      </c>
      <c r="C3" s="2" t="s">
        <v>33</v>
      </c>
      <c r="D3" s="2" t="str">
        <f t="shared" ref="D3:D5" si="0">CONCATENATE(B3," ",C3)</f>
        <v>Elon Musk</v>
      </c>
    </row>
    <row r="4" spans="2:4" x14ac:dyDescent="0.3">
      <c r="B4" s="2" t="s">
        <v>34</v>
      </c>
      <c r="C4" s="2" t="s">
        <v>35</v>
      </c>
      <c r="D4" s="2" t="str">
        <f t="shared" si="0"/>
        <v>Jeff Bejos</v>
      </c>
    </row>
    <row r="5" spans="2:4" x14ac:dyDescent="0.3">
      <c r="B5" s="2" t="s">
        <v>36</v>
      </c>
      <c r="C5" s="2" t="s">
        <v>37</v>
      </c>
      <c r="D5" s="2" t="str">
        <f t="shared" si="0"/>
        <v>Ratan Tata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54BA-AB9F-408C-BF8D-F8728D16C102}">
  <dimension ref="B1:F15"/>
  <sheetViews>
    <sheetView zoomScale="160" zoomScaleNormal="160" workbookViewId="0"/>
  </sheetViews>
  <sheetFormatPr defaultRowHeight="14.4" x14ac:dyDescent="0.3"/>
  <cols>
    <col min="2" max="2" width="13.21875" bestFit="1" customWidth="1"/>
    <col min="3" max="3" width="17.44140625" bestFit="1" customWidth="1"/>
    <col min="4" max="4" width="13.21875" bestFit="1" customWidth="1"/>
    <col min="5" max="5" width="10.77734375" bestFit="1" customWidth="1"/>
  </cols>
  <sheetData>
    <row r="1" spans="2:6" x14ac:dyDescent="0.3">
      <c r="B1" s="3" t="s">
        <v>39</v>
      </c>
      <c r="C1" s="3" t="s">
        <v>47</v>
      </c>
      <c r="D1" s="3" t="s">
        <v>48</v>
      </c>
      <c r="E1" s="3" t="s">
        <v>50</v>
      </c>
      <c r="F1" s="3" t="s">
        <v>49</v>
      </c>
    </row>
    <row r="2" spans="2:6" x14ac:dyDescent="0.3">
      <c r="B2" t="s">
        <v>51</v>
      </c>
      <c r="C2" s="8" t="s">
        <v>57</v>
      </c>
      <c r="D2">
        <v>7869754</v>
      </c>
      <c r="E2" t="s">
        <v>63</v>
      </c>
      <c r="F2">
        <v>34567</v>
      </c>
    </row>
    <row r="3" spans="2:6" x14ac:dyDescent="0.3">
      <c r="B3" t="s">
        <v>52</v>
      </c>
      <c r="C3" s="8" t="s">
        <v>58</v>
      </c>
      <c r="D3">
        <v>975345678</v>
      </c>
      <c r="E3" t="s">
        <v>64</v>
      </c>
      <c r="F3">
        <v>76543</v>
      </c>
    </row>
    <row r="4" spans="2:6" x14ac:dyDescent="0.3">
      <c r="B4" t="s">
        <v>53</v>
      </c>
      <c r="C4" s="8" t="s">
        <v>59</v>
      </c>
      <c r="D4">
        <v>98765456</v>
      </c>
      <c r="E4" t="s">
        <v>65</v>
      </c>
      <c r="F4">
        <v>45677</v>
      </c>
    </row>
    <row r="5" spans="2:6" x14ac:dyDescent="0.3">
      <c r="B5" t="s">
        <v>54</v>
      </c>
      <c r="C5" s="8" t="s">
        <v>60</v>
      </c>
      <c r="D5">
        <v>87654</v>
      </c>
      <c r="E5" t="s">
        <v>66</v>
      </c>
      <c r="F5">
        <v>24567</v>
      </c>
    </row>
    <row r="6" spans="2:6" x14ac:dyDescent="0.3">
      <c r="B6" t="s">
        <v>55</v>
      </c>
      <c r="C6" s="8" t="s">
        <v>61</v>
      </c>
      <c r="D6">
        <v>34567</v>
      </c>
      <c r="E6" t="s">
        <v>67</v>
      </c>
      <c r="F6">
        <v>67899</v>
      </c>
    </row>
    <row r="7" spans="2:6" x14ac:dyDescent="0.3">
      <c r="B7" t="s">
        <v>56</v>
      </c>
      <c r="C7" s="8" t="s">
        <v>62</v>
      </c>
      <c r="D7">
        <v>98765432</v>
      </c>
      <c r="E7" t="s">
        <v>65</v>
      </c>
      <c r="F7">
        <v>56905</v>
      </c>
    </row>
    <row r="11" spans="2:6" x14ac:dyDescent="0.3">
      <c r="B11" s="9" t="s">
        <v>39</v>
      </c>
      <c r="C11" s="10" t="s">
        <v>53</v>
      </c>
    </row>
    <row r="12" spans="2:6" x14ac:dyDescent="0.3">
      <c r="B12" s="2" t="s">
        <v>49</v>
      </c>
      <c r="C12" s="11">
        <f>VLOOKUP(C11,B2:F7,5,FALSE)</f>
        <v>45677</v>
      </c>
    </row>
    <row r="13" spans="2:6" x14ac:dyDescent="0.3">
      <c r="B13" s="2" t="s">
        <v>48</v>
      </c>
      <c r="C13" s="11">
        <f>VLOOKUP(C11,B2:F7,3,FALSE)</f>
        <v>98765456</v>
      </c>
    </row>
    <row r="14" spans="2:6" x14ac:dyDescent="0.3">
      <c r="B14" s="2" t="s">
        <v>68</v>
      </c>
      <c r="C14" s="11" t="str">
        <f>VLOOKUP(C11,B2:F7,2,FALSE)</f>
        <v>monal@gmail.com</v>
      </c>
    </row>
    <row r="15" spans="2:6" x14ac:dyDescent="0.3">
      <c r="B15" s="2" t="s">
        <v>50</v>
      </c>
      <c r="C15" s="11" t="str">
        <f>VLOOKUP(C11,B2:F7,4,FALSE)</f>
        <v>IT</v>
      </c>
    </row>
  </sheetData>
  <dataValidations count="1">
    <dataValidation type="list" allowBlank="1" showInputMessage="1" showErrorMessage="1" sqref="C11" xr:uid="{D5AF0D72-5A2F-4C85-917F-0D44E90AD2B7}">
      <formula1>$B$2:$B$7</formula1>
    </dataValidation>
  </dataValidations>
  <hyperlinks>
    <hyperlink ref="C2" r:id="rId1" xr:uid="{B5523E43-00C3-4B30-9AEB-D19E2F08571B}"/>
    <hyperlink ref="C3" r:id="rId2" xr:uid="{8752B13D-EBE3-402D-8610-BF304359C967}"/>
    <hyperlink ref="C4" r:id="rId3" xr:uid="{98351CD2-9F38-48C7-87FB-F447A5FEED8A}"/>
    <hyperlink ref="C5" r:id="rId4" xr:uid="{CB506F7E-4F7A-4C4E-A701-4A4F845A4B36}"/>
    <hyperlink ref="C6" r:id="rId5" xr:uid="{1F63F85B-F314-446B-BBE2-BAC43A21BCA1}"/>
    <hyperlink ref="C7" r:id="rId6" xr:uid="{C8F22750-2373-42EE-BF25-79BBD385FA2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CE0F-9492-479A-987E-0E85B4B2C4B5}">
  <dimension ref="A1:V101"/>
  <sheetViews>
    <sheetView topLeftCell="K1" zoomScale="145" zoomScaleNormal="145" workbookViewId="0"/>
  </sheetViews>
  <sheetFormatPr defaultRowHeight="14.4" x14ac:dyDescent="0.3"/>
  <cols>
    <col min="1" max="1" width="29.77734375" bestFit="1" customWidth="1"/>
    <col min="3" max="3" width="13.109375" bestFit="1" customWidth="1"/>
    <col min="4" max="4" width="18.5546875" bestFit="1" customWidth="1"/>
    <col min="7" max="7" width="10.33203125" bestFit="1" customWidth="1"/>
    <col min="9" max="9" width="10.33203125" bestFit="1" customWidth="1"/>
    <col min="19" max="19" width="12.5546875" bestFit="1" customWidth="1"/>
    <col min="20" max="20" width="19.6640625" bestFit="1" customWidth="1"/>
    <col min="21" max="21" width="16.88671875" bestFit="1" customWidth="1"/>
    <col min="22" max="22" width="15.88671875" bestFit="1" customWidth="1"/>
    <col min="23" max="42" width="19.6640625" bestFit="1" customWidth="1"/>
    <col min="43" max="43" width="24.44140625" bestFit="1" customWidth="1"/>
    <col min="44" max="44" width="21.77734375" bestFit="1" customWidth="1"/>
    <col min="45" max="45" width="20.6640625" bestFit="1" customWidth="1"/>
  </cols>
  <sheetData>
    <row r="1" spans="1:22" x14ac:dyDescent="0.3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73</v>
      </c>
      <c r="F1" s="12" t="s">
        <v>74</v>
      </c>
      <c r="G1" s="12" t="s">
        <v>75</v>
      </c>
      <c r="H1" s="12" t="s">
        <v>76</v>
      </c>
      <c r="I1" s="12" t="s">
        <v>77</v>
      </c>
      <c r="J1" s="12" t="s">
        <v>78</v>
      </c>
      <c r="K1" s="12" t="s">
        <v>79</v>
      </c>
      <c r="L1" s="12" t="s">
        <v>80</v>
      </c>
      <c r="M1" s="12" t="s">
        <v>81</v>
      </c>
      <c r="N1" s="12" t="s">
        <v>82</v>
      </c>
      <c r="O1" s="12" t="s">
        <v>83</v>
      </c>
      <c r="P1" s="12" t="s">
        <v>84</v>
      </c>
      <c r="Q1" s="12" t="s">
        <v>85</v>
      </c>
      <c r="S1" s="14" t="s">
        <v>70</v>
      </c>
      <c r="T1" t="s">
        <v>287</v>
      </c>
    </row>
    <row r="2" spans="1:22" x14ac:dyDescent="0.3">
      <c r="A2" t="s">
        <v>86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s="13">
        <v>41930</v>
      </c>
      <c r="H2">
        <v>686800706</v>
      </c>
      <c r="I2" s="13">
        <v>41943</v>
      </c>
      <c r="J2">
        <v>8446</v>
      </c>
      <c r="K2">
        <v>437.2</v>
      </c>
      <c r="L2">
        <v>263.33</v>
      </c>
      <c r="M2">
        <v>3692591.2</v>
      </c>
      <c r="N2">
        <v>2224085.1800000002</v>
      </c>
      <c r="O2">
        <v>1468506.02</v>
      </c>
      <c r="P2">
        <v>2014</v>
      </c>
      <c r="Q2">
        <v>10</v>
      </c>
      <c r="S2" s="14" t="s">
        <v>69</v>
      </c>
      <c r="T2" t="s">
        <v>287</v>
      </c>
    </row>
    <row r="3" spans="1:22" x14ac:dyDescent="0.3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91</v>
      </c>
      <c r="G3" s="13">
        <v>40854</v>
      </c>
      <c r="H3">
        <v>185941302</v>
      </c>
      <c r="I3" s="13">
        <v>40885</v>
      </c>
      <c r="J3">
        <v>3018</v>
      </c>
      <c r="K3">
        <v>154.06</v>
      </c>
      <c r="L3">
        <v>90.93</v>
      </c>
      <c r="M3">
        <v>464953.08</v>
      </c>
      <c r="N3">
        <v>274426.74</v>
      </c>
      <c r="O3">
        <v>190526.34</v>
      </c>
      <c r="P3">
        <v>2011</v>
      </c>
      <c r="Q3">
        <v>11</v>
      </c>
      <c r="S3" s="14" t="s">
        <v>74</v>
      </c>
      <c r="T3" t="s">
        <v>287</v>
      </c>
    </row>
    <row r="4" spans="1:22" x14ac:dyDescent="0.3">
      <c r="A4" t="s">
        <v>86</v>
      </c>
      <c r="B4" t="s">
        <v>87</v>
      </c>
      <c r="C4" t="s">
        <v>97</v>
      </c>
      <c r="D4" t="s">
        <v>98</v>
      </c>
      <c r="E4" t="s">
        <v>90</v>
      </c>
      <c r="F4" t="s">
        <v>99</v>
      </c>
      <c r="G4" s="13">
        <v>42674</v>
      </c>
      <c r="H4">
        <v>246222341</v>
      </c>
      <c r="I4" s="13">
        <v>42713</v>
      </c>
      <c r="J4">
        <v>1517</v>
      </c>
      <c r="K4">
        <v>255.28</v>
      </c>
      <c r="L4">
        <v>159.41999999999999</v>
      </c>
      <c r="M4">
        <v>387259.76</v>
      </c>
      <c r="N4">
        <v>241840.14</v>
      </c>
      <c r="O4">
        <v>145419.62</v>
      </c>
      <c r="P4">
        <v>2016</v>
      </c>
      <c r="Q4">
        <v>10</v>
      </c>
    </row>
    <row r="5" spans="1:22" x14ac:dyDescent="0.3">
      <c r="A5" t="s">
        <v>100</v>
      </c>
      <c r="B5" t="s">
        <v>101</v>
      </c>
      <c r="C5" t="s">
        <v>102</v>
      </c>
      <c r="D5" t="s">
        <v>103</v>
      </c>
      <c r="E5" t="s">
        <v>90</v>
      </c>
      <c r="F5" t="s">
        <v>99</v>
      </c>
      <c r="G5" s="13">
        <v>40278</v>
      </c>
      <c r="H5">
        <v>161442649</v>
      </c>
      <c r="I5" s="13">
        <v>40310</v>
      </c>
      <c r="J5">
        <v>3322</v>
      </c>
      <c r="K5">
        <v>205.7</v>
      </c>
      <c r="L5">
        <v>117.11</v>
      </c>
      <c r="M5">
        <v>683335.4</v>
      </c>
      <c r="N5">
        <v>389039.42</v>
      </c>
      <c r="O5">
        <v>294295.98</v>
      </c>
      <c r="P5">
        <v>2010</v>
      </c>
      <c r="Q5">
        <v>4</v>
      </c>
      <c r="S5" s="14" t="s">
        <v>291</v>
      </c>
      <c r="T5" t="s">
        <v>288</v>
      </c>
      <c r="U5" t="s">
        <v>289</v>
      </c>
      <c r="V5" t="s">
        <v>290</v>
      </c>
    </row>
    <row r="6" spans="1:22" x14ac:dyDescent="0.3">
      <c r="A6" t="s">
        <v>104</v>
      </c>
      <c r="B6" t="s">
        <v>105</v>
      </c>
      <c r="C6" t="s">
        <v>106</v>
      </c>
      <c r="D6" t="s">
        <v>107</v>
      </c>
      <c r="E6" t="s">
        <v>90</v>
      </c>
      <c r="F6" t="s">
        <v>108</v>
      </c>
      <c r="G6" s="13">
        <v>40771</v>
      </c>
      <c r="H6">
        <v>645713555</v>
      </c>
      <c r="I6" s="13">
        <v>40786</v>
      </c>
      <c r="J6">
        <v>9845</v>
      </c>
      <c r="K6">
        <v>9.33</v>
      </c>
      <c r="L6">
        <v>6.92</v>
      </c>
      <c r="M6">
        <v>91853.85</v>
      </c>
      <c r="N6">
        <v>68127.399999999994</v>
      </c>
      <c r="O6">
        <v>23726.45</v>
      </c>
      <c r="P6">
        <v>2011</v>
      </c>
      <c r="Q6">
        <v>8</v>
      </c>
      <c r="S6" s="15">
        <v>2010</v>
      </c>
      <c r="T6">
        <v>12234708.309999999</v>
      </c>
      <c r="U6">
        <v>4128193.01</v>
      </c>
      <c r="V6">
        <v>8106515.2999999998</v>
      </c>
    </row>
    <row r="7" spans="1:22" x14ac:dyDescent="0.3">
      <c r="A7" t="s">
        <v>109</v>
      </c>
      <c r="B7" t="s">
        <v>110</v>
      </c>
      <c r="C7" t="s">
        <v>102</v>
      </c>
      <c r="D7" t="s">
        <v>111</v>
      </c>
      <c r="E7" t="s">
        <v>96</v>
      </c>
      <c r="F7" t="s">
        <v>108</v>
      </c>
      <c r="G7" s="13">
        <v>41967</v>
      </c>
      <c r="H7">
        <v>683458888</v>
      </c>
      <c r="I7" s="13">
        <v>42001</v>
      </c>
      <c r="J7">
        <v>9528</v>
      </c>
      <c r="K7">
        <v>205.7</v>
      </c>
      <c r="L7">
        <v>117.11</v>
      </c>
      <c r="M7">
        <v>1959909.6</v>
      </c>
      <c r="N7">
        <v>1115824.08</v>
      </c>
      <c r="O7">
        <v>844085.52</v>
      </c>
      <c r="P7">
        <v>2014</v>
      </c>
      <c r="Q7">
        <v>11</v>
      </c>
      <c r="S7" s="15" t="s">
        <v>292</v>
      </c>
      <c r="T7">
        <v>12234708.309999999</v>
      </c>
      <c r="U7">
        <v>4128193.01</v>
      </c>
      <c r="V7">
        <v>8106515.2999999998</v>
      </c>
    </row>
    <row r="8" spans="1:22" x14ac:dyDescent="0.3">
      <c r="A8" t="s">
        <v>104</v>
      </c>
      <c r="B8" t="s">
        <v>112</v>
      </c>
      <c r="C8" t="s">
        <v>102</v>
      </c>
      <c r="D8" t="s">
        <v>113</v>
      </c>
      <c r="E8" t="s">
        <v>96</v>
      </c>
      <c r="F8" t="s">
        <v>108</v>
      </c>
      <c r="G8" s="13">
        <v>42067</v>
      </c>
      <c r="H8">
        <v>679414975</v>
      </c>
      <c r="I8" s="13">
        <v>42111</v>
      </c>
      <c r="J8">
        <v>2844</v>
      </c>
      <c r="K8">
        <v>205.7</v>
      </c>
      <c r="L8">
        <v>117.11</v>
      </c>
      <c r="M8">
        <v>585010.80000000005</v>
      </c>
      <c r="N8">
        <v>333060.84000000003</v>
      </c>
      <c r="O8">
        <v>251949.96</v>
      </c>
      <c r="P8">
        <v>2015</v>
      </c>
      <c r="Q8">
        <v>3</v>
      </c>
    </row>
    <row r="9" spans="1:22" x14ac:dyDescent="0.3">
      <c r="A9" t="s">
        <v>109</v>
      </c>
      <c r="B9" t="s">
        <v>114</v>
      </c>
      <c r="C9" t="s">
        <v>115</v>
      </c>
      <c r="D9" t="s">
        <v>116</v>
      </c>
      <c r="E9" t="s">
        <v>90</v>
      </c>
      <c r="F9" t="s">
        <v>91</v>
      </c>
      <c r="G9" s="13">
        <v>41046</v>
      </c>
      <c r="H9">
        <v>208630645</v>
      </c>
      <c r="I9" s="13">
        <v>41088</v>
      </c>
      <c r="J9">
        <v>7299</v>
      </c>
      <c r="K9">
        <v>109.28</v>
      </c>
      <c r="L9">
        <v>35.840000000000003</v>
      </c>
      <c r="M9">
        <v>797634.72</v>
      </c>
      <c r="N9">
        <v>261596.16</v>
      </c>
      <c r="O9">
        <v>536038.56000000006</v>
      </c>
      <c r="P9">
        <v>2012</v>
      </c>
      <c r="Q9">
        <v>5</v>
      </c>
    </row>
    <row r="10" spans="1:22" x14ac:dyDescent="0.3">
      <c r="A10" t="s">
        <v>117</v>
      </c>
      <c r="B10" t="s">
        <v>118</v>
      </c>
      <c r="C10" t="s">
        <v>94</v>
      </c>
      <c r="D10" t="s">
        <v>119</v>
      </c>
      <c r="E10" t="s">
        <v>96</v>
      </c>
      <c r="F10" t="s">
        <v>108</v>
      </c>
      <c r="G10" s="13">
        <v>42033</v>
      </c>
      <c r="H10">
        <v>266467225</v>
      </c>
      <c r="I10" s="13">
        <v>42070</v>
      </c>
      <c r="J10">
        <v>2428</v>
      </c>
      <c r="K10">
        <v>154.06</v>
      </c>
      <c r="L10">
        <v>90.93</v>
      </c>
      <c r="M10">
        <v>374057.68</v>
      </c>
      <c r="N10">
        <v>220778.04</v>
      </c>
      <c r="O10">
        <v>153279.64000000001</v>
      </c>
      <c r="P10">
        <v>2015</v>
      </c>
      <c r="Q10">
        <v>1</v>
      </c>
    </row>
    <row r="11" spans="1:22" x14ac:dyDescent="0.3">
      <c r="A11" t="s">
        <v>120</v>
      </c>
      <c r="B11" t="s">
        <v>121</v>
      </c>
      <c r="C11" t="s">
        <v>94</v>
      </c>
      <c r="D11" t="s">
        <v>122</v>
      </c>
      <c r="E11" t="s">
        <v>90</v>
      </c>
      <c r="F11" t="s">
        <v>108</v>
      </c>
      <c r="G11" s="13">
        <v>41632</v>
      </c>
      <c r="H11">
        <v>118598544</v>
      </c>
      <c r="I11" s="13">
        <v>41658</v>
      </c>
      <c r="J11">
        <v>4800</v>
      </c>
      <c r="K11">
        <v>154.06</v>
      </c>
      <c r="L11">
        <v>90.93</v>
      </c>
      <c r="M11">
        <v>739488</v>
      </c>
      <c r="N11">
        <v>436464</v>
      </c>
      <c r="O11">
        <v>303024</v>
      </c>
      <c r="P11">
        <v>2013</v>
      </c>
      <c r="Q11">
        <v>12</v>
      </c>
    </row>
    <row r="12" spans="1:22" x14ac:dyDescent="0.3">
      <c r="A12" t="s">
        <v>104</v>
      </c>
      <c r="B12" t="s">
        <v>123</v>
      </c>
      <c r="C12" t="s">
        <v>115</v>
      </c>
      <c r="D12" t="s">
        <v>124</v>
      </c>
      <c r="E12" t="s">
        <v>96</v>
      </c>
      <c r="F12" t="s">
        <v>91</v>
      </c>
      <c r="G12" s="13">
        <v>42367</v>
      </c>
      <c r="H12">
        <v>451010930</v>
      </c>
      <c r="I12" s="13">
        <v>42388</v>
      </c>
      <c r="J12">
        <v>3012</v>
      </c>
      <c r="K12">
        <v>109.28</v>
      </c>
      <c r="L12">
        <v>35.840000000000003</v>
      </c>
      <c r="M12">
        <v>329151.35999999999</v>
      </c>
      <c r="N12">
        <v>107950.08</v>
      </c>
      <c r="O12">
        <v>221201.28</v>
      </c>
      <c r="P12">
        <v>2015</v>
      </c>
      <c r="Q12">
        <v>12</v>
      </c>
    </row>
    <row r="13" spans="1:22" x14ac:dyDescent="0.3">
      <c r="A13" t="s">
        <v>109</v>
      </c>
      <c r="B13" t="s">
        <v>114</v>
      </c>
      <c r="C13" t="s">
        <v>125</v>
      </c>
      <c r="D13" t="s">
        <v>126</v>
      </c>
      <c r="E13" t="s">
        <v>90</v>
      </c>
      <c r="F13" t="s">
        <v>91</v>
      </c>
      <c r="G13" s="13">
        <v>40236</v>
      </c>
      <c r="H13">
        <v>220003211</v>
      </c>
      <c r="I13" s="13">
        <v>40255</v>
      </c>
      <c r="J13">
        <v>2694</v>
      </c>
      <c r="K13">
        <v>152.58000000000001</v>
      </c>
      <c r="L13">
        <v>97.44</v>
      </c>
      <c r="M13">
        <v>411050.52</v>
      </c>
      <c r="N13">
        <v>262503.36</v>
      </c>
      <c r="O13">
        <v>148547.16</v>
      </c>
      <c r="P13">
        <v>2010</v>
      </c>
      <c r="Q13">
        <v>2</v>
      </c>
    </row>
    <row r="14" spans="1:22" x14ac:dyDescent="0.3">
      <c r="A14" t="s">
        <v>109</v>
      </c>
      <c r="B14" t="s">
        <v>127</v>
      </c>
      <c r="C14" t="s">
        <v>128</v>
      </c>
      <c r="D14" t="s">
        <v>129</v>
      </c>
      <c r="E14" t="s">
        <v>96</v>
      </c>
      <c r="F14" t="s">
        <v>99</v>
      </c>
      <c r="G14" s="13">
        <v>42691</v>
      </c>
      <c r="H14">
        <v>702186715</v>
      </c>
      <c r="I14" s="13">
        <v>42726</v>
      </c>
      <c r="J14">
        <v>1508</v>
      </c>
      <c r="K14">
        <v>668.27</v>
      </c>
      <c r="L14">
        <v>502.54</v>
      </c>
      <c r="M14">
        <v>1007751.16</v>
      </c>
      <c r="N14">
        <v>757830.32</v>
      </c>
      <c r="O14">
        <v>249920.84</v>
      </c>
      <c r="P14">
        <v>2016</v>
      </c>
      <c r="Q14">
        <v>11</v>
      </c>
    </row>
    <row r="15" spans="1:22" x14ac:dyDescent="0.3">
      <c r="A15" t="s">
        <v>104</v>
      </c>
      <c r="B15" t="s">
        <v>130</v>
      </c>
      <c r="C15" t="s">
        <v>88</v>
      </c>
      <c r="D15" t="s">
        <v>131</v>
      </c>
      <c r="E15" t="s">
        <v>96</v>
      </c>
      <c r="F15" t="s">
        <v>99</v>
      </c>
      <c r="G15" s="13">
        <v>42358</v>
      </c>
      <c r="H15">
        <v>544485270</v>
      </c>
      <c r="I15" s="13">
        <v>42374</v>
      </c>
      <c r="J15">
        <v>4146</v>
      </c>
      <c r="K15">
        <v>437.2</v>
      </c>
      <c r="L15">
        <v>263.33</v>
      </c>
      <c r="M15">
        <v>1812631.2</v>
      </c>
      <c r="N15">
        <v>1091766.18</v>
      </c>
      <c r="O15">
        <v>720865.02</v>
      </c>
      <c r="P15">
        <v>2015</v>
      </c>
      <c r="Q15">
        <v>12</v>
      </c>
    </row>
    <row r="16" spans="1:22" x14ac:dyDescent="0.3">
      <c r="A16" t="s">
        <v>100</v>
      </c>
      <c r="B16" t="s">
        <v>132</v>
      </c>
      <c r="C16" t="s">
        <v>106</v>
      </c>
      <c r="D16" t="s">
        <v>133</v>
      </c>
      <c r="E16" t="s">
        <v>90</v>
      </c>
      <c r="F16" t="s">
        <v>134</v>
      </c>
      <c r="G16" s="13">
        <v>40551</v>
      </c>
      <c r="H16">
        <v>714135205</v>
      </c>
      <c r="I16" s="13">
        <v>40580</v>
      </c>
      <c r="J16">
        <v>7332</v>
      </c>
      <c r="K16">
        <v>9.33</v>
      </c>
      <c r="L16">
        <v>6.92</v>
      </c>
      <c r="M16">
        <v>68407.56</v>
      </c>
      <c r="N16">
        <v>50737.440000000002</v>
      </c>
      <c r="O16">
        <v>17670.12</v>
      </c>
      <c r="P16">
        <v>2011</v>
      </c>
      <c r="Q16">
        <v>1</v>
      </c>
    </row>
    <row r="17" spans="1:17" x14ac:dyDescent="0.3">
      <c r="A17" t="s">
        <v>109</v>
      </c>
      <c r="B17" t="s">
        <v>114</v>
      </c>
      <c r="C17" t="s">
        <v>115</v>
      </c>
      <c r="D17" t="s">
        <v>135</v>
      </c>
      <c r="E17" t="s">
        <v>90</v>
      </c>
      <c r="F17" t="s">
        <v>108</v>
      </c>
      <c r="G17" s="13">
        <v>40357</v>
      </c>
      <c r="H17">
        <v>448685348</v>
      </c>
      <c r="I17" s="13">
        <v>40381</v>
      </c>
      <c r="J17">
        <v>4820</v>
      </c>
      <c r="K17">
        <v>109.28</v>
      </c>
      <c r="L17">
        <v>35.840000000000003</v>
      </c>
      <c r="M17">
        <v>526729.6</v>
      </c>
      <c r="N17">
        <v>172748.79999999999</v>
      </c>
      <c r="O17">
        <v>353980.8</v>
      </c>
      <c r="P17">
        <v>2010</v>
      </c>
      <c r="Q17">
        <v>6</v>
      </c>
    </row>
    <row r="18" spans="1:17" x14ac:dyDescent="0.3">
      <c r="A18" t="s">
        <v>109</v>
      </c>
      <c r="B18" t="s">
        <v>136</v>
      </c>
      <c r="C18" t="s">
        <v>137</v>
      </c>
      <c r="D18" t="s">
        <v>138</v>
      </c>
      <c r="E18" t="s">
        <v>96</v>
      </c>
      <c r="F18" t="s">
        <v>108</v>
      </c>
      <c r="G18" s="13">
        <v>42485</v>
      </c>
      <c r="H18">
        <v>405997025</v>
      </c>
      <c r="I18" s="13">
        <v>42502</v>
      </c>
      <c r="J18">
        <v>2397</v>
      </c>
      <c r="K18">
        <v>651.21</v>
      </c>
      <c r="L18">
        <v>524.96</v>
      </c>
      <c r="M18">
        <v>1560950.37</v>
      </c>
      <c r="N18">
        <v>1258329.1200000001</v>
      </c>
      <c r="O18">
        <v>302621.25</v>
      </c>
      <c r="P18">
        <v>2016</v>
      </c>
      <c r="Q18">
        <v>4</v>
      </c>
    </row>
    <row r="19" spans="1:17" x14ac:dyDescent="0.3">
      <c r="A19" t="s">
        <v>92</v>
      </c>
      <c r="B19" t="s">
        <v>139</v>
      </c>
      <c r="C19" t="s">
        <v>140</v>
      </c>
      <c r="D19" t="s">
        <v>141</v>
      </c>
      <c r="E19" t="s">
        <v>96</v>
      </c>
      <c r="F19" t="s">
        <v>91</v>
      </c>
      <c r="G19" s="13">
        <v>41117</v>
      </c>
      <c r="H19">
        <v>414244067</v>
      </c>
      <c r="I19" s="13">
        <v>41128</v>
      </c>
      <c r="J19">
        <v>2880</v>
      </c>
      <c r="K19">
        <v>47.45</v>
      </c>
      <c r="L19">
        <v>31.79</v>
      </c>
      <c r="M19">
        <v>136656</v>
      </c>
      <c r="N19">
        <v>91555.199999999997</v>
      </c>
      <c r="O19">
        <v>45100.800000000003</v>
      </c>
      <c r="P19">
        <v>2012</v>
      </c>
      <c r="Q19">
        <v>7</v>
      </c>
    </row>
    <row r="20" spans="1:17" x14ac:dyDescent="0.3">
      <c r="A20" t="s">
        <v>104</v>
      </c>
      <c r="B20" t="s">
        <v>142</v>
      </c>
      <c r="C20" t="s">
        <v>115</v>
      </c>
      <c r="D20" t="s">
        <v>143</v>
      </c>
      <c r="E20" t="s">
        <v>96</v>
      </c>
      <c r="F20" t="s">
        <v>99</v>
      </c>
      <c r="G20" s="13">
        <v>41890</v>
      </c>
      <c r="H20">
        <v>821912801</v>
      </c>
      <c r="I20" s="13">
        <v>41915</v>
      </c>
      <c r="J20">
        <v>1117</v>
      </c>
      <c r="K20">
        <v>109.28</v>
      </c>
      <c r="L20">
        <v>35.840000000000003</v>
      </c>
      <c r="M20">
        <v>122065.76</v>
      </c>
      <c r="N20">
        <v>40033.279999999999</v>
      </c>
      <c r="O20">
        <v>82032.479999999996</v>
      </c>
      <c r="P20">
        <v>2014</v>
      </c>
      <c r="Q20">
        <v>9</v>
      </c>
    </row>
    <row r="21" spans="1:17" x14ac:dyDescent="0.3">
      <c r="A21" t="s">
        <v>104</v>
      </c>
      <c r="B21" t="s">
        <v>144</v>
      </c>
      <c r="C21" t="s">
        <v>128</v>
      </c>
      <c r="D21" t="s">
        <v>145</v>
      </c>
      <c r="E21" t="s">
        <v>90</v>
      </c>
      <c r="F21" t="s">
        <v>134</v>
      </c>
      <c r="G21" s="13">
        <v>41148</v>
      </c>
      <c r="H21">
        <v>247802054</v>
      </c>
      <c r="I21" s="13">
        <v>41160</v>
      </c>
      <c r="J21">
        <v>8989</v>
      </c>
      <c r="K21">
        <v>668.27</v>
      </c>
      <c r="L21">
        <v>502.54</v>
      </c>
      <c r="M21">
        <v>6007079.0300000003</v>
      </c>
      <c r="N21">
        <v>4517332.0599999996</v>
      </c>
      <c r="O21">
        <v>1489746.97</v>
      </c>
      <c r="P21">
        <v>2012</v>
      </c>
      <c r="Q21">
        <v>8</v>
      </c>
    </row>
    <row r="22" spans="1:17" x14ac:dyDescent="0.3">
      <c r="A22" t="s">
        <v>120</v>
      </c>
      <c r="B22" t="s">
        <v>146</v>
      </c>
      <c r="C22" t="s">
        <v>125</v>
      </c>
      <c r="D22" t="s">
        <v>147</v>
      </c>
      <c r="E22" t="s">
        <v>96</v>
      </c>
      <c r="F22" t="s">
        <v>99</v>
      </c>
      <c r="G22" s="13">
        <v>41155</v>
      </c>
      <c r="H22">
        <v>531023156</v>
      </c>
      <c r="I22" s="13">
        <v>41197</v>
      </c>
      <c r="J22">
        <v>407</v>
      </c>
      <c r="K22">
        <v>152.58000000000001</v>
      </c>
      <c r="L22">
        <v>97.44</v>
      </c>
      <c r="M22">
        <v>62100.06</v>
      </c>
      <c r="N22">
        <v>39658.080000000002</v>
      </c>
      <c r="O22">
        <v>22441.98</v>
      </c>
      <c r="P22">
        <v>2012</v>
      </c>
      <c r="Q22">
        <v>9</v>
      </c>
    </row>
    <row r="23" spans="1:17" x14ac:dyDescent="0.3">
      <c r="A23" t="s">
        <v>109</v>
      </c>
      <c r="B23" t="s">
        <v>148</v>
      </c>
      <c r="C23" t="s">
        <v>115</v>
      </c>
      <c r="D23" t="s">
        <v>149</v>
      </c>
      <c r="E23" t="s">
        <v>96</v>
      </c>
      <c r="F23" t="s">
        <v>134</v>
      </c>
      <c r="G23" s="13">
        <v>40417</v>
      </c>
      <c r="H23">
        <v>880999934</v>
      </c>
      <c r="I23" s="13">
        <v>40437</v>
      </c>
      <c r="J23">
        <v>6313</v>
      </c>
      <c r="K23">
        <v>109.28</v>
      </c>
      <c r="L23">
        <v>35.840000000000003</v>
      </c>
      <c r="M23">
        <v>689884.64</v>
      </c>
      <c r="N23">
        <v>226257.92000000001</v>
      </c>
      <c r="O23">
        <v>463626.72</v>
      </c>
      <c r="P23">
        <v>2010</v>
      </c>
      <c r="Q23">
        <v>8</v>
      </c>
    </row>
    <row r="24" spans="1:17" x14ac:dyDescent="0.3">
      <c r="A24" t="s">
        <v>86</v>
      </c>
      <c r="B24" t="s">
        <v>150</v>
      </c>
      <c r="C24" t="s">
        <v>151</v>
      </c>
      <c r="D24" t="s">
        <v>152</v>
      </c>
      <c r="E24" t="s">
        <v>96</v>
      </c>
      <c r="F24" t="s">
        <v>108</v>
      </c>
      <c r="G24" s="13">
        <v>40594</v>
      </c>
      <c r="H24">
        <v>127468717</v>
      </c>
      <c r="I24" s="13">
        <v>40611</v>
      </c>
      <c r="J24">
        <v>9681</v>
      </c>
      <c r="K24">
        <v>81.73</v>
      </c>
      <c r="L24">
        <v>56.67</v>
      </c>
      <c r="M24">
        <v>791228.13</v>
      </c>
      <c r="N24">
        <v>548622.27</v>
      </c>
      <c r="O24">
        <v>242605.86</v>
      </c>
      <c r="P24">
        <v>2011</v>
      </c>
      <c r="Q24">
        <v>2</v>
      </c>
    </row>
    <row r="25" spans="1:17" x14ac:dyDescent="0.3">
      <c r="A25" t="s">
        <v>100</v>
      </c>
      <c r="B25" t="s">
        <v>153</v>
      </c>
      <c r="C25" t="s">
        <v>115</v>
      </c>
      <c r="D25" t="s">
        <v>154</v>
      </c>
      <c r="E25" t="s">
        <v>96</v>
      </c>
      <c r="F25" t="s">
        <v>134</v>
      </c>
      <c r="G25" s="13">
        <v>42350</v>
      </c>
      <c r="H25">
        <v>770478332</v>
      </c>
      <c r="I25" s="13">
        <v>42393</v>
      </c>
      <c r="J25">
        <v>515</v>
      </c>
      <c r="K25">
        <v>109.28</v>
      </c>
      <c r="L25">
        <v>35.840000000000003</v>
      </c>
      <c r="M25">
        <v>56279.199999999997</v>
      </c>
      <c r="N25">
        <v>18457.599999999999</v>
      </c>
      <c r="O25">
        <v>37821.599999999999</v>
      </c>
      <c r="P25">
        <v>2015</v>
      </c>
      <c r="Q25">
        <v>12</v>
      </c>
    </row>
    <row r="26" spans="1:17" x14ac:dyDescent="0.3">
      <c r="A26" t="s">
        <v>117</v>
      </c>
      <c r="B26" t="s">
        <v>155</v>
      </c>
      <c r="C26" t="s">
        <v>102</v>
      </c>
      <c r="D26" t="s">
        <v>156</v>
      </c>
      <c r="E26" t="s">
        <v>96</v>
      </c>
      <c r="F26" t="s">
        <v>108</v>
      </c>
      <c r="G26" s="13">
        <v>41210</v>
      </c>
      <c r="H26">
        <v>430390107</v>
      </c>
      <c r="I26" s="13">
        <v>41226</v>
      </c>
      <c r="J26">
        <v>852</v>
      </c>
      <c r="K26">
        <v>205.7</v>
      </c>
      <c r="L26">
        <v>117.11</v>
      </c>
      <c r="M26">
        <v>175256.4</v>
      </c>
      <c r="N26">
        <v>99777.72</v>
      </c>
      <c r="O26">
        <v>75478.679999999993</v>
      </c>
      <c r="P26">
        <v>2012</v>
      </c>
      <c r="Q26">
        <v>10</v>
      </c>
    </row>
    <row r="27" spans="1:17" x14ac:dyDescent="0.3">
      <c r="A27" t="s">
        <v>117</v>
      </c>
      <c r="B27" t="s">
        <v>155</v>
      </c>
      <c r="C27" t="s">
        <v>140</v>
      </c>
      <c r="D27" t="s">
        <v>157</v>
      </c>
      <c r="E27" t="s">
        <v>96</v>
      </c>
      <c r="F27" t="s">
        <v>91</v>
      </c>
      <c r="G27" s="13">
        <v>42765</v>
      </c>
      <c r="H27">
        <v>397877871</v>
      </c>
      <c r="I27" s="13">
        <v>42814</v>
      </c>
      <c r="J27">
        <v>9759</v>
      </c>
      <c r="K27">
        <v>47.45</v>
      </c>
      <c r="L27">
        <v>31.79</v>
      </c>
      <c r="M27">
        <v>463064.55</v>
      </c>
      <c r="N27">
        <v>310238.61</v>
      </c>
      <c r="O27">
        <v>152825.94</v>
      </c>
      <c r="P27">
        <v>2017</v>
      </c>
      <c r="Q27">
        <v>1</v>
      </c>
    </row>
    <row r="28" spans="1:17" x14ac:dyDescent="0.3">
      <c r="A28" t="s">
        <v>104</v>
      </c>
      <c r="B28" t="s">
        <v>144</v>
      </c>
      <c r="C28" t="s">
        <v>140</v>
      </c>
      <c r="D28" t="s">
        <v>158</v>
      </c>
      <c r="E28" t="s">
        <v>90</v>
      </c>
      <c r="F28" t="s">
        <v>91</v>
      </c>
      <c r="G28" s="13">
        <v>41934</v>
      </c>
      <c r="H28">
        <v>683927953</v>
      </c>
      <c r="I28" s="13">
        <v>41947</v>
      </c>
      <c r="J28">
        <v>8334</v>
      </c>
      <c r="K28">
        <v>47.45</v>
      </c>
      <c r="L28">
        <v>31.79</v>
      </c>
      <c r="M28">
        <v>395448.3</v>
      </c>
      <c r="N28">
        <v>264937.86</v>
      </c>
      <c r="O28">
        <v>130510.44</v>
      </c>
      <c r="P28">
        <v>2014</v>
      </c>
      <c r="Q28">
        <v>10</v>
      </c>
    </row>
    <row r="29" spans="1:17" x14ac:dyDescent="0.3">
      <c r="A29" t="s">
        <v>92</v>
      </c>
      <c r="B29" t="s">
        <v>139</v>
      </c>
      <c r="C29" t="s">
        <v>106</v>
      </c>
      <c r="D29" t="s">
        <v>159</v>
      </c>
      <c r="E29" t="s">
        <v>90</v>
      </c>
      <c r="F29" t="s">
        <v>91</v>
      </c>
      <c r="G29" s="13">
        <v>40939</v>
      </c>
      <c r="H29">
        <v>469839179</v>
      </c>
      <c r="I29" s="13">
        <v>40961</v>
      </c>
      <c r="J29">
        <v>4709</v>
      </c>
      <c r="K29">
        <v>9.33</v>
      </c>
      <c r="L29">
        <v>6.92</v>
      </c>
      <c r="M29">
        <v>43934.97</v>
      </c>
      <c r="N29">
        <v>32586.28</v>
      </c>
      <c r="O29">
        <v>11348.69</v>
      </c>
      <c r="P29">
        <v>2012</v>
      </c>
      <c r="Q29">
        <v>1</v>
      </c>
    </row>
    <row r="30" spans="1:17" x14ac:dyDescent="0.3">
      <c r="A30" t="s">
        <v>104</v>
      </c>
      <c r="B30" t="s">
        <v>105</v>
      </c>
      <c r="C30" t="s">
        <v>160</v>
      </c>
      <c r="D30" t="s">
        <v>161</v>
      </c>
      <c r="E30" t="s">
        <v>90</v>
      </c>
      <c r="F30" t="s">
        <v>108</v>
      </c>
      <c r="G30" s="13">
        <v>42389</v>
      </c>
      <c r="H30">
        <v>357222878</v>
      </c>
      <c r="I30" s="13">
        <v>42438</v>
      </c>
      <c r="J30">
        <v>9043</v>
      </c>
      <c r="K30">
        <v>421.89</v>
      </c>
      <c r="L30">
        <v>364.69</v>
      </c>
      <c r="M30">
        <v>3815151.27</v>
      </c>
      <c r="N30">
        <v>3297891.67</v>
      </c>
      <c r="O30">
        <v>517259.6</v>
      </c>
      <c r="P30">
        <v>2016</v>
      </c>
      <c r="Q30">
        <v>1</v>
      </c>
    </row>
    <row r="31" spans="1:17" x14ac:dyDescent="0.3">
      <c r="A31" t="s">
        <v>104</v>
      </c>
      <c r="B31" t="s">
        <v>162</v>
      </c>
      <c r="C31" t="s">
        <v>151</v>
      </c>
      <c r="D31" t="s">
        <v>163</v>
      </c>
      <c r="E31" t="s">
        <v>96</v>
      </c>
      <c r="F31" t="s">
        <v>99</v>
      </c>
      <c r="G31" s="13">
        <v>42370</v>
      </c>
      <c r="H31">
        <v>118002879</v>
      </c>
      <c r="I31" s="13">
        <v>42376</v>
      </c>
      <c r="J31">
        <v>8529</v>
      </c>
      <c r="K31">
        <v>81.73</v>
      </c>
      <c r="L31">
        <v>56.67</v>
      </c>
      <c r="M31">
        <v>697075.17</v>
      </c>
      <c r="N31">
        <v>483338.43</v>
      </c>
      <c r="O31">
        <v>213736.74</v>
      </c>
      <c r="P31">
        <v>2016</v>
      </c>
      <c r="Q31">
        <v>1</v>
      </c>
    </row>
    <row r="32" spans="1:17" x14ac:dyDescent="0.3">
      <c r="A32" t="s">
        <v>86</v>
      </c>
      <c r="B32" t="s">
        <v>164</v>
      </c>
      <c r="C32" t="s">
        <v>140</v>
      </c>
      <c r="D32" t="s">
        <v>165</v>
      </c>
      <c r="E32" t="s">
        <v>90</v>
      </c>
      <c r="F32" t="s">
        <v>99</v>
      </c>
      <c r="G32" s="13">
        <v>42887</v>
      </c>
      <c r="H32">
        <v>944415509</v>
      </c>
      <c r="I32" s="13">
        <v>42909</v>
      </c>
      <c r="J32">
        <v>2391</v>
      </c>
      <c r="K32">
        <v>47.45</v>
      </c>
      <c r="L32">
        <v>31.79</v>
      </c>
      <c r="M32">
        <v>113452.95</v>
      </c>
      <c r="N32">
        <v>76009.89</v>
      </c>
      <c r="O32">
        <v>37443.06</v>
      </c>
      <c r="P32">
        <v>2017</v>
      </c>
      <c r="Q32">
        <v>6</v>
      </c>
    </row>
    <row r="33" spans="1:17" x14ac:dyDescent="0.3">
      <c r="A33" t="s">
        <v>117</v>
      </c>
      <c r="B33" t="s">
        <v>166</v>
      </c>
      <c r="C33" t="s">
        <v>137</v>
      </c>
      <c r="D33" t="s">
        <v>167</v>
      </c>
      <c r="E33" t="s">
        <v>96</v>
      </c>
      <c r="F33" t="s">
        <v>108</v>
      </c>
      <c r="G33" s="13">
        <v>42185</v>
      </c>
      <c r="H33">
        <v>499009597</v>
      </c>
      <c r="I33" s="13">
        <v>42194</v>
      </c>
      <c r="J33">
        <v>6884</v>
      </c>
      <c r="K33">
        <v>651.21</v>
      </c>
      <c r="L33">
        <v>524.96</v>
      </c>
      <c r="M33">
        <v>4482929.6399999997</v>
      </c>
      <c r="N33">
        <v>3613824.64</v>
      </c>
      <c r="O33">
        <v>869105</v>
      </c>
      <c r="P33">
        <v>2015</v>
      </c>
      <c r="Q33">
        <v>6</v>
      </c>
    </row>
    <row r="34" spans="1:17" x14ac:dyDescent="0.3">
      <c r="A34" t="s">
        <v>104</v>
      </c>
      <c r="B34" t="s">
        <v>168</v>
      </c>
      <c r="C34" t="s">
        <v>106</v>
      </c>
      <c r="D34" t="s">
        <v>169</v>
      </c>
      <c r="E34" t="s">
        <v>96</v>
      </c>
      <c r="F34" t="s">
        <v>134</v>
      </c>
      <c r="G34" s="13">
        <v>41667</v>
      </c>
      <c r="H34">
        <v>564646470</v>
      </c>
      <c r="I34" s="13">
        <v>41714</v>
      </c>
      <c r="J34">
        <v>293</v>
      </c>
      <c r="K34">
        <v>9.33</v>
      </c>
      <c r="L34">
        <v>6.92</v>
      </c>
      <c r="M34">
        <v>2733.69</v>
      </c>
      <c r="N34">
        <v>2027.56</v>
      </c>
      <c r="O34">
        <v>706.13</v>
      </c>
      <c r="P34">
        <v>2014</v>
      </c>
      <c r="Q34">
        <v>1</v>
      </c>
    </row>
    <row r="35" spans="1:17" x14ac:dyDescent="0.3">
      <c r="A35" t="s">
        <v>109</v>
      </c>
      <c r="B35" t="s">
        <v>127</v>
      </c>
      <c r="C35" t="s">
        <v>97</v>
      </c>
      <c r="D35" t="s">
        <v>170</v>
      </c>
      <c r="E35" t="s">
        <v>90</v>
      </c>
      <c r="F35" t="s">
        <v>91</v>
      </c>
      <c r="G35" s="13">
        <v>41737</v>
      </c>
      <c r="H35">
        <v>294499957</v>
      </c>
      <c r="I35" s="13">
        <v>41737</v>
      </c>
      <c r="J35">
        <v>7937</v>
      </c>
      <c r="K35">
        <v>255.28</v>
      </c>
      <c r="L35">
        <v>159.41999999999999</v>
      </c>
      <c r="M35">
        <v>2026157.36</v>
      </c>
      <c r="N35">
        <v>1265316.54</v>
      </c>
      <c r="O35">
        <v>760840.82</v>
      </c>
      <c r="P35">
        <v>2014</v>
      </c>
      <c r="Q35">
        <v>4</v>
      </c>
    </row>
    <row r="36" spans="1:17" x14ac:dyDescent="0.3">
      <c r="A36" t="s">
        <v>117</v>
      </c>
      <c r="B36" t="s">
        <v>118</v>
      </c>
      <c r="C36" t="s">
        <v>140</v>
      </c>
      <c r="D36" t="s">
        <v>171</v>
      </c>
      <c r="E36" t="s">
        <v>90</v>
      </c>
      <c r="F36" t="s">
        <v>134</v>
      </c>
      <c r="G36" s="13">
        <v>40425</v>
      </c>
      <c r="H36">
        <v>262056386</v>
      </c>
      <c r="I36" s="13">
        <v>40475</v>
      </c>
      <c r="J36">
        <v>7163</v>
      </c>
      <c r="K36">
        <v>47.45</v>
      </c>
      <c r="L36">
        <v>31.79</v>
      </c>
      <c r="M36">
        <v>339884.35</v>
      </c>
      <c r="N36">
        <v>227711.77</v>
      </c>
      <c r="O36">
        <v>112172.58</v>
      </c>
      <c r="P36">
        <v>2010</v>
      </c>
      <c r="Q36">
        <v>9</v>
      </c>
    </row>
    <row r="37" spans="1:17" x14ac:dyDescent="0.3">
      <c r="A37" t="s">
        <v>104</v>
      </c>
      <c r="B37" t="s">
        <v>172</v>
      </c>
      <c r="C37" t="s">
        <v>137</v>
      </c>
      <c r="D37" t="s">
        <v>173</v>
      </c>
      <c r="E37" t="s">
        <v>96</v>
      </c>
      <c r="F37" t="s">
        <v>91</v>
      </c>
      <c r="G37" s="13">
        <v>40300</v>
      </c>
      <c r="H37">
        <v>211114585</v>
      </c>
      <c r="I37" s="13">
        <v>40312</v>
      </c>
      <c r="J37">
        <v>2352</v>
      </c>
      <c r="K37">
        <v>651.21</v>
      </c>
      <c r="L37">
        <v>524.96</v>
      </c>
      <c r="M37">
        <v>1531645.92</v>
      </c>
      <c r="N37">
        <v>1234705.9199999999</v>
      </c>
      <c r="O37">
        <v>296940</v>
      </c>
      <c r="P37">
        <v>2010</v>
      </c>
      <c r="Q37">
        <v>5</v>
      </c>
    </row>
    <row r="38" spans="1:17" x14ac:dyDescent="0.3">
      <c r="A38" t="s">
        <v>104</v>
      </c>
      <c r="B38" t="s">
        <v>174</v>
      </c>
      <c r="C38" t="s">
        <v>137</v>
      </c>
      <c r="D38" t="s">
        <v>175</v>
      </c>
      <c r="E38" t="s">
        <v>90</v>
      </c>
      <c r="F38" t="s">
        <v>108</v>
      </c>
      <c r="G38" s="13">
        <v>41550</v>
      </c>
      <c r="H38">
        <v>405785882</v>
      </c>
      <c r="I38" s="13">
        <v>41569</v>
      </c>
      <c r="J38">
        <v>9915</v>
      </c>
      <c r="K38">
        <v>651.21</v>
      </c>
      <c r="L38">
        <v>524.96</v>
      </c>
      <c r="M38">
        <v>6456747.1500000004</v>
      </c>
      <c r="N38">
        <v>5204978.4000000004</v>
      </c>
      <c r="O38">
        <v>1251768.75</v>
      </c>
      <c r="P38">
        <v>2013</v>
      </c>
      <c r="Q38">
        <v>10</v>
      </c>
    </row>
    <row r="39" spans="1:17" x14ac:dyDescent="0.3">
      <c r="A39" t="s">
        <v>117</v>
      </c>
      <c r="B39" t="s">
        <v>176</v>
      </c>
      <c r="C39" t="s">
        <v>94</v>
      </c>
      <c r="D39" t="s">
        <v>177</v>
      </c>
      <c r="E39" t="s">
        <v>90</v>
      </c>
      <c r="F39" t="s">
        <v>91</v>
      </c>
      <c r="G39" s="13">
        <v>40608</v>
      </c>
      <c r="H39">
        <v>280494105</v>
      </c>
      <c r="I39" s="13">
        <v>40647</v>
      </c>
      <c r="J39">
        <v>3294</v>
      </c>
      <c r="K39">
        <v>154.06</v>
      </c>
      <c r="L39">
        <v>90.93</v>
      </c>
      <c r="M39">
        <v>507473.64</v>
      </c>
      <c r="N39">
        <v>299523.42</v>
      </c>
      <c r="O39">
        <v>207950.22</v>
      </c>
      <c r="P39">
        <v>2011</v>
      </c>
      <c r="Q39">
        <v>3</v>
      </c>
    </row>
    <row r="40" spans="1:17" x14ac:dyDescent="0.3">
      <c r="A40" t="s">
        <v>109</v>
      </c>
      <c r="B40" t="s">
        <v>178</v>
      </c>
      <c r="C40" t="s">
        <v>97</v>
      </c>
      <c r="D40" t="s">
        <v>179</v>
      </c>
      <c r="E40" t="s">
        <v>96</v>
      </c>
      <c r="F40" t="s">
        <v>134</v>
      </c>
      <c r="G40" s="13">
        <v>42589</v>
      </c>
      <c r="H40">
        <v>689975583</v>
      </c>
      <c r="I40" s="13">
        <v>42594</v>
      </c>
      <c r="J40">
        <v>7963</v>
      </c>
      <c r="K40">
        <v>255.28</v>
      </c>
      <c r="L40">
        <v>159.41999999999999</v>
      </c>
      <c r="M40">
        <v>2032794.64</v>
      </c>
      <c r="N40">
        <v>1269461.46</v>
      </c>
      <c r="O40">
        <v>763333.18</v>
      </c>
      <c r="P40">
        <v>2016</v>
      </c>
      <c r="Q40">
        <v>8</v>
      </c>
    </row>
    <row r="41" spans="1:17" x14ac:dyDescent="0.3">
      <c r="A41" t="s">
        <v>109</v>
      </c>
      <c r="B41" t="s">
        <v>180</v>
      </c>
      <c r="C41" t="s">
        <v>137</v>
      </c>
      <c r="D41" t="s">
        <v>181</v>
      </c>
      <c r="E41" t="s">
        <v>96</v>
      </c>
      <c r="F41" t="s">
        <v>134</v>
      </c>
      <c r="G41" s="13">
        <v>40554</v>
      </c>
      <c r="H41">
        <v>759279143</v>
      </c>
      <c r="I41" s="13">
        <v>40592</v>
      </c>
      <c r="J41">
        <v>6426</v>
      </c>
      <c r="K41">
        <v>651.21</v>
      </c>
      <c r="L41">
        <v>524.96</v>
      </c>
      <c r="M41">
        <v>4184675.46</v>
      </c>
      <c r="N41">
        <v>3373392.96</v>
      </c>
      <c r="O41">
        <v>811282.5</v>
      </c>
      <c r="P41">
        <v>2011</v>
      </c>
      <c r="Q41">
        <v>1</v>
      </c>
    </row>
    <row r="42" spans="1:17" x14ac:dyDescent="0.3">
      <c r="A42" t="s">
        <v>104</v>
      </c>
      <c r="B42" t="s">
        <v>182</v>
      </c>
      <c r="C42" t="s">
        <v>137</v>
      </c>
      <c r="D42" t="s">
        <v>183</v>
      </c>
      <c r="E42" t="s">
        <v>90</v>
      </c>
      <c r="F42" t="s">
        <v>99</v>
      </c>
      <c r="G42" s="13">
        <v>41780</v>
      </c>
      <c r="H42">
        <v>133766114</v>
      </c>
      <c r="I42" s="13">
        <v>41802</v>
      </c>
      <c r="J42">
        <v>3221</v>
      </c>
      <c r="K42">
        <v>651.21</v>
      </c>
      <c r="L42">
        <v>524.96</v>
      </c>
      <c r="M42">
        <v>2097547.41</v>
      </c>
      <c r="N42">
        <v>1690896.16</v>
      </c>
      <c r="O42">
        <v>406651.25</v>
      </c>
      <c r="P42">
        <v>2014</v>
      </c>
      <c r="Q42">
        <v>5</v>
      </c>
    </row>
    <row r="43" spans="1:17" x14ac:dyDescent="0.3">
      <c r="A43" t="s">
        <v>100</v>
      </c>
      <c r="B43" t="s">
        <v>153</v>
      </c>
      <c r="C43" t="s">
        <v>140</v>
      </c>
      <c r="D43" t="s">
        <v>184</v>
      </c>
      <c r="E43" t="s">
        <v>96</v>
      </c>
      <c r="F43" t="s">
        <v>91</v>
      </c>
      <c r="G43" s="13">
        <v>41489</v>
      </c>
      <c r="H43">
        <v>329110324</v>
      </c>
      <c r="I43" s="13">
        <v>41519</v>
      </c>
      <c r="J43">
        <v>9913</v>
      </c>
      <c r="K43">
        <v>47.45</v>
      </c>
      <c r="L43">
        <v>31.79</v>
      </c>
      <c r="M43">
        <v>470371.85</v>
      </c>
      <c r="N43">
        <v>315134.27</v>
      </c>
      <c r="O43">
        <v>155237.57999999999</v>
      </c>
      <c r="P43">
        <v>2013</v>
      </c>
      <c r="Q43">
        <v>8</v>
      </c>
    </row>
    <row r="44" spans="1:17" x14ac:dyDescent="0.3">
      <c r="A44" t="s">
        <v>86</v>
      </c>
      <c r="B44" t="s">
        <v>185</v>
      </c>
      <c r="C44" t="s">
        <v>160</v>
      </c>
      <c r="D44" t="s">
        <v>186</v>
      </c>
      <c r="E44" t="s">
        <v>96</v>
      </c>
      <c r="F44" t="s">
        <v>134</v>
      </c>
      <c r="G44" s="13">
        <v>40821</v>
      </c>
      <c r="H44">
        <v>681298100</v>
      </c>
      <c r="I44" s="13">
        <v>40867</v>
      </c>
      <c r="J44">
        <v>103</v>
      </c>
      <c r="K44">
        <v>421.89</v>
      </c>
      <c r="L44">
        <v>364.69</v>
      </c>
      <c r="M44">
        <v>43454.67</v>
      </c>
      <c r="N44">
        <v>37563.07</v>
      </c>
      <c r="O44">
        <v>5891.6</v>
      </c>
      <c r="P44">
        <v>2011</v>
      </c>
      <c r="Q44">
        <v>10</v>
      </c>
    </row>
    <row r="45" spans="1:17" x14ac:dyDescent="0.3">
      <c r="A45" t="s">
        <v>104</v>
      </c>
      <c r="B45" t="s">
        <v>187</v>
      </c>
      <c r="C45" t="s">
        <v>125</v>
      </c>
      <c r="D45" t="s">
        <v>188</v>
      </c>
      <c r="E45" t="s">
        <v>90</v>
      </c>
      <c r="F45" t="s">
        <v>134</v>
      </c>
      <c r="G45" s="13">
        <v>42689</v>
      </c>
      <c r="H45">
        <v>596628272</v>
      </c>
      <c r="I45" s="13">
        <v>42734</v>
      </c>
      <c r="J45">
        <v>4419</v>
      </c>
      <c r="K45">
        <v>152.58000000000001</v>
      </c>
      <c r="L45">
        <v>97.44</v>
      </c>
      <c r="M45">
        <v>674251.02</v>
      </c>
      <c r="N45">
        <v>430587.36</v>
      </c>
      <c r="O45">
        <v>243663.66</v>
      </c>
      <c r="P45">
        <v>2016</v>
      </c>
      <c r="Q45">
        <v>11</v>
      </c>
    </row>
    <row r="46" spans="1:17" x14ac:dyDescent="0.3">
      <c r="A46" t="s">
        <v>104</v>
      </c>
      <c r="B46" t="s">
        <v>172</v>
      </c>
      <c r="C46" t="s">
        <v>137</v>
      </c>
      <c r="D46" t="s">
        <v>189</v>
      </c>
      <c r="E46" t="s">
        <v>90</v>
      </c>
      <c r="F46" t="s">
        <v>134</v>
      </c>
      <c r="G46" s="13">
        <v>42097</v>
      </c>
      <c r="H46">
        <v>901712167</v>
      </c>
      <c r="I46" s="13">
        <v>42111</v>
      </c>
      <c r="J46">
        <v>5523</v>
      </c>
      <c r="K46">
        <v>651.21</v>
      </c>
      <c r="L46">
        <v>524.96</v>
      </c>
      <c r="M46">
        <v>3596632.83</v>
      </c>
      <c r="N46">
        <v>2899354.08</v>
      </c>
      <c r="O46">
        <v>697278.75</v>
      </c>
      <c r="P46">
        <v>2015</v>
      </c>
      <c r="Q46">
        <v>4</v>
      </c>
    </row>
    <row r="47" spans="1:17" x14ac:dyDescent="0.3">
      <c r="A47" t="s">
        <v>100</v>
      </c>
      <c r="B47" t="s">
        <v>190</v>
      </c>
      <c r="C47" t="s">
        <v>140</v>
      </c>
      <c r="D47" t="s">
        <v>191</v>
      </c>
      <c r="E47" t="s">
        <v>96</v>
      </c>
      <c r="F47" t="s">
        <v>91</v>
      </c>
      <c r="G47" s="13">
        <v>41355</v>
      </c>
      <c r="H47">
        <v>693473613</v>
      </c>
      <c r="I47" s="13">
        <v>41385</v>
      </c>
      <c r="J47">
        <v>3107</v>
      </c>
      <c r="K47">
        <v>47.45</v>
      </c>
      <c r="L47">
        <v>31.79</v>
      </c>
      <c r="M47">
        <v>147427.15</v>
      </c>
      <c r="N47">
        <v>98771.53</v>
      </c>
      <c r="O47">
        <v>48655.62</v>
      </c>
      <c r="P47">
        <v>2013</v>
      </c>
      <c r="Q47">
        <v>3</v>
      </c>
    </row>
    <row r="48" spans="1:17" x14ac:dyDescent="0.3">
      <c r="A48" t="s">
        <v>109</v>
      </c>
      <c r="B48" t="s">
        <v>110</v>
      </c>
      <c r="C48" t="s">
        <v>160</v>
      </c>
      <c r="D48" t="s">
        <v>192</v>
      </c>
      <c r="E48" t="s">
        <v>96</v>
      </c>
      <c r="F48" t="s">
        <v>99</v>
      </c>
      <c r="G48" s="13">
        <v>40392</v>
      </c>
      <c r="H48">
        <v>489148938</v>
      </c>
      <c r="I48" s="13">
        <v>40422</v>
      </c>
      <c r="J48">
        <v>8896</v>
      </c>
      <c r="K48">
        <v>421.89</v>
      </c>
      <c r="L48">
        <v>364.69</v>
      </c>
      <c r="M48">
        <v>3753133.44</v>
      </c>
      <c r="N48">
        <v>3244282.24</v>
      </c>
      <c r="O48">
        <v>508851.20000000001</v>
      </c>
      <c r="P48">
        <v>2010</v>
      </c>
      <c r="Q48">
        <v>8</v>
      </c>
    </row>
    <row r="49" spans="1:17" x14ac:dyDescent="0.3">
      <c r="A49" t="s">
        <v>109</v>
      </c>
      <c r="B49" t="s">
        <v>127</v>
      </c>
      <c r="C49" t="s">
        <v>128</v>
      </c>
      <c r="D49" t="s">
        <v>193</v>
      </c>
      <c r="E49" t="s">
        <v>96</v>
      </c>
      <c r="F49" t="s">
        <v>134</v>
      </c>
      <c r="G49" s="13">
        <v>40913</v>
      </c>
      <c r="H49">
        <v>876286971</v>
      </c>
      <c r="I49" s="13">
        <v>40954</v>
      </c>
      <c r="J49">
        <v>1643</v>
      </c>
      <c r="K49">
        <v>668.27</v>
      </c>
      <c r="L49">
        <v>502.54</v>
      </c>
      <c r="M49">
        <v>1097967.6100000001</v>
      </c>
      <c r="N49">
        <v>825673.22</v>
      </c>
      <c r="O49">
        <v>272294.39</v>
      </c>
      <c r="P49">
        <v>2012</v>
      </c>
      <c r="Q49">
        <v>1</v>
      </c>
    </row>
    <row r="50" spans="1:17" x14ac:dyDescent="0.3">
      <c r="A50" t="s">
        <v>86</v>
      </c>
      <c r="B50" t="s">
        <v>194</v>
      </c>
      <c r="C50" t="s">
        <v>151</v>
      </c>
      <c r="D50" t="s">
        <v>195</v>
      </c>
      <c r="E50" t="s">
        <v>90</v>
      </c>
      <c r="F50" t="s">
        <v>108</v>
      </c>
      <c r="G50" s="13">
        <v>42242</v>
      </c>
      <c r="H50">
        <v>262749040</v>
      </c>
      <c r="I50" s="13">
        <v>42246</v>
      </c>
      <c r="J50">
        <v>2135</v>
      </c>
      <c r="K50">
        <v>81.73</v>
      </c>
      <c r="L50">
        <v>56.67</v>
      </c>
      <c r="M50">
        <v>174493.55</v>
      </c>
      <c r="N50">
        <v>120990.45</v>
      </c>
      <c r="O50">
        <v>53503.1</v>
      </c>
      <c r="P50">
        <v>2015</v>
      </c>
      <c r="Q50">
        <v>8</v>
      </c>
    </row>
    <row r="51" spans="1:17" x14ac:dyDescent="0.3">
      <c r="A51" t="s">
        <v>100</v>
      </c>
      <c r="B51" t="s">
        <v>196</v>
      </c>
      <c r="C51" t="s">
        <v>160</v>
      </c>
      <c r="D51" t="s">
        <v>197</v>
      </c>
      <c r="E51" t="s">
        <v>96</v>
      </c>
      <c r="F51" t="s">
        <v>108</v>
      </c>
      <c r="G51" s="13">
        <v>42713</v>
      </c>
      <c r="H51">
        <v>726708972</v>
      </c>
      <c r="I51" s="13">
        <v>42761</v>
      </c>
      <c r="J51">
        <v>8189</v>
      </c>
      <c r="K51">
        <v>421.89</v>
      </c>
      <c r="L51">
        <v>364.69</v>
      </c>
      <c r="M51">
        <v>3454857.21</v>
      </c>
      <c r="N51">
        <v>2986446.41</v>
      </c>
      <c r="O51">
        <v>468410.8</v>
      </c>
      <c r="P51">
        <v>2016</v>
      </c>
      <c r="Q51">
        <v>12</v>
      </c>
    </row>
    <row r="52" spans="1:17" x14ac:dyDescent="0.3">
      <c r="A52" t="s">
        <v>120</v>
      </c>
      <c r="B52" t="s">
        <v>198</v>
      </c>
      <c r="C52" t="s">
        <v>94</v>
      </c>
      <c r="D52" t="s">
        <v>199</v>
      </c>
      <c r="E52" t="s">
        <v>96</v>
      </c>
      <c r="F52" t="s">
        <v>134</v>
      </c>
      <c r="G52" s="13">
        <v>41046</v>
      </c>
      <c r="H52">
        <v>366653096</v>
      </c>
      <c r="I52" s="13">
        <v>41060</v>
      </c>
      <c r="J52">
        <v>9654</v>
      </c>
      <c r="K52">
        <v>154.06</v>
      </c>
      <c r="L52">
        <v>90.93</v>
      </c>
      <c r="M52">
        <v>1487295.24</v>
      </c>
      <c r="N52">
        <v>877838.22</v>
      </c>
      <c r="O52">
        <v>609457.02</v>
      </c>
      <c r="P52">
        <v>2012</v>
      </c>
      <c r="Q52">
        <v>5</v>
      </c>
    </row>
    <row r="53" spans="1:17" x14ac:dyDescent="0.3">
      <c r="A53" t="s">
        <v>104</v>
      </c>
      <c r="B53" t="s">
        <v>200</v>
      </c>
      <c r="C53" t="s">
        <v>94</v>
      </c>
      <c r="D53" t="s">
        <v>201</v>
      </c>
      <c r="E53" t="s">
        <v>96</v>
      </c>
      <c r="F53" t="s">
        <v>91</v>
      </c>
      <c r="G53" s="13">
        <v>40499</v>
      </c>
      <c r="H53">
        <v>951380240</v>
      </c>
      <c r="I53" s="13">
        <v>40532</v>
      </c>
      <c r="J53">
        <v>3410</v>
      </c>
      <c r="K53">
        <v>154.06</v>
      </c>
      <c r="L53">
        <v>90.93</v>
      </c>
      <c r="M53">
        <v>525344.6</v>
      </c>
      <c r="N53">
        <v>310071.3</v>
      </c>
      <c r="O53">
        <v>215273.3</v>
      </c>
      <c r="P53">
        <v>2010</v>
      </c>
      <c r="Q53">
        <v>11</v>
      </c>
    </row>
    <row r="54" spans="1:17" x14ac:dyDescent="0.3">
      <c r="A54" t="s">
        <v>109</v>
      </c>
      <c r="B54" t="s">
        <v>202</v>
      </c>
      <c r="C54" t="s">
        <v>88</v>
      </c>
      <c r="D54" t="s">
        <v>203</v>
      </c>
      <c r="E54" t="s">
        <v>96</v>
      </c>
      <c r="F54" t="s">
        <v>91</v>
      </c>
      <c r="G54" s="13">
        <v>41956</v>
      </c>
      <c r="H54">
        <v>270001733</v>
      </c>
      <c r="I54" s="13">
        <v>42005</v>
      </c>
      <c r="J54">
        <v>8368</v>
      </c>
      <c r="K54">
        <v>437.2</v>
      </c>
      <c r="L54">
        <v>263.33</v>
      </c>
      <c r="M54">
        <v>3658489.6</v>
      </c>
      <c r="N54">
        <v>2203545.44</v>
      </c>
      <c r="O54">
        <v>1454944.16</v>
      </c>
      <c r="P54">
        <v>2014</v>
      </c>
      <c r="Q54">
        <v>11</v>
      </c>
    </row>
    <row r="55" spans="1:17" x14ac:dyDescent="0.3">
      <c r="A55" t="s">
        <v>109</v>
      </c>
      <c r="B55" t="s">
        <v>204</v>
      </c>
      <c r="C55" t="s">
        <v>140</v>
      </c>
      <c r="D55" t="s">
        <v>205</v>
      </c>
      <c r="E55" t="s">
        <v>96</v>
      </c>
      <c r="F55" t="s">
        <v>99</v>
      </c>
      <c r="G55" s="13">
        <v>42537</v>
      </c>
      <c r="H55">
        <v>681941401</v>
      </c>
      <c r="I55" s="13">
        <v>42579</v>
      </c>
      <c r="J55">
        <v>470</v>
      </c>
      <c r="K55">
        <v>47.45</v>
      </c>
      <c r="L55">
        <v>31.79</v>
      </c>
      <c r="M55">
        <v>22301.5</v>
      </c>
      <c r="N55">
        <v>14941.3</v>
      </c>
      <c r="O55">
        <v>7360.2</v>
      </c>
      <c r="P55">
        <v>2016</v>
      </c>
      <c r="Q55">
        <v>6</v>
      </c>
    </row>
    <row r="56" spans="1:17" x14ac:dyDescent="0.3">
      <c r="A56" t="s">
        <v>104</v>
      </c>
      <c r="B56" t="s">
        <v>206</v>
      </c>
      <c r="C56" t="s">
        <v>106</v>
      </c>
      <c r="D56" t="s">
        <v>207</v>
      </c>
      <c r="E56" t="s">
        <v>96</v>
      </c>
      <c r="F56" t="s">
        <v>134</v>
      </c>
      <c r="G56" s="13">
        <v>42521</v>
      </c>
      <c r="H56">
        <v>566935575</v>
      </c>
      <c r="I56" s="13">
        <v>42528</v>
      </c>
      <c r="J56">
        <v>7690</v>
      </c>
      <c r="K56">
        <v>9.33</v>
      </c>
      <c r="L56">
        <v>6.92</v>
      </c>
      <c r="M56">
        <v>71747.7</v>
      </c>
      <c r="N56">
        <v>53214.8</v>
      </c>
      <c r="O56">
        <v>18532.900000000001</v>
      </c>
      <c r="P56">
        <v>2016</v>
      </c>
      <c r="Q56">
        <v>5</v>
      </c>
    </row>
    <row r="57" spans="1:17" x14ac:dyDescent="0.3">
      <c r="A57" t="s">
        <v>100</v>
      </c>
      <c r="B57" t="s">
        <v>208</v>
      </c>
      <c r="C57" t="s">
        <v>125</v>
      </c>
      <c r="D57" t="s">
        <v>209</v>
      </c>
      <c r="E57" t="s">
        <v>90</v>
      </c>
      <c r="F57" t="s">
        <v>91</v>
      </c>
      <c r="G57" s="13">
        <v>41188</v>
      </c>
      <c r="H57">
        <v>175033080</v>
      </c>
      <c r="I57" s="13">
        <v>41218</v>
      </c>
      <c r="J57">
        <v>5033</v>
      </c>
      <c r="K57">
        <v>152.58000000000001</v>
      </c>
      <c r="L57">
        <v>97.44</v>
      </c>
      <c r="M57">
        <v>767935.14</v>
      </c>
      <c r="N57">
        <v>490415.52</v>
      </c>
      <c r="O57">
        <v>277519.62</v>
      </c>
      <c r="P57">
        <v>2012</v>
      </c>
      <c r="Q57">
        <v>10</v>
      </c>
    </row>
    <row r="58" spans="1:17" x14ac:dyDescent="0.3">
      <c r="A58" t="s">
        <v>100</v>
      </c>
      <c r="B58" t="s">
        <v>210</v>
      </c>
      <c r="C58" t="s">
        <v>137</v>
      </c>
      <c r="D58" t="s">
        <v>211</v>
      </c>
      <c r="E58" t="s">
        <v>90</v>
      </c>
      <c r="F58" t="s">
        <v>134</v>
      </c>
      <c r="G58" s="13">
        <v>40978</v>
      </c>
      <c r="H58">
        <v>276595246</v>
      </c>
      <c r="I58" s="13">
        <v>40983</v>
      </c>
      <c r="J58">
        <v>9535</v>
      </c>
      <c r="K58">
        <v>651.21</v>
      </c>
      <c r="L58">
        <v>524.96</v>
      </c>
      <c r="M58">
        <v>6209287.3499999996</v>
      </c>
      <c r="N58">
        <v>5005493.5999999996</v>
      </c>
      <c r="O58">
        <v>1203793.75</v>
      </c>
      <c r="P58">
        <v>2012</v>
      </c>
      <c r="Q58">
        <v>3</v>
      </c>
    </row>
    <row r="59" spans="1:17" x14ac:dyDescent="0.3">
      <c r="A59" t="s">
        <v>109</v>
      </c>
      <c r="B59" t="s">
        <v>212</v>
      </c>
      <c r="C59" t="s">
        <v>137</v>
      </c>
      <c r="D59" t="s">
        <v>213</v>
      </c>
      <c r="E59" t="s">
        <v>96</v>
      </c>
      <c r="F59" t="s">
        <v>91</v>
      </c>
      <c r="G59" s="13">
        <v>40569</v>
      </c>
      <c r="H59">
        <v>812295901</v>
      </c>
      <c r="I59" s="13">
        <v>40587</v>
      </c>
      <c r="J59">
        <v>5263</v>
      </c>
      <c r="K59">
        <v>651.21</v>
      </c>
      <c r="L59">
        <v>524.96</v>
      </c>
      <c r="M59">
        <v>3427318.23</v>
      </c>
      <c r="N59">
        <v>2762864.48</v>
      </c>
      <c r="O59">
        <v>664453.75</v>
      </c>
      <c r="P59">
        <v>2011</v>
      </c>
      <c r="Q59">
        <v>1</v>
      </c>
    </row>
    <row r="60" spans="1:17" x14ac:dyDescent="0.3">
      <c r="A60" t="s">
        <v>100</v>
      </c>
      <c r="B60" t="s">
        <v>214</v>
      </c>
      <c r="C60" t="s">
        <v>94</v>
      </c>
      <c r="D60" t="s">
        <v>215</v>
      </c>
      <c r="E60" t="s">
        <v>90</v>
      </c>
      <c r="F60" t="s">
        <v>99</v>
      </c>
      <c r="G60" s="13">
        <v>41792</v>
      </c>
      <c r="H60">
        <v>443121373</v>
      </c>
      <c r="I60" s="13">
        <v>41809</v>
      </c>
      <c r="J60">
        <v>8316</v>
      </c>
      <c r="K60">
        <v>154.06</v>
      </c>
      <c r="L60">
        <v>90.93</v>
      </c>
      <c r="M60">
        <v>1281162.96</v>
      </c>
      <c r="N60">
        <v>756173.88</v>
      </c>
      <c r="O60">
        <v>524989.07999999996</v>
      </c>
      <c r="P60">
        <v>2014</v>
      </c>
      <c r="Q60">
        <v>6</v>
      </c>
    </row>
    <row r="61" spans="1:17" x14ac:dyDescent="0.3">
      <c r="A61" t="s">
        <v>120</v>
      </c>
      <c r="B61" t="s">
        <v>121</v>
      </c>
      <c r="C61" t="s">
        <v>151</v>
      </c>
      <c r="D61" t="s">
        <v>216</v>
      </c>
      <c r="E61" t="s">
        <v>90</v>
      </c>
      <c r="F61" t="s">
        <v>108</v>
      </c>
      <c r="G61" s="13">
        <v>42721</v>
      </c>
      <c r="H61">
        <v>600370490</v>
      </c>
      <c r="I61" s="13">
        <v>42760</v>
      </c>
      <c r="J61">
        <v>1824</v>
      </c>
      <c r="K61">
        <v>81.73</v>
      </c>
      <c r="L61">
        <v>56.67</v>
      </c>
      <c r="M61">
        <v>149075.51999999999</v>
      </c>
      <c r="N61">
        <v>103366.08</v>
      </c>
      <c r="O61">
        <v>45709.440000000002</v>
      </c>
      <c r="P61">
        <v>2016</v>
      </c>
      <c r="Q61">
        <v>12</v>
      </c>
    </row>
    <row r="62" spans="1:17" x14ac:dyDescent="0.3">
      <c r="A62" t="s">
        <v>109</v>
      </c>
      <c r="B62" t="s">
        <v>217</v>
      </c>
      <c r="C62" t="s">
        <v>137</v>
      </c>
      <c r="D62" t="s">
        <v>218</v>
      </c>
      <c r="E62" t="s">
        <v>96</v>
      </c>
      <c r="F62" t="s">
        <v>134</v>
      </c>
      <c r="G62" s="13">
        <v>41817</v>
      </c>
      <c r="H62">
        <v>535654580</v>
      </c>
      <c r="I62" s="13">
        <v>41849</v>
      </c>
      <c r="J62">
        <v>949</v>
      </c>
      <c r="K62">
        <v>651.21</v>
      </c>
      <c r="L62">
        <v>524.96</v>
      </c>
      <c r="M62">
        <v>617998.29</v>
      </c>
      <c r="N62">
        <v>498187.04</v>
      </c>
      <c r="O62">
        <v>119811.25</v>
      </c>
      <c r="P62">
        <v>2014</v>
      </c>
      <c r="Q62">
        <v>6</v>
      </c>
    </row>
    <row r="63" spans="1:17" x14ac:dyDescent="0.3">
      <c r="A63" t="s">
        <v>117</v>
      </c>
      <c r="B63" t="s">
        <v>219</v>
      </c>
      <c r="C63" t="s">
        <v>88</v>
      </c>
      <c r="D63" t="s">
        <v>220</v>
      </c>
      <c r="E63" t="s">
        <v>90</v>
      </c>
      <c r="F63" t="s">
        <v>108</v>
      </c>
      <c r="G63" s="13">
        <v>42080</v>
      </c>
      <c r="H63">
        <v>470897471</v>
      </c>
      <c r="I63" s="13">
        <v>42116</v>
      </c>
      <c r="J63">
        <v>7881</v>
      </c>
      <c r="K63">
        <v>437.2</v>
      </c>
      <c r="L63">
        <v>263.33</v>
      </c>
      <c r="M63">
        <v>3445573.2</v>
      </c>
      <c r="N63">
        <v>2075303.73</v>
      </c>
      <c r="O63">
        <v>1370269.47</v>
      </c>
      <c r="P63">
        <v>2015</v>
      </c>
      <c r="Q63">
        <v>3</v>
      </c>
    </row>
    <row r="64" spans="1:17" x14ac:dyDescent="0.3">
      <c r="A64" t="s">
        <v>109</v>
      </c>
      <c r="B64" t="s">
        <v>180</v>
      </c>
      <c r="C64" t="s">
        <v>140</v>
      </c>
      <c r="D64" t="s">
        <v>221</v>
      </c>
      <c r="E64" t="s">
        <v>90</v>
      </c>
      <c r="F64" t="s">
        <v>134</v>
      </c>
      <c r="G64" s="13">
        <v>41367</v>
      </c>
      <c r="H64">
        <v>248335492</v>
      </c>
      <c r="I64" s="13">
        <v>41368</v>
      </c>
      <c r="J64">
        <v>6846</v>
      </c>
      <c r="K64">
        <v>47.45</v>
      </c>
      <c r="L64">
        <v>31.79</v>
      </c>
      <c r="M64">
        <v>324842.7</v>
      </c>
      <c r="N64">
        <v>217634.34</v>
      </c>
      <c r="O64">
        <v>107208.36</v>
      </c>
      <c r="P64">
        <v>2013</v>
      </c>
      <c r="Q64">
        <v>4</v>
      </c>
    </row>
    <row r="65" spans="1:17" x14ac:dyDescent="0.3">
      <c r="A65" t="s">
        <v>104</v>
      </c>
      <c r="B65" t="s">
        <v>222</v>
      </c>
      <c r="C65" t="s">
        <v>115</v>
      </c>
      <c r="D65" t="s">
        <v>223</v>
      </c>
      <c r="E65" t="s">
        <v>90</v>
      </c>
      <c r="F65" t="s">
        <v>99</v>
      </c>
      <c r="G65" s="13">
        <v>42071</v>
      </c>
      <c r="H65">
        <v>680517470</v>
      </c>
      <c r="I65" s="13">
        <v>42088</v>
      </c>
      <c r="J65">
        <v>9097</v>
      </c>
      <c r="K65">
        <v>109.28</v>
      </c>
      <c r="L65">
        <v>35.840000000000003</v>
      </c>
      <c r="M65">
        <v>994120.16</v>
      </c>
      <c r="N65">
        <v>326036.47999999998</v>
      </c>
      <c r="O65">
        <v>668083.68000000005</v>
      </c>
      <c r="P65">
        <v>2015</v>
      </c>
      <c r="Q65">
        <v>3</v>
      </c>
    </row>
    <row r="66" spans="1:17" x14ac:dyDescent="0.3">
      <c r="A66" t="s">
        <v>104</v>
      </c>
      <c r="B66" t="s">
        <v>224</v>
      </c>
      <c r="C66" t="s">
        <v>151</v>
      </c>
      <c r="D66" t="s">
        <v>225</v>
      </c>
      <c r="E66" t="s">
        <v>96</v>
      </c>
      <c r="F66" t="s">
        <v>91</v>
      </c>
      <c r="G66" s="13">
        <v>41446</v>
      </c>
      <c r="H66">
        <v>400304734</v>
      </c>
      <c r="I66" s="13">
        <v>41484</v>
      </c>
      <c r="J66">
        <v>7921</v>
      </c>
      <c r="K66">
        <v>81.73</v>
      </c>
      <c r="L66">
        <v>56.67</v>
      </c>
      <c r="M66">
        <v>647383.32999999996</v>
      </c>
      <c r="N66">
        <v>448883.07</v>
      </c>
      <c r="O66">
        <v>198500.26</v>
      </c>
      <c r="P66">
        <v>2013</v>
      </c>
      <c r="Q66">
        <v>6</v>
      </c>
    </row>
    <row r="67" spans="1:17" x14ac:dyDescent="0.3">
      <c r="A67" t="s">
        <v>109</v>
      </c>
      <c r="B67" t="s">
        <v>226</v>
      </c>
      <c r="C67" t="s">
        <v>137</v>
      </c>
      <c r="D67" t="s">
        <v>227</v>
      </c>
      <c r="E67" t="s">
        <v>90</v>
      </c>
      <c r="F67" t="s">
        <v>99</v>
      </c>
      <c r="G67" s="13">
        <v>41280</v>
      </c>
      <c r="H67">
        <v>810871112</v>
      </c>
      <c r="I67" s="13">
        <v>41282</v>
      </c>
      <c r="J67">
        <v>3636</v>
      </c>
      <c r="K67">
        <v>651.21</v>
      </c>
      <c r="L67">
        <v>524.96</v>
      </c>
      <c r="M67">
        <v>2367799.56</v>
      </c>
      <c r="N67">
        <v>1908754.56</v>
      </c>
      <c r="O67">
        <v>459045</v>
      </c>
      <c r="P67">
        <v>2013</v>
      </c>
      <c r="Q67">
        <v>1</v>
      </c>
    </row>
    <row r="68" spans="1:17" x14ac:dyDescent="0.3">
      <c r="A68" t="s">
        <v>104</v>
      </c>
      <c r="B68" t="s">
        <v>228</v>
      </c>
      <c r="C68" t="s">
        <v>102</v>
      </c>
      <c r="D68" t="s">
        <v>229</v>
      </c>
      <c r="E68" t="s">
        <v>96</v>
      </c>
      <c r="F68" t="s">
        <v>134</v>
      </c>
      <c r="G68" s="13">
        <v>40985</v>
      </c>
      <c r="H68">
        <v>235702931</v>
      </c>
      <c r="I68" s="13">
        <v>41002</v>
      </c>
      <c r="J68">
        <v>8590</v>
      </c>
      <c r="K68">
        <v>205.7</v>
      </c>
      <c r="L68">
        <v>117.11</v>
      </c>
      <c r="M68">
        <v>1766963</v>
      </c>
      <c r="N68">
        <v>1005974.9</v>
      </c>
      <c r="O68">
        <v>760988.1</v>
      </c>
      <c r="P68">
        <v>2012</v>
      </c>
      <c r="Q68">
        <v>3</v>
      </c>
    </row>
    <row r="69" spans="1:17" x14ac:dyDescent="0.3">
      <c r="A69" t="s">
        <v>104</v>
      </c>
      <c r="B69" t="s">
        <v>187</v>
      </c>
      <c r="C69" t="s">
        <v>137</v>
      </c>
      <c r="D69" t="s">
        <v>230</v>
      </c>
      <c r="E69" t="s">
        <v>90</v>
      </c>
      <c r="F69" t="s">
        <v>99</v>
      </c>
      <c r="G69" s="13">
        <v>41747</v>
      </c>
      <c r="H69">
        <v>668599021</v>
      </c>
      <c r="I69" s="13">
        <v>41771</v>
      </c>
      <c r="J69">
        <v>2163</v>
      </c>
      <c r="K69">
        <v>651.21</v>
      </c>
      <c r="L69">
        <v>524.96</v>
      </c>
      <c r="M69">
        <v>1408567.23</v>
      </c>
      <c r="N69">
        <v>1135488.48</v>
      </c>
      <c r="O69">
        <v>273078.75</v>
      </c>
      <c r="P69">
        <v>2014</v>
      </c>
      <c r="Q69">
        <v>4</v>
      </c>
    </row>
    <row r="70" spans="1:17" x14ac:dyDescent="0.3">
      <c r="A70" t="s">
        <v>104</v>
      </c>
      <c r="B70" t="s">
        <v>231</v>
      </c>
      <c r="C70" t="s">
        <v>97</v>
      </c>
      <c r="D70" t="s">
        <v>232</v>
      </c>
      <c r="E70" t="s">
        <v>96</v>
      </c>
      <c r="F70" t="s">
        <v>91</v>
      </c>
      <c r="G70" s="13">
        <v>42372</v>
      </c>
      <c r="H70">
        <v>123670709</v>
      </c>
      <c r="I70" s="13">
        <v>42401</v>
      </c>
      <c r="J70">
        <v>5766</v>
      </c>
      <c r="K70">
        <v>255.28</v>
      </c>
      <c r="L70">
        <v>159.41999999999999</v>
      </c>
      <c r="M70">
        <v>1471944.48</v>
      </c>
      <c r="N70">
        <v>919215.72</v>
      </c>
      <c r="O70">
        <v>552728.76</v>
      </c>
      <c r="P70">
        <v>2016</v>
      </c>
      <c r="Q70">
        <v>1</v>
      </c>
    </row>
    <row r="71" spans="1:17" x14ac:dyDescent="0.3">
      <c r="A71" t="s">
        <v>109</v>
      </c>
      <c r="B71" t="s">
        <v>233</v>
      </c>
      <c r="C71" t="s">
        <v>137</v>
      </c>
      <c r="D71" t="s">
        <v>234</v>
      </c>
      <c r="E71" t="s">
        <v>96</v>
      </c>
      <c r="F71" t="s">
        <v>134</v>
      </c>
      <c r="G71" s="13">
        <v>40675</v>
      </c>
      <c r="H71">
        <v>285341823</v>
      </c>
      <c r="I71" s="13">
        <v>40702</v>
      </c>
      <c r="J71">
        <v>7841</v>
      </c>
      <c r="K71">
        <v>651.21</v>
      </c>
      <c r="L71">
        <v>524.96</v>
      </c>
      <c r="M71">
        <v>5106137.6100000003</v>
      </c>
      <c r="N71">
        <v>4116211.36</v>
      </c>
      <c r="O71">
        <v>989926.25</v>
      </c>
      <c r="P71">
        <v>2011</v>
      </c>
      <c r="Q71">
        <v>5</v>
      </c>
    </row>
    <row r="72" spans="1:17" x14ac:dyDescent="0.3">
      <c r="A72" t="s">
        <v>100</v>
      </c>
      <c r="B72" t="s">
        <v>235</v>
      </c>
      <c r="C72" t="s">
        <v>106</v>
      </c>
      <c r="D72" t="s">
        <v>236</v>
      </c>
      <c r="E72" t="s">
        <v>96</v>
      </c>
      <c r="F72" t="s">
        <v>108</v>
      </c>
      <c r="G72" s="13">
        <v>40388</v>
      </c>
      <c r="H72">
        <v>658348691</v>
      </c>
      <c r="I72" s="13">
        <v>40412</v>
      </c>
      <c r="J72">
        <v>8862</v>
      </c>
      <c r="K72">
        <v>9.33</v>
      </c>
      <c r="L72">
        <v>6.92</v>
      </c>
      <c r="M72">
        <v>82682.460000000006</v>
      </c>
      <c r="N72">
        <v>61325.04</v>
      </c>
      <c r="O72">
        <v>21357.42</v>
      </c>
      <c r="P72">
        <v>2010</v>
      </c>
      <c r="Q72">
        <v>7</v>
      </c>
    </row>
    <row r="73" spans="1:17" x14ac:dyDescent="0.3">
      <c r="A73" t="s">
        <v>109</v>
      </c>
      <c r="B73" t="s">
        <v>237</v>
      </c>
      <c r="C73" t="s">
        <v>97</v>
      </c>
      <c r="D73" t="s">
        <v>238</v>
      </c>
      <c r="E73" t="s">
        <v>90</v>
      </c>
      <c r="F73" t="s">
        <v>134</v>
      </c>
      <c r="G73" s="13">
        <v>41488</v>
      </c>
      <c r="H73">
        <v>817740142</v>
      </c>
      <c r="I73" s="13">
        <v>41505</v>
      </c>
      <c r="J73">
        <v>6335</v>
      </c>
      <c r="K73">
        <v>255.28</v>
      </c>
      <c r="L73">
        <v>159.41999999999999</v>
      </c>
      <c r="M73">
        <v>1617198.8</v>
      </c>
      <c r="N73">
        <v>1009925.7</v>
      </c>
      <c r="O73">
        <v>607273.1</v>
      </c>
      <c r="P73">
        <v>2013</v>
      </c>
      <c r="Q73">
        <v>8</v>
      </c>
    </row>
    <row r="74" spans="1:17" x14ac:dyDescent="0.3">
      <c r="A74" t="s">
        <v>104</v>
      </c>
      <c r="B74" t="s">
        <v>142</v>
      </c>
      <c r="C74" t="s">
        <v>140</v>
      </c>
      <c r="D74" t="s">
        <v>239</v>
      </c>
      <c r="E74" t="s">
        <v>90</v>
      </c>
      <c r="F74" t="s">
        <v>108</v>
      </c>
      <c r="G74" s="13">
        <v>41570</v>
      </c>
      <c r="H74">
        <v>858877503</v>
      </c>
      <c r="I74" s="13">
        <v>41584</v>
      </c>
      <c r="J74">
        <v>9794</v>
      </c>
      <c r="K74">
        <v>47.45</v>
      </c>
      <c r="L74">
        <v>31.79</v>
      </c>
      <c r="M74">
        <v>464725.3</v>
      </c>
      <c r="N74">
        <v>311351.26</v>
      </c>
      <c r="O74">
        <v>153374.04</v>
      </c>
      <c r="P74">
        <v>2013</v>
      </c>
      <c r="Q74">
        <v>10</v>
      </c>
    </row>
    <row r="75" spans="1:17" x14ac:dyDescent="0.3">
      <c r="A75" t="s">
        <v>109</v>
      </c>
      <c r="B75" t="s">
        <v>178</v>
      </c>
      <c r="C75" t="s">
        <v>94</v>
      </c>
      <c r="D75" t="s">
        <v>240</v>
      </c>
      <c r="E75" t="s">
        <v>90</v>
      </c>
      <c r="F75" t="s">
        <v>91</v>
      </c>
      <c r="G75" s="13">
        <v>42771</v>
      </c>
      <c r="H75">
        <v>947434604</v>
      </c>
      <c r="I75" s="13">
        <v>42785</v>
      </c>
      <c r="J75">
        <v>5808</v>
      </c>
      <c r="K75">
        <v>154.06</v>
      </c>
      <c r="L75">
        <v>90.93</v>
      </c>
      <c r="M75">
        <v>894780.48</v>
      </c>
      <c r="N75">
        <v>528121.43999999994</v>
      </c>
      <c r="O75">
        <v>366659.04</v>
      </c>
      <c r="P75">
        <v>2017</v>
      </c>
      <c r="Q75">
        <v>2</v>
      </c>
    </row>
    <row r="76" spans="1:17" x14ac:dyDescent="0.3">
      <c r="A76" t="s">
        <v>109</v>
      </c>
      <c r="B76" t="s">
        <v>241</v>
      </c>
      <c r="C76" t="s">
        <v>160</v>
      </c>
      <c r="D76" t="s">
        <v>242</v>
      </c>
      <c r="E76" t="s">
        <v>90</v>
      </c>
      <c r="F76" t="s">
        <v>108</v>
      </c>
      <c r="G76" s="13">
        <v>42083</v>
      </c>
      <c r="H76">
        <v>869397771</v>
      </c>
      <c r="I76" s="13">
        <v>42111</v>
      </c>
      <c r="J76">
        <v>2975</v>
      </c>
      <c r="K76">
        <v>421.89</v>
      </c>
      <c r="L76">
        <v>364.69</v>
      </c>
      <c r="M76">
        <v>1255122.75</v>
      </c>
      <c r="N76">
        <v>1084952.75</v>
      </c>
      <c r="O76">
        <v>170170</v>
      </c>
      <c r="P76">
        <v>2015</v>
      </c>
      <c r="Q76">
        <v>3</v>
      </c>
    </row>
    <row r="77" spans="1:17" x14ac:dyDescent="0.3">
      <c r="A77" t="s">
        <v>86</v>
      </c>
      <c r="B77" t="s">
        <v>243</v>
      </c>
      <c r="C77" t="s">
        <v>151</v>
      </c>
      <c r="D77" t="s">
        <v>244</v>
      </c>
      <c r="E77" t="s">
        <v>90</v>
      </c>
      <c r="F77" t="s">
        <v>134</v>
      </c>
      <c r="G77" s="13">
        <v>41035</v>
      </c>
      <c r="H77">
        <v>481065833</v>
      </c>
      <c r="I77" s="13">
        <v>41037</v>
      </c>
      <c r="J77">
        <v>6925</v>
      </c>
      <c r="K77">
        <v>81.73</v>
      </c>
      <c r="L77">
        <v>56.67</v>
      </c>
      <c r="M77">
        <v>565980.25</v>
      </c>
      <c r="N77">
        <v>392439.75</v>
      </c>
      <c r="O77">
        <v>173540.5</v>
      </c>
      <c r="P77">
        <v>2012</v>
      </c>
      <c r="Q77">
        <v>5</v>
      </c>
    </row>
    <row r="78" spans="1:17" x14ac:dyDescent="0.3">
      <c r="A78" t="s">
        <v>104</v>
      </c>
      <c r="B78" t="s">
        <v>245</v>
      </c>
      <c r="C78" t="s">
        <v>160</v>
      </c>
      <c r="D78" t="s">
        <v>246</v>
      </c>
      <c r="E78" t="s">
        <v>96</v>
      </c>
      <c r="F78" t="s">
        <v>99</v>
      </c>
      <c r="G78" s="13">
        <v>41547</v>
      </c>
      <c r="H78">
        <v>159050118</v>
      </c>
      <c r="I78" s="13">
        <v>41548</v>
      </c>
      <c r="J78">
        <v>5319</v>
      </c>
      <c r="K78">
        <v>421.89</v>
      </c>
      <c r="L78">
        <v>364.69</v>
      </c>
      <c r="M78">
        <v>2244032.91</v>
      </c>
      <c r="N78">
        <v>1939786.11</v>
      </c>
      <c r="O78">
        <v>304246.8</v>
      </c>
      <c r="P78">
        <v>2013</v>
      </c>
      <c r="Q78">
        <v>9</v>
      </c>
    </row>
    <row r="79" spans="1:17" x14ac:dyDescent="0.3">
      <c r="A79" t="s">
        <v>109</v>
      </c>
      <c r="B79" t="s">
        <v>247</v>
      </c>
      <c r="C79" t="s">
        <v>137</v>
      </c>
      <c r="D79" t="s">
        <v>248</v>
      </c>
      <c r="E79" t="s">
        <v>96</v>
      </c>
      <c r="F79" t="s">
        <v>91</v>
      </c>
      <c r="G79" s="13">
        <v>41779</v>
      </c>
      <c r="H79">
        <v>350274455</v>
      </c>
      <c r="I79" s="13">
        <v>41804</v>
      </c>
      <c r="J79">
        <v>2850</v>
      </c>
      <c r="K79">
        <v>651.21</v>
      </c>
      <c r="L79">
        <v>524.96</v>
      </c>
      <c r="M79">
        <v>1855948.5</v>
      </c>
      <c r="N79">
        <v>1496136</v>
      </c>
      <c r="O79">
        <v>359812.5</v>
      </c>
      <c r="P79">
        <v>2014</v>
      </c>
      <c r="Q79">
        <v>5</v>
      </c>
    </row>
    <row r="80" spans="1:17" x14ac:dyDescent="0.3">
      <c r="A80" t="s">
        <v>86</v>
      </c>
      <c r="B80" t="s">
        <v>249</v>
      </c>
      <c r="C80" t="s">
        <v>102</v>
      </c>
      <c r="D80" t="s">
        <v>250</v>
      </c>
      <c r="E80" t="s">
        <v>96</v>
      </c>
      <c r="F80" t="s">
        <v>134</v>
      </c>
      <c r="G80" s="13">
        <v>40277</v>
      </c>
      <c r="H80">
        <v>221975171</v>
      </c>
      <c r="I80" s="13">
        <v>40315</v>
      </c>
      <c r="J80">
        <v>6241</v>
      </c>
      <c r="K80">
        <v>205.7</v>
      </c>
      <c r="L80">
        <v>117.11</v>
      </c>
      <c r="M80">
        <v>1283773.7</v>
      </c>
      <c r="N80">
        <v>730883.51</v>
      </c>
      <c r="O80">
        <v>552890.18999999994</v>
      </c>
      <c r="P80">
        <v>2010</v>
      </c>
      <c r="Q80">
        <v>4</v>
      </c>
    </row>
    <row r="81" spans="1:17" x14ac:dyDescent="0.3">
      <c r="A81" t="s">
        <v>92</v>
      </c>
      <c r="B81" t="s">
        <v>251</v>
      </c>
      <c r="C81" t="s">
        <v>137</v>
      </c>
      <c r="D81" t="s">
        <v>252</v>
      </c>
      <c r="E81" t="s">
        <v>96</v>
      </c>
      <c r="F81" t="s">
        <v>99</v>
      </c>
      <c r="G81" s="13">
        <v>42895</v>
      </c>
      <c r="H81">
        <v>811701095</v>
      </c>
      <c r="I81" s="13">
        <v>42935</v>
      </c>
      <c r="J81">
        <v>9247</v>
      </c>
      <c r="K81">
        <v>651.21</v>
      </c>
      <c r="L81">
        <v>524.96</v>
      </c>
      <c r="M81">
        <v>6021738.8700000001</v>
      </c>
      <c r="N81">
        <v>4854305.12</v>
      </c>
      <c r="O81">
        <v>1167433.75</v>
      </c>
      <c r="P81">
        <v>2017</v>
      </c>
      <c r="Q81">
        <v>6</v>
      </c>
    </row>
    <row r="82" spans="1:17" x14ac:dyDescent="0.3">
      <c r="A82" t="s">
        <v>104</v>
      </c>
      <c r="B82" t="s">
        <v>253</v>
      </c>
      <c r="C82" t="s">
        <v>102</v>
      </c>
      <c r="D82" t="s">
        <v>254</v>
      </c>
      <c r="E82" t="s">
        <v>96</v>
      </c>
      <c r="F82" t="s">
        <v>134</v>
      </c>
      <c r="G82" s="13">
        <v>42043</v>
      </c>
      <c r="H82">
        <v>977313554</v>
      </c>
      <c r="I82" s="13">
        <v>42092</v>
      </c>
      <c r="J82">
        <v>7653</v>
      </c>
      <c r="K82">
        <v>205.7</v>
      </c>
      <c r="L82">
        <v>117.11</v>
      </c>
      <c r="M82">
        <v>1574222.1</v>
      </c>
      <c r="N82">
        <v>896242.83</v>
      </c>
      <c r="O82">
        <v>677979.27</v>
      </c>
      <c r="P82">
        <v>2015</v>
      </c>
      <c r="Q82">
        <v>2</v>
      </c>
    </row>
    <row r="83" spans="1:17" x14ac:dyDescent="0.3">
      <c r="A83" t="s">
        <v>104</v>
      </c>
      <c r="B83" t="s">
        <v>112</v>
      </c>
      <c r="C83" t="s">
        <v>125</v>
      </c>
      <c r="D83" t="s">
        <v>255</v>
      </c>
      <c r="E83" t="s">
        <v>90</v>
      </c>
      <c r="F83" t="s">
        <v>134</v>
      </c>
      <c r="G83" s="13">
        <v>40203</v>
      </c>
      <c r="H83">
        <v>546986377</v>
      </c>
      <c r="I83" s="13">
        <v>40219</v>
      </c>
      <c r="J83">
        <v>4279</v>
      </c>
      <c r="K83">
        <v>152.58000000000001</v>
      </c>
      <c r="L83">
        <v>97.44</v>
      </c>
      <c r="M83">
        <v>652889.81999999995</v>
      </c>
      <c r="N83">
        <v>416945.76</v>
      </c>
      <c r="O83">
        <v>235944.06</v>
      </c>
      <c r="P83">
        <v>2010</v>
      </c>
      <c r="Q83">
        <v>1</v>
      </c>
    </row>
    <row r="84" spans="1:17" x14ac:dyDescent="0.3">
      <c r="A84" t="s">
        <v>100</v>
      </c>
      <c r="B84" t="s">
        <v>256</v>
      </c>
      <c r="C84" t="s">
        <v>106</v>
      </c>
      <c r="D84" t="s">
        <v>257</v>
      </c>
      <c r="E84" t="s">
        <v>90</v>
      </c>
      <c r="F84" t="s">
        <v>134</v>
      </c>
      <c r="G84" s="13">
        <v>40244</v>
      </c>
      <c r="H84">
        <v>769205892</v>
      </c>
      <c r="I84" s="13">
        <v>40254</v>
      </c>
      <c r="J84">
        <v>3972</v>
      </c>
      <c r="K84">
        <v>9.33</v>
      </c>
      <c r="L84">
        <v>6.92</v>
      </c>
      <c r="M84">
        <v>37058.76</v>
      </c>
      <c r="N84">
        <v>27486.240000000002</v>
      </c>
      <c r="O84">
        <v>9572.52</v>
      </c>
      <c r="P84">
        <v>2010</v>
      </c>
      <c r="Q84">
        <v>3</v>
      </c>
    </row>
    <row r="85" spans="1:17" x14ac:dyDescent="0.3">
      <c r="A85" t="s">
        <v>104</v>
      </c>
      <c r="B85" t="s">
        <v>258</v>
      </c>
      <c r="C85" t="s">
        <v>115</v>
      </c>
      <c r="D85" t="s">
        <v>259</v>
      </c>
      <c r="E85" t="s">
        <v>90</v>
      </c>
      <c r="F85" t="s">
        <v>91</v>
      </c>
      <c r="G85" s="13">
        <v>41277</v>
      </c>
      <c r="H85">
        <v>262770926</v>
      </c>
      <c r="I85" s="13">
        <v>41313</v>
      </c>
      <c r="J85">
        <v>8611</v>
      </c>
      <c r="K85">
        <v>109.28</v>
      </c>
      <c r="L85">
        <v>35.840000000000003</v>
      </c>
      <c r="M85">
        <v>941010.08</v>
      </c>
      <c r="N85">
        <v>308618.23999999999</v>
      </c>
      <c r="O85">
        <v>632391.84</v>
      </c>
      <c r="P85">
        <v>2013</v>
      </c>
      <c r="Q85">
        <v>1</v>
      </c>
    </row>
    <row r="86" spans="1:17" x14ac:dyDescent="0.3">
      <c r="A86" t="s">
        <v>104</v>
      </c>
      <c r="B86" t="s">
        <v>260</v>
      </c>
      <c r="C86" t="s">
        <v>125</v>
      </c>
      <c r="D86" t="s">
        <v>261</v>
      </c>
      <c r="E86" t="s">
        <v>96</v>
      </c>
      <c r="F86" t="s">
        <v>91</v>
      </c>
      <c r="G86" s="13">
        <v>42800</v>
      </c>
      <c r="H86">
        <v>866792809</v>
      </c>
      <c r="I86" s="13">
        <v>42812</v>
      </c>
      <c r="J86">
        <v>2109</v>
      </c>
      <c r="K86">
        <v>152.58000000000001</v>
      </c>
      <c r="L86">
        <v>97.44</v>
      </c>
      <c r="M86">
        <v>321791.21999999997</v>
      </c>
      <c r="N86">
        <v>205500.96</v>
      </c>
      <c r="O86">
        <v>116290.26</v>
      </c>
      <c r="P86">
        <v>2017</v>
      </c>
      <c r="Q86">
        <v>3</v>
      </c>
    </row>
    <row r="87" spans="1:17" x14ac:dyDescent="0.3">
      <c r="A87" t="s">
        <v>117</v>
      </c>
      <c r="B87" t="s">
        <v>262</v>
      </c>
      <c r="C87" t="s">
        <v>140</v>
      </c>
      <c r="D87" t="s">
        <v>263</v>
      </c>
      <c r="E87" t="s">
        <v>90</v>
      </c>
      <c r="F87" t="s">
        <v>99</v>
      </c>
      <c r="G87" s="13">
        <v>40552</v>
      </c>
      <c r="H87">
        <v>890695369</v>
      </c>
      <c r="I87" s="13">
        <v>40597</v>
      </c>
      <c r="J87">
        <v>5408</v>
      </c>
      <c r="K87">
        <v>47.45</v>
      </c>
      <c r="L87">
        <v>31.79</v>
      </c>
      <c r="M87">
        <v>256609.6</v>
      </c>
      <c r="N87">
        <v>171920.32</v>
      </c>
      <c r="O87">
        <v>84689.279999999999</v>
      </c>
      <c r="P87">
        <v>2011</v>
      </c>
      <c r="Q87">
        <v>1</v>
      </c>
    </row>
    <row r="88" spans="1:17" x14ac:dyDescent="0.3">
      <c r="A88" t="s">
        <v>86</v>
      </c>
      <c r="B88" t="s">
        <v>87</v>
      </c>
      <c r="C88" t="s">
        <v>102</v>
      </c>
      <c r="D88" t="s">
        <v>264</v>
      </c>
      <c r="E88" t="s">
        <v>90</v>
      </c>
      <c r="F88" t="s">
        <v>91</v>
      </c>
      <c r="G88" s="13">
        <v>41725</v>
      </c>
      <c r="H88">
        <v>964214932</v>
      </c>
      <c r="I88" s="13">
        <v>41729</v>
      </c>
      <c r="J88">
        <v>1480</v>
      </c>
      <c r="K88">
        <v>205.7</v>
      </c>
      <c r="L88">
        <v>117.11</v>
      </c>
      <c r="M88">
        <v>304436</v>
      </c>
      <c r="N88">
        <v>173322.8</v>
      </c>
      <c r="O88">
        <v>131113.20000000001</v>
      </c>
      <c r="P88">
        <v>2014</v>
      </c>
      <c r="Q88">
        <v>3</v>
      </c>
    </row>
    <row r="89" spans="1:17" x14ac:dyDescent="0.3">
      <c r="A89" t="s">
        <v>109</v>
      </c>
      <c r="B89" t="s">
        <v>265</v>
      </c>
      <c r="C89" t="s">
        <v>125</v>
      </c>
      <c r="D89" t="s">
        <v>266</v>
      </c>
      <c r="E89" t="s">
        <v>96</v>
      </c>
      <c r="F89" t="s">
        <v>99</v>
      </c>
      <c r="G89" s="13">
        <v>41453</v>
      </c>
      <c r="H89">
        <v>887400329</v>
      </c>
      <c r="I89" s="13">
        <v>41503</v>
      </c>
      <c r="J89">
        <v>332</v>
      </c>
      <c r="K89">
        <v>152.58000000000001</v>
      </c>
      <c r="L89">
        <v>97.44</v>
      </c>
      <c r="M89">
        <v>50656.56</v>
      </c>
      <c r="N89">
        <v>32350.080000000002</v>
      </c>
      <c r="O89">
        <v>18306.48</v>
      </c>
      <c r="P89">
        <v>2013</v>
      </c>
      <c r="Q89">
        <v>6</v>
      </c>
    </row>
    <row r="90" spans="1:17" x14ac:dyDescent="0.3">
      <c r="A90" t="s">
        <v>109</v>
      </c>
      <c r="B90" t="s">
        <v>114</v>
      </c>
      <c r="C90" t="s">
        <v>140</v>
      </c>
      <c r="D90" t="s">
        <v>267</v>
      </c>
      <c r="E90" t="s">
        <v>90</v>
      </c>
      <c r="F90" t="s">
        <v>91</v>
      </c>
      <c r="G90" s="13">
        <v>40790</v>
      </c>
      <c r="H90">
        <v>980612885</v>
      </c>
      <c r="I90" s="13">
        <v>40790</v>
      </c>
      <c r="J90">
        <v>3999</v>
      </c>
      <c r="K90">
        <v>47.45</v>
      </c>
      <c r="L90">
        <v>31.79</v>
      </c>
      <c r="M90">
        <v>189752.55</v>
      </c>
      <c r="N90">
        <v>127128.21</v>
      </c>
      <c r="O90">
        <v>62624.34</v>
      </c>
      <c r="P90">
        <v>2011</v>
      </c>
      <c r="Q90">
        <v>9</v>
      </c>
    </row>
    <row r="91" spans="1:17" x14ac:dyDescent="0.3">
      <c r="A91" t="s">
        <v>109</v>
      </c>
      <c r="B91" t="s">
        <v>114</v>
      </c>
      <c r="C91" t="s">
        <v>115</v>
      </c>
      <c r="D91" t="s">
        <v>268</v>
      </c>
      <c r="E91" t="s">
        <v>90</v>
      </c>
      <c r="F91" t="s">
        <v>91</v>
      </c>
      <c r="G91" s="13">
        <v>42565</v>
      </c>
      <c r="H91">
        <v>734526431</v>
      </c>
      <c r="I91" s="13">
        <v>42584</v>
      </c>
      <c r="J91">
        <v>1549</v>
      </c>
      <c r="K91">
        <v>109.28</v>
      </c>
      <c r="L91">
        <v>35.840000000000003</v>
      </c>
      <c r="M91">
        <v>169274.72</v>
      </c>
      <c r="N91">
        <v>55516.160000000003</v>
      </c>
      <c r="O91">
        <v>113758.56</v>
      </c>
      <c r="P91">
        <v>2016</v>
      </c>
      <c r="Q91">
        <v>7</v>
      </c>
    </row>
    <row r="92" spans="1:17" x14ac:dyDescent="0.3">
      <c r="A92" t="s">
        <v>100</v>
      </c>
      <c r="B92" t="s">
        <v>269</v>
      </c>
      <c r="C92" t="s">
        <v>97</v>
      </c>
      <c r="D92" t="s">
        <v>270</v>
      </c>
      <c r="E92" t="s">
        <v>96</v>
      </c>
      <c r="F92" t="s">
        <v>134</v>
      </c>
      <c r="G92" s="13">
        <v>41693</v>
      </c>
      <c r="H92">
        <v>160127294</v>
      </c>
      <c r="I92" s="13">
        <v>41721</v>
      </c>
      <c r="J92">
        <v>4079</v>
      </c>
      <c r="K92">
        <v>255.28</v>
      </c>
      <c r="L92">
        <v>159.41999999999999</v>
      </c>
      <c r="M92">
        <v>1041287.12</v>
      </c>
      <c r="N92">
        <v>650274.18000000005</v>
      </c>
      <c r="O92">
        <v>391012.94</v>
      </c>
      <c r="P92">
        <v>2014</v>
      </c>
      <c r="Q92">
        <v>2</v>
      </c>
    </row>
    <row r="93" spans="1:17" x14ac:dyDescent="0.3">
      <c r="A93" t="s">
        <v>117</v>
      </c>
      <c r="B93" t="s">
        <v>271</v>
      </c>
      <c r="C93" t="s">
        <v>115</v>
      </c>
      <c r="D93" t="s">
        <v>272</v>
      </c>
      <c r="E93" t="s">
        <v>90</v>
      </c>
      <c r="F93" t="s">
        <v>134</v>
      </c>
      <c r="G93" s="13">
        <v>40397</v>
      </c>
      <c r="H93">
        <v>238714301</v>
      </c>
      <c r="I93" s="13">
        <v>40434</v>
      </c>
      <c r="J93">
        <v>9721</v>
      </c>
      <c r="K93">
        <v>109.28</v>
      </c>
      <c r="L93">
        <v>35.840000000000003</v>
      </c>
      <c r="M93">
        <v>1062310.8799999999</v>
      </c>
      <c r="N93">
        <v>348400.64000000001</v>
      </c>
      <c r="O93">
        <v>713910.24</v>
      </c>
      <c r="P93">
        <v>2010</v>
      </c>
      <c r="Q93">
        <v>8</v>
      </c>
    </row>
    <row r="94" spans="1:17" x14ac:dyDescent="0.3">
      <c r="A94" t="s">
        <v>120</v>
      </c>
      <c r="B94" t="s">
        <v>273</v>
      </c>
      <c r="C94" t="s">
        <v>128</v>
      </c>
      <c r="D94" t="s">
        <v>274</v>
      </c>
      <c r="E94" t="s">
        <v>96</v>
      </c>
      <c r="F94" t="s">
        <v>91</v>
      </c>
      <c r="G94" s="13">
        <v>41288</v>
      </c>
      <c r="H94">
        <v>671898782</v>
      </c>
      <c r="I94" s="13">
        <v>41311</v>
      </c>
      <c r="J94">
        <v>8635</v>
      </c>
      <c r="K94">
        <v>668.27</v>
      </c>
      <c r="L94">
        <v>502.54</v>
      </c>
      <c r="M94">
        <v>5770511.4500000002</v>
      </c>
      <c r="N94">
        <v>4339432.9000000004</v>
      </c>
      <c r="O94">
        <v>1431078.55</v>
      </c>
      <c r="P94">
        <v>2013</v>
      </c>
      <c r="Q94">
        <v>1</v>
      </c>
    </row>
    <row r="95" spans="1:17" x14ac:dyDescent="0.3">
      <c r="A95" t="s">
        <v>104</v>
      </c>
      <c r="B95" t="s">
        <v>275</v>
      </c>
      <c r="C95" t="s">
        <v>151</v>
      </c>
      <c r="D95" t="s">
        <v>276</v>
      </c>
      <c r="E95" t="s">
        <v>90</v>
      </c>
      <c r="F95" t="s">
        <v>108</v>
      </c>
      <c r="G95" s="13">
        <v>40451</v>
      </c>
      <c r="H95">
        <v>331604564</v>
      </c>
      <c r="I95" s="13">
        <v>40499</v>
      </c>
      <c r="J95">
        <v>8014</v>
      </c>
      <c r="K95">
        <v>81.73</v>
      </c>
      <c r="L95">
        <v>56.67</v>
      </c>
      <c r="M95">
        <v>654984.22</v>
      </c>
      <c r="N95">
        <v>454153.38</v>
      </c>
      <c r="O95">
        <v>200830.84</v>
      </c>
      <c r="P95">
        <v>2010</v>
      </c>
      <c r="Q95">
        <v>9</v>
      </c>
    </row>
    <row r="96" spans="1:17" x14ac:dyDescent="0.3">
      <c r="A96" t="s">
        <v>86</v>
      </c>
      <c r="B96" t="s">
        <v>277</v>
      </c>
      <c r="C96" t="s">
        <v>102</v>
      </c>
      <c r="D96" t="s">
        <v>278</v>
      </c>
      <c r="E96" t="s">
        <v>96</v>
      </c>
      <c r="F96" t="s">
        <v>91</v>
      </c>
      <c r="G96" s="13">
        <v>42656</v>
      </c>
      <c r="H96">
        <v>410067975</v>
      </c>
      <c r="I96" s="13">
        <v>42694</v>
      </c>
      <c r="J96">
        <v>7081</v>
      </c>
      <c r="K96">
        <v>205.7</v>
      </c>
      <c r="L96">
        <v>117.11</v>
      </c>
      <c r="M96">
        <v>1456561.7</v>
      </c>
      <c r="N96">
        <v>829255.91</v>
      </c>
      <c r="O96">
        <v>627305.79</v>
      </c>
      <c r="P96">
        <v>2016</v>
      </c>
      <c r="Q96">
        <v>10</v>
      </c>
    </row>
    <row r="97" spans="1:17" x14ac:dyDescent="0.3">
      <c r="A97" t="s">
        <v>120</v>
      </c>
      <c r="B97" t="s">
        <v>279</v>
      </c>
      <c r="C97" t="s">
        <v>125</v>
      </c>
      <c r="D97" t="s">
        <v>280</v>
      </c>
      <c r="E97" t="s">
        <v>90</v>
      </c>
      <c r="F97" t="s">
        <v>134</v>
      </c>
      <c r="G97" s="13">
        <v>40618</v>
      </c>
      <c r="H97">
        <v>369837844</v>
      </c>
      <c r="I97" s="13">
        <v>40625</v>
      </c>
      <c r="J97">
        <v>2091</v>
      </c>
      <c r="K97">
        <v>152.58000000000001</v>
      </c>
      <c r="L97">
        <v>97.44</v>
      </c>
      <c r="M97">
        <v>319044.78000000003</v>
      </c>
      <c r="N97">
        <v>203747.04</v>
      </c>
      <c r="O97">
        <v>115297.74</v>
      </c>
      <c r="P97">
        <v>2011</v>
      </c>
      <c r="Q97">
        <v>3</v>
      </c>
    </row>
    <row r="98" spans="1:17" x14ac:dyDescent="0.3">
      <c r="A98" t="s">
        <v>104</v>
      </c>
      <c r="B98" t="s">
        <v>130</v>
      </c>
      <c r="C98" t="s">
        <v>106</v>
      </c>
      <c r="D98" t="s">
        <v>281</v>
      </c>
      <c r="E98" t="s">
        <v>96</v>
      </c>
      <c r="F98" t="s">
        <v>134</v>
      </c>
      <c r="G98" s="13">
        <v>41269</v>
      </c>
      <c r="H98">
        <v>193775498</v>
      </c>
      <c r="I98" s="13">
        <v>41305</v>
      </c>
      <c r="J98">
        <v>1331</v>
      </c>
      <c r="K98">
        <v>9.33</v>
      </c>
      <c r="L98">
        <v>6.92</v>
      </c>
      <c r="M98">
        <v>12418.23</v>
      </c>
      <c r="N98">
        <v>9210.52</v>
      </c>
      <c r="O98">
        <v>3207.71</v>
      </c>
      <c r="P98">
        <v>2012</v>
      </c>
      <c r="Q98">
        <v>12</v>
      </c>
    </row>
    <row r="99" spans="1:17" x14ac:dyDescent="0.3">
      <c r="A99" t="s">
        <v>104</v>
      </c>
      <c r="B99" t="s">
        <v>231</v>
      </c>
      <c r="C99" t="s">
        <v>115</v>
      </c>
      <c r="D99" t="s">
        <v>282</v>
      </c>
      <c r="E99" t="s">
        <v>96</v>
      </c>
      <c r="F99" t="s">
        <v>91</v>
      </c>
      <c r="G99" s="13">
        <v>42249</v>
      </c>
      <c r="H99">
        <v>835054767</v>
      </c>
      <c r="I99" s="13">
        <v>42286</v>
      </c>
      <c r="J99">
        <v>117</v>
      </c>
      <c r="K99">
        <v>109.28</v>
      </c>
      <c r="L99">
        <v>35.840000000000003</v>
      </c>
      <c r="M99">
        <v>12785.76</v>
      </c>
      <c r="N99">
        <v>4193.28</v>
      </c>
      <c r="O99">
        <v>8592.48</v>
      </c>
      <c r="P99">
        <v>2015</v>
      </c>
      <c r="Q99">
        <v>9</v>
      </c>
    </row>
    <row r="100" spans="1:17" x14ac:dyDescent="0.3">
      <c r="A100" t="s">
        <v>104</v>
      </c>
      <c r="B100" t="s">
        <v>283</v>
      </c>
      <c r="C100" t="s">
        <v>128</v>
      </c>
      <c r="D100" t="s">
        <v>284</v>
      </c>
      <c r="E100" t="s">
        <v>90</v>
      </c>
      <c r="F100" t="s">
        <v>99</v>
      </c>
      <c r="G100" s="13">
        <v>41589</v>
      </c>
      <c r="H100">
        <v>167161977</v>
      </c>
      <c r="I100" s="13">
        <v>41632</v>
      </c>
      <c r="J100">
        <v>5798</v>
      </c>
      <c r="K100">
        <v>668.27</v>
      </c>
      <c r="L100">
        <v>502.54</v>
      </c>
      <c r="M100">
        <v>3874629.46</v>
      </c>
      <c r="N100">
        <v>2913726.92</v>
      </c>
      <c r="O100">
        <v>960902.54</v>
      </c>
      <c r="P100">
        <v>2013</v>
      </c>
      <c r="Q100">
        <v>11</v>
      </c>
    </row>
    <row r="101" spans="1:17" x14ac:dyDescent="0.3">
      <c r="A101" t="s">
        <v>120</v>
      </c>
      <c r="B101" t="s">
        <v>285</v>
      </c>
      <c r="C101" t="s">
        <v>94</v>
      </c>
      <c r="D101" t="s">
        <v>286</v>
      </c>
      <c r="E101" t="s">
        <v>90</v>
      </c>
      <c r="F101" t="s">
        <v>99</v>
      </c>
      <c r="G101" s="13">
        <v>41855</v>
      </c>
      <c r="H101">
        <v>633895957</v>
      </c>
      <c r="I101" s="13">
        <v>41873</v>
      </c>
      <c r="J101">
        <v>2755</v>
      </c>
      <c r="K101">
        <v>154.06</v>
      </c>
      <c r="L101">
        <v>90.93</v>
      </c>
      <c r="M101">
        <v>424435.3</v>
      </c>
      <c r="N101">
        <v>250512.15</v>
      </c>
      <c r="O101">
        <v>173923.15</v>
      </c>
      <c r="P101">
        <v>2014</v>
      </c>
      <c r="Q10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0E07-CDD2-455B-A078-37C963D2D6E9}">
  <dimension ref="A2:H12"/>
  <sheetViews>
    <sheetView zoomScale="160" zoomScaleNormal="160" workbookViewId="0"/>
  </sheetViews>
  <sheetFormatPr defaultRowHeight="14.4" x14ac:dyDescent="0.3"/>
  <cols>
    <col min="1" max="2" width="21.44140625" bestFit="1" customWidth="1"/>
    <col min="5" max="5" width="10.33203125" bestFit="1" customWidth="1"/>
    <col min="7" max="7" width="10.33203125" bestFit="1" customWidth="1"/>
  </cols>
  <sheetData>
    <row r="2" spans="1:8" x14ac:dyDescent="0.3">
      <c r="A2" t="s">
        <v>306</v>
      </c>
      <c r="B2" t="s">
        <v>310</v>
      </c>
      <c r="E2" s="3" t="s">
        <v>293</v>
      </c>
      <c r="F2" s="3" t="s">
        <v>294</v>
      </c>
      <c r="G2" s="3" t="s">
        <v>295</v>
      </c>
      <c r="H2" s="3" t="s">
        <v>293</v>
      </c>
    </row>
    <row r="3" spans="1:8" x14ac:dyDescent="0.3">
      <c r="A3" t="s">
        <v>303</v>
      </c>
      <c r="B3" t="s">
        <v>307</v>
      </c>
      <c r="E3">
        <v>10</v>
      </c>
      <c r="F3" t="s">
        <v>297</v>
      </c>
      <c r="G3" s="13">
        <v>44761</v>
      </c>
      <c r="H3">
        <v>10</v>
      </c>
    </row>
    <row r="4" spans="1:8" x14ac:dyDescent="0.3">
      <c r="A4" t="s">
        <v>304</v>
      </c>
      <c r="B4" t="s">
        <v>308</v>
      </c>
      <c r="E4">
        <v>20</v>
      </c>
      <c r="F4" t="s">
        <v>298</v>
      </c>
      <c r="G4" s="13">
        <v>44762</v>
      </c>
      <c r="H4">
        <v>20</v>
      </c>
    </row>
    <row r="5" spans="1:8" x14ac:dyDescent="0.3">
      <c r="A5" t="s">
        <v>305</v>
      </c>
      <c r="B5" t="s">
        <v>309</v>
      </c>
      <c r="E5">
        <v>30</v>
      </c>
      <c r="F5" t="s">
        <v>299</v>
      </c>
      <c r="G5" s="13">
        <v>44763</v>
      </c>
      <c r="H5">
        <v>30</v>
      </c>
    </row>
    <row r="6" spans="1:8" x14ac:dyDescent="0.3">
      <c r="B6" t="s">
        <v>305</v>
      </c>
      <c r="E6">
        <v>40</v>
      </c>
      <c r="F6" t="s">
        <v>300</v>
      </c>
      <c r="G6" s="13">
        <v>44764</v>
      </c>
      <c r="H6">
        <v>40</v>
      </c>
    </row>
    <row r="7" spans="1:8" x14ac:dyDescent="0.3">
      <c r="E7">
        <v>50</v>
      </c>
      <c r="F7" t="s">
        <v>301</v>
      </c>
      <c r="G7" s="13">
        <v>44765</v>
      </c>
      <c r="H7">
        <v>50</v>
      </c>
    </row>
    <row r="8" spans="1:8" x14ac:dyDescent="0.3">
      <c r="E8">
        <v>60</v>
      </c>
      <c r="F8" t="s">
        <v>302</v>
      </c>
      <c r="G8" s="13">
        <v>44766</v>
      </c>
      <c r="H8">
        <v>60</v>
      </c>
    </row>
    <row r="9" spans="1:8" x14ac:dyDescent="0.3">
      <c r="E9">
        <v>70</v>
      </c>
      <c r="F9" t="s">
        <v>296</v>
      </c>
      <c r="G9" s="13">
        <v>44767</v>
      </c>
      <c r="H9">
        <v>70</v>
      </c>
    </row>
    <row r="10" spans="1:8" x14ac:dyDescent="0.3">
      <c r="E10">
        <v>80</v>
      </c>
      <c r="F10" t="s">
        <v>297</v>
      </c>
      <c r="G10" s="13">
        <v>44768</v>
      </c>
      <c r="H10">
        <v>80</v>
      </c>
    </row>
    <row r="11" spans="1:8" x14ac:dyDescent="0.3">
      <c r="E11">
        <v>90</v>
      </c>
      <c r="F11" t="s">
        <v>298</v>
      </c>
      <c r="G11" s="13">
        <v>44769</v>
      </c>
      <c r="H11">
        <v>90</v>
      </c>
    </row>
    <row r="12" spans="1:8" x14ac:dyDescent="0.3">
      <c r="E12">
        <v>100</v>
      </c>
      <c r="F12" t="s">
        <v>299</v>
      </c>
      <c r="G12" s="13">
        <v>44770</v>
      </c>
      <c r="H12">
        <v>100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4546-3740-4831-A53E-C0224E37F920}">
  <dimension ref="B1:D19"/>
  <sheetViews>
    <sheetView zoomScale="175" zoomScaleNormal="175" workbookViewId="0"/>
  </sheetViews>
  <sheetFormatPr defaultRowHeight="14.4" x14ac:dyDescent="0.3"/>
  <cols>
    <col min="3" max="3" width="9.6640625" bestFit="1" customWidth="1"/>
    <col min="4" max="4" width="13.109375" customWidth="1"/>
  </cols>
  <sheetData>
    <row r="1" spans="2:4" x14ac:dyDescent="0.3">
      <c r="B1" s="4" t="s">
        <v>39</v>
      </c>
      <c r="C1" s="4" t="s">
        <v>46</v>
      </c>
    </row>
    <row r="2" spans="2:4" x14ac:dyDescent="0.3">
      <c r="B2" s="2" t="s">
        <v>40</v>
      </c>
      <c r="C2" s="2" t="b">
        <f>IF(B2="Mango",TRUE,FALSE)</f>
        <v>0</v>
      </c>
      <c r="D2" s="2" t="str">
        <f>IF(B2="Mango","Yes","Its Not Mango")</f>
        <v>Its Not Mango</v>
      </c>
    </row>
    <row r="3" spans="2:4" x14ac:dyDescent="0.3">
      <c r="B3" s="2" t="s">
        <v>41</v>
      </c>
      <c r="C3" s="2" t="b">
        <f t="shared" ref="C3:C9" si="0">IF(B3="Mango",TRUE,FALSE)</f>
        <v>0</v>
      </c>
      <c r="D3" s="2" t="str">
        <f t="shared" ref="D3:D9" si="1">IF(B3="Mango","Yes","Its Not Mango")</f>
        <v>Its Not Mango</v>
      </c>
    </row>
    <row r="4" spans="2:4" x14ac:dyDescent="0.3">
      <c r="B4" s="2" t="s">
        <v>42</v>
      </c>
      <c r="C4" s="2" t="b">
        <f t="shared" si="0"/>
        <v>1</v>
      </c>
      <c r="D4" s="2" t="str">
        <f t="shared" si="1"/>
        <v>Yes</v>
      </c>
    </row>
    <row r="5" spans="2:4" x14ac:dyDescent="0.3">
      <c r="B5" s="2" t="s">
        <v>43</v>
      </c>
      <c r="C5" s="2" t="b">
        <f t="shared" si="0"/>
        <v>0</v>
      </c>
      <c r="D5" s="2" t="str">
        <f t="shared" si="1"/>
        <v>Its Not Mango</v>
      </c>
    </row>
    <row r="6" spans="2:4" x14ac:dyDescent="0.3">
      <c r="B6" s="2" t="s">
        <v>44</v>
      </c>
      <c r="C6" s="2" t="b">
        <f t="shared" si="0"/>
        <v>0</v>
      </c>
      <c r="D6" s="2" t="str">
        <f t="shared" si="1"/>
        <v>Its Not Mango</v>
      </c>
    </row>
    <row r="7" spans="2:4" x14ac:dyDescent="0.3">
      <c r="B7" s="2" t="s">
        <v>45</v>
      </c>
      <c r="C7" s="2" t="b">
        <f t="shared" si="0"/>
        <v>0</v>
      </c>
      <c r="D7" s="2" t="str">
        <f t="shared" si="1"/>
        <v>Its Not Mango</v>
      </c>
    </row>
    <row r="8" spans="2:4" x14ac:dyDescent="0.3">
      <c r="B8" s="2" t="s">
        <v>40</v>
      </c>
      <c r="C8" s="2" t="b">
        <f t="shared" si="0"/>
        <v>0</v>
      </c>
      <c r="D8" s="2" t="str">
        <f t="shared" si="1"/>
        <v>Its Not Mango</v>
      </c>
    </row>
    <row r="9" spans="2:4" x14ac:dyDescent="0.3">
      <c r="B9" s="2" t="s">
        <v>42</v>
      </c>
      <c r="C9" s="2" t="b">
        <f t="shared" si="0"/>
        <v>1</v>
      </c>
      <c r="D9" s="2" t="str">
        <f t="shared" si="1"/>
        <v>Yes</v>
      </c>
    </row>
    <row r="12" spans="2:4" x14ac:dyDescent="0.3">
      <c r="B12" t="s">
        <v>22</v>
      </c>
    </row>
    <row r="13" spans="2:4" x14ac:dyDescent="0.3">
      <c r="B13">
        <v>24</v>
      </c>
      <c r="C13">
        <f>IF(B13&gt;40,B13*5,0)</f>
        <v>0</v>
      </c>
    </row>
    <row r="14" spans="2:4" x14ac:dyDescent="0.3">
      <c r="B14">
        <v>59</v>
      </c>
      <c r="C14">
        <f t="shared" ref="C14:C19" si="2">IF(B14&gt;40,B14*5,0)</f>
        <v>295</v>
      </c>
    </row>
    <row r="15" spans="2:4" x14ac:dyDescent="0.3">
      <c r="B15">
        <v>45</v>
      </c>
      <c r="C15">
        <f t="shared" si="2"/>
        <v>225</v>
      </c>
    </row>
    <row r="16" spans="2:4" x14ac:dyDescent="0.3">
      <c r="B16">
        <v>38</v>
      </c>
      <c r="C16">
        <f t="shared" si="2"/>
        <v>0</v>
      </c>
    </row>
    <row r="17" spans="2:3" x14ac:dyDescent="0.3">
      <c r="B17">
        <v>12</v>
      </c>
      <c r="C17">
        <f t="shared" si="2"/>
        <v>0</v>
      </c>
    </row>
    <row r="18" spans="2:3" x14ac:dyDescent="0.3">
      <c r="B18">
        <v>20</v>
      </c>
      <c r="C18">
        <f t="shared" si="2"/>
        <v>0</v>
      </c>
    </row>
    <row r="19" spans="2:3" x14ac:dyDescent="0.3">
      <c r="B19">
        <v>39</v>
      </c>
      <c r="C1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Basic</vt:lpstr>
      <vt:lpstr>Sum + Sum If</vt:lpstr>
      <vt:lpstr>Count +Count If</vt:lpstr>
      <vt:lpstr>Concatenate</vt:lpstr>
      <vt:lpstr>VLOOKUP</vt:lpstr>
      <vt:lpstr>PIVOT TABLE</vt:lpstr>
      <vt:lpstr>CONDITIONAL FORMATTING</vt:lpstr>
      <vt:lpstr>If</vt:lpstr>
      <vt:lpstr>AND OR NOT</vt:lpstr>
      <vt:lpstr>Average If</vt:lpstr>
      <vt:lpstr>Index Match</vt:lpstr>
      <vt:lpstr>Delimeter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KASFUR DHUNIYAN</dc:creator>
  <cp:lastModifiedBy>PRAVEEN SINGH</cp:lastModifiedBy>
  <dcterms:created xsi:type="dcterms:W3CDTF">2022-07-19T06:29:16Z</dcterms:created>
  <dcterms:modified xsi:type="dcterms:W3CDTF">2024-07-11T15:53:09Z</dcterms:modified>
</cp:coreProperties>
</file>