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2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3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omments4.xml" ContentType="application/vnd.openxmlformats-officedocument.spreadsheetml.comment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omments5.xml" ContentType="application/vnd.openxmlformats-officedocument.spreadsheetml.comments+xml"/>
  <Override PartName="/xl/drawings/drawing2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ata_Analyst_Preparation\Excel\Excel_Guru\"/>
    </mc:Choice>
  </mc:AlternateContent>
  <xr:revisionPtr revIDLastSave="0" documentId="13_ncr:1_{3C4CA037-C4A5-4DE1-B7D0-EB8EA34D13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ex" sheetId="1" r:id="rId1"/>
    <sheet name="Day-1" sheetId="2" r:id="rId2"/>
    <sheet name="Day-2" sheetId="3" r:id="rId3"/>
    <sheet name="DAY-3" sheetId="6" r:id="rId4"/>
    <sheet name="Day-4" sheetId="8" r:id="rId5"/>
    <sheet name="Day-5" sheetId="9" r:id="rId6"/>
    <sheet name="Day-6" sheetId="10" r:id="rId7"/>
    <sheet name="Day-7" sheetId="11" r:id="rId8"/>
    <sheet name="Day-8" sheetId="12" r:id="rId9"/>
    <sheet name="Day-9" sheetId="13" r:id="rId10"/>
    <sheet name="Day-10" sheetId="14" r:id="rId11"/>
    <sheet name="Day-11" sheetId="15" r:id="rId12"/>
    <sheet name="Day-12" sheetId="16" r:id="rId13"/>
    <sheet name="Day-13" sheetId="17" r:id="rId14"/>
    <sheet name="Day-14" sheetId="18" r:id="rId15"/>
    <sheet name="Data-1" sheetId="19" r:id="rId16"/>
    <sheet name="Day-15" sheetId="20" r:id="rId17"/>
    <sheet name="Day-16" sheetId="21" r:id="rId18"/>
    <sheet name="Day-17" sheetId="22" r:id="rId19"/>
    <sheet name="Day-18" sheetId="23" r:id="rId20"/>
    <sheet name="Day-19" sheetId="24" r:id="rId21"/>
    <sheet name="Day-20" sheetId="27" r:id="rId22"/>
    <sheet name="Data_2" sheetId="26" r:id="rId23"/>
    <sheet name="Day-21" sheetId="29" r:id="rId24"/>
    <sheet name="Day-22" sheetId="30" r:id="rId25"/>
    <sheet name="Day-23" sheetId="31" r:id="rId26"/>
    <sheet name="Day-24" sheetId="32" r:id="rId27"/>
    <sheet name="Day-25" sheetId="33" r:id="rId28"/>
    <sheet name="Day-26" sheetId="34" r:id="rId29"/>
    <sheet name="SAMPLE" sheetId="7" r:id="rId30"/>
  </sheets>
  <definedNames>
    <definedName name="_xlnm._FilterDatabase" localSheetId="1" hidden="1">'Day-1'!$A$59:$A$67</definedName>
    <definedName name="_xlnm._FilterDatabase" localSheetId="10" hidden="1">'Day-10'!$G$6:$J$23</definedName>
    <definedName name="_xlnm._FilterDatabase" localSheetId="5" hidden="1">'Day-5'!$D$6:$D$16</definedName>
    <definedName name="_xlnm._FilterDatabase" localSheetId="8" hidden="1">'Day-8'!$N$7:$N$15</definedName>
    <definedName name="_xlnm._FilterDatabase" localSheetId="9" hidden="1">'Day-9'!$N$7:$N$15</definedName>
    <definedName name="data2">Data_2!$C$3:$I$17</definedName>
    <definedName name="student">Data_2!$C$4:$C$17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34" l="1"/>
  <c r="C26" i="34"/>
  <c r="B26" i="34"/>
  <c r="B18" i="34"/>
  <c r="C18" i="34"/>
  <c r="D5" i="34"/>
  <c r="E5" i="34"/>
  <c r="C5" i="34"/>
  <c r="D18" i="33"/>
  <c r="E18" i="33"/>
  <c r="F18" i="33"/>
  <c r="C18" i="33"/>
  <c r="D17" i="33"/>
  <c r="E17" i="33"/>
  <c r="F17" i="33"/>
  <c r="C17" i="33"/>
  <c r="D16" i="33"/>
  <c r="E16" i="33"/>
  <c r="F16" i="33"/>
  <c r="C16" i="33"/>
  <c r="D15" i="33"/>
  <c r="E15" i="33"/>
  <c r="F15" i="33"/>
  <c r="C15" i="33"/>
  <c r="N5" i="32"/>
  <c r="N6" i="32"/>
  <c r="N7" i="32"/>
  <c r="N8" i="32"/>
  <c r="N9" i="32"/>
  <c r="N10" i="32"/>
  <c r="N11" i="32"/>
  <c r="N4" i="32"/>
  <c r="K26" i="32"/>
  <c r="L26" i="32"/>
  <c r="M26" i="32"/>
  <c r="K33" i="32"/>
  <c r="K40" i="32"/>
  <c r="M16" i="32"/>
  <c r="M17" i="32"/>
  <c r="M18" i="32"/>
  <c r="D58" i="32"/>
  <c r="E58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F18" i="32"/>
  <c r="G19" i="32"/>
  <c r="G58" i="32" l="1"/>
  <c r="G55" i="32"/>
  <c r="G18" i="32"/>
  <c r="C6" i="31"/>
  <c r="C7" i="31"/>
  <c r="C8" i="31"/>
  <c r="C5" i="31"/>
  <c r="E19" i="29"/>
  <c r="C5" i="29"/>
  <c r="C6" i="29"/>
  <c r="C7" i="29"/>
  <c r="C8" i="29"/>
  <c r="C4" i="29"/>
  <c r="E19" i="30"/>
  <c r="C8" i="30"/>
  <c r="B7" i="30"/>
  <c r="C7" i="30" s="1"/>
  <c r="C6" i="30"/>
  <c r="E5" i="30"/>
  <c r="C5" i="30"/>
  <c r="C4" i="30"/>
  <c r="B7" i="29"/>
  <c r="E5" i="29"/>
  <c r="D6" i="27"/>
  <c r="E6" i="27"/>
  <c r="F6" i="27"/>
  <c r="G6" i="27"/>
  <c r="H6" i="27"/>
  <c r="I6" i="27"/>
  <c r="E17" i="24"/>
  <c r="F17" i="24"/>
  <c r="G17" i="24"/>
  <c r="H17" i="24"/>
  <c r="I17" i="24"/>
  <c r="J17" i="24"/>
  <c r="D17" i="24"/>
  <c r="H6" i="23"/>
  <c r="H7" i="23"/>
  <c r="H5" i="23"/>
  <c r="I13" i="21"/>
  <c r="H13" i="22"/>
  <c r="I13" i="22" s="1"/>
  <c r="G11" i="22"/>
  <c r="F11" i="22"/>
  <c r="F10" i="22"/>
  <c r="G10" i="22" s="1"/>
  <c r="F9" i="22"/>
  <c r="G9" i="22" s="1"/>
  <c r="F8" i="22"/>
  <c r="G8" i="22" s="1"/>
  <c r="G7" i="22"/>
  <c r="F7" i="22"/>
  <c r="F6" i="22"/>
  <c r="G6" i="22" s="1"/>
  <c r="G9" i="21"/>
  <c r="G8" i="21"/>
  <c r="G7" i="21"/>
  <c r="G6" i="21"/>
  <c r="F7" i="21"/>
  <c r="F8" i="21"/>
  <c r="F9" i="21"/>
  <c r="F10" i="21"/>
  <c r="G10" i="21" s="1"/>
  <c r="F11" i="21"/>
  <c r="G11" i="21" s="1"/>
  <c r="F6" i="21"/>
  <c r="H13" i="21" s="1"/>
  <c r="C16" i="20"/>
  <c r="C15" i="20"/>
  <c r="C14" i="20"/>
  <c r="C13" i="20"/>
  <c r="D7" i="18"/>
  <c r="E7" i="18" s="1"/>
  <c r="F7" i="18" s="1"/>
  <c r="D8" i="18"/>
  <c r="E8" i="18" s="1"/>
  <c r="F8" i="18" s="1"/>
  <c r="D9" i="18"/>
  <c r="E9" i="18"/>
  <c r="F9" i="18"/>
  <c r="D10" i="18"/>
  <c r="E10" i="18"/>
  <c r="F10" i="18" s="1"/>
  <c r="D11" i="18"/>
  <c r="E11" i="18" s="1"/>
  <c r="F11" i="18" s="1"/>
  <c r="D12" i="18"/>
  <c r="E12" i="18"/>
  <c r="F12" i="18" s="1"/>
  <c r="D13" i="18"/>
  <c r="E13" i="18" s="1"/>
  <c r="F13" i="18" s="1"/>
  <c r="D14" i="18"/>
  <c r="E14" i="18" s="1"/>
  <c r="F14" i="18" s="1"/>
  <c r="D15" i="18"/>
  <c r="E15" i="18" s="1"/>
  <c r="F15" i="18" s="1"/>
  <c r="D16" i="18"/>
  <c r="E16" i="18"/>
  <c r="F16" i="18"/>
  <c r="D17" i="18"/>
  <c r="E17" i="18"/>
  <c r="F17" i="18"/>
  <c r="D18" i="18"/>
  <c r="E18" i="18"/>
  <c r="F18" i="18" s="1"/>
  <c r="D19" i="18"/>
  <c r="E19" i="18"/>
  <c r="F19" i="18" s="1"/>
  <c r="E6" i="18"/>
  <c r="F6" i="18" s="1"/>
  <c r="D6" i="18"/>
  <c r="D12" i="17"/>
  <c r="D11" i="17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4" i="15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39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7" i="14"/>
  <c r="I7" i="13"/>
  <c r="I8" i="13"/>
  <c r="I9" i="13"/>
  <c r="J9" i="13" s="1"/>
  <c r="I10" i="13"/>
  <c r="J10" i="13" s="1"/>
  <c r="I11" i="13"/>
  <c r="J11" i="13" s="1"/>
  <c r="I12" i="13"/>
  <c r="J12" i="13" s="1"/>
  <c r="I13" i="13"/>
  <c r="J13" i="13" s="1"/>
  <c r="I14" i="13"/>
  <c r="J14" i="13" s="1"/>
  <c r="I6" i="13"/>
  <c r="J6" i="13" s="1"/>
  <c r="J8" i="13"/>
  <c r="J7" i="13"/>
  <c r="J11" i="12"/>
  <c r="J6" i="12"/>
  <c r="I7" i="12"/>
  <c r="J7" i="12" s="1"/>
  <c r="I8" i="12"/>
  <c r="J8" i="12" s="1"/>
  <c r="I9" i="12"/>
  <c r="J9" i="12" s="1"/>
  <c r="I10" i="12"/>
  <c r="J10" i="12" s="1"/>
  <c r="I11" i="12"/>
  <c r="I12" i="12"/>
  <c r="J12" i="12" s="1"/>
  <c r="I13" i="12"/>
  <c r="J13" i="12" s="1"/>
  <c r="I14" i="12"/>
  <c r="J14" i="12" s="1"/>
  <c r="I6" i="12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15" i="11"/>
  <c r="E15" i="11"/>
  <c r="F15" i="11"/>
  <c r="G15" i="11"/>
  <c r="H15" i="11"/>
  <c r="C15" i="11"/>
  <c r="C17" i="11"/>
  <c r="I7" i="10"/>
  <c r="I8" i="10"/>
  <c r="I9" i="10"/>
  <c r="I10" i="10"/>
  <c r="I11" i="10"/>
  <c r="I12" i="10"/>
  <c r="I13" i="10"/>
  <c r="I14" i="10"/>
  <c r="I6" i="10"/>
  <c r="C16" i="10"/>
  <c r="G18" i="9"/>
  <c r="G18" i="8"/>
  <c r="C62" i="6"/>
  <c r="C46" i="6"/>
  <c r="C31" i="6"/>
  <c r="C15" i="6"/>
  <c r="F17" i="3"/>
  <c r="D74" i="2"/>
  <c r="E74" i="2"/>
  <c r="F74" i="2"/>
  <c r="G74" i="2"/>
  <c r="C74" i="2"/>
  <c r="D57" i="2"/>
  <c r="E57" i="2"/>
  <c r="F57" i="2"/>
  <c r="G57" i="2"/>
  <c r="C57" i="2"/>
  <c r="D46" i="2"/>
  <c r="E46" i="2"/>
  <c r="F46" i="2"/>
  <c r="G46" i="2"/>
  <c r="C46" i="2"/>
  <c r="D35" i="2"/>
  <c r="E35" i="2"/>
  <c r="F35" i="2"/>
  <c r="G35" i="2"/>
  <c r="C35" i="2"/>
  <c r="D18" i="2"/>
  <c r="E18" i="2"/>
  <c r="F18" i="2"/>
  <c r="G18" i="2"/>
  <c r="C18" i="2"/>
  <c r="D5" i="2"/>
  <c r="E5" i="2"/>
  <c r="F5" i="2"/>
  <c r="G5" i="2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C2" authorId="0" shapeId="0" xr:uid="{0792ADC8-13C1-43BF-B963-2BC736E32F6C}">
      <text>
        <r>
          <rPr>
            <b/>
            <sz val="9"/>
            <color indexed="81"/>
            <rFont val="Tahoma"/>
            <charset val="1"/>
          </rPr>
          <t>PRAVEEN SINGH:</t>
        </r>
        <r>
          <rPr>
            <sz val="9"/>
            <color indexed="81"/>
            <rFont val="Tahoma"/>
            <charset val="1"/>
          </rPr>
          <t xml:space="preserve">
MATCH , INDEX , INDEX+MATCH FUNCTIONS
</t>
        </r>
      </text>
    </comment>
    <comment ref="C14" authorId="0" shapeId="0" xr:uid="{DDEE926A-9789-47A9-BB2F-390C01E15785}">
      <text>
        <r>
          <rPr>
            <b/>
            <sz val="9"/>
            <color indexed="81"/>
            <rFont val="Tahoma"/>
            <charset val="1"/>
          </rPr>
          <t>PRAVEEN SINGH:</t>
        </r>
        <r>
          <rPr>
            <sz val="9"/>
            <color indexed="81"/>
            <rFont val="Tahoma"/>
            <charset val="1"/>
          </rPr>
          <t xml:space="preserve">
VLOOKUP FUNCTIONS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C13" authorId="0" shapeId="0" xr:uid="{8B9BF642-400E-4932-A93B-9792884DFD8E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4.Exact
</t>
        </r>
      </text>
    </comment>
    <comment ref="C14" authorId="0" shapeId="0" xr:uid="{5892C757-F6B1-4420-A444-8B2B195B2836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1.Below the minimum</t>
        </r>
      </text>
    </comment>
    <comment ref="C15" authorId="0" shapeId="0" xr:uid="{25EAE9BF-A677-4DFF-AF8F-20C373D746E8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2.Greater then the highest</t>
        </r>
      </text>
    </comment>
    <comment ref="C16" authorId="0" shapeId="0" xr:uid="{A0111BD5-FFE3-47A3-8894-EAB7B2021BC5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3.Within the range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H5" authorId="0" shapeId="0" xr:uid="{7A1C539D-1826-44C7-A6F6-EB5F33071FB8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VLOOKUP(G5,B4:C14,2,0)</t>
        </r>
      </text>
    </comment>
    <comment ref="H6" authorId="0" shapeId="0" xr:uid="{AE8A85B3-AF0D-4E18-A24F-8EC3BE4D6EBF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IFERROR(VLOOKUP(G6,B5:C15,2,0),"")</t>
        </r>
      </text>
    </comment>
    <comment ref="H7" authorId="0" shapeId="0" xr:uid="{75DA8857-E5B7-4769-9D8C-E91587FFF204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IFERROR(VLOOKUP(G7,B6:C16,2,0),"I will be Back")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E5" authorId="0" shapeId="0" xr:uid="{A2B80F05-2121-40B9-879C-E59D80726143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=N(B5)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SINGH</author>
  </authors>
  <commentList>
    <comment ref="M16" authorId="0" shapeId="0" xr:uid="{B921AEED-8DF3-4F9F-A6CF-4353FB7E5D69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=SUMSQ(I16,J16)</t>
        </r>
      </text>
    </comment>
    <comment ref="M17" authorId="0" shapeId="0" xr:uid="{97A2E85D-2277-45ED-87CE-1819A596774C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=SUMSQ(I17,J17,K17)</t>
        </r>
      </text>
    </comment>
    <comment ref="M18" authorId="0" shapeId="0" xr:uid="{5B95C300-5E41-44EF-BB2C-778B82AFA3AF}">
      <text>
        <r>
          <rPr>
            <b/>
            <sz val="9"/>
            <color indexed="81"/>
            <rFont val="Tahoma"/>
            <family val="2"/>
          </rPr>
          <t>PRAVEEN SINGH:</t>
        </r>
        <r>
          <rPr>
            <sz val="9"/>
            <color indexed="81"/>
            <rFont val="Tahoma"/>
            <family val="2"/>
          </rPr>
          <t xml:space="preserve">
=SUMSQ(I18,J18,K18,L18)</t>
        </r>
      </text>
    </comment>
  </commentList>
</comments>
</file>

<file path=xl/sharedStrings.xml><?xml version="1.0" encoding="utf-8"?>
<sst xmlns="http://schemas.openxmlformats.org/spreadsheetml/2006/main" count="890" uniqueCount="357">
  <si>
    <t>TOPIC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</si>
  <si>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</si>
  <si>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</si>
  <si>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</si>
  <si>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</si>
  <si>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</si>
  <si>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</si>
  <si>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</si>
  <si>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</si>
  <si>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</si>
  <si>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</si>
  <si>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</si>
  <si>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</si>
  <si>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</si>
  <si>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</si>
  <si>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</si>
  <si>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</si>
  <si>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</si>
  <si>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</si>
  <si>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</si>
  <si>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</si>
  <si>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</si>
  <si>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</si>
  <si>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</si>
  <si>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</si>
  <si>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</si>
  <si>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DAY-26</t>
  </si>
  <si>
    <t>DAY-27</t>
  </si>
  <si>
    <t>DAY-28</t>
  </si>
  <si>
    <t>DAY-29</t>
  </si>
  <si>
    <t>DAY-30</t>
  </si>
  <si>
    <t>DAY-31</t>
  </si>
  <si>
    <t>DAY-32</t>
  </si>
  <si>
    <t>DAY-33</t>
  </si>
  <si>
    <t>DAY-34</t>
  </si>
  <si>
    <t>DAY-35</t>
  </si>
  <si>
    <t>DAY-36</t>
  </si>
  <si>
    <t>DAY-37</t>
  </si>
  <si>
    <t>DAY-38</t>
  </si>
  <si>
    <t>DAY-39</t>
  </si>
  <si>
    <t>DAY-40</t>
  </si>
  <si>
    <t>DAY-41</t>
  </si>
  <si>
    <t>DAY-42</t>
  </si>
  <si>
    <t>DAY-43</t>
  </si>
  <si>
    <t>DAY-44</t>
  </si>
  <si>
    <t>DAY-45</t>
  </si>
  <si>
    <t>DAY-46</t>
  </si>
  <si>
    <t>DAY-47</t>
  </si>
  <si>
    <t>DAY-48</t>
  </si>
  <si>
    <t>DAY-49</t>
  </si>
  <si>
    <t>DAY-50</t>
  </si>
  <si>
    <t>Subject</t>
  </si>
  <si>
    <t>Math</t>
  </si>
  <si>
    <t>English</t>
  </si>
  <si>
    <t>Science</t>
  </si>
  <si>
    <t>History</t>
  </si>
  <si>
    <t>Geography</t>
  </si>
  <si>
    <t xml:space="preserve">Match Function with Exact Match </t>
  </si>
  <si>
    <t>MATCH(D4,$A$6:$A$10,0)</t>
  </si>
  <si>
    <t>Match Function with Approximate and Excat Match</t>
  </si>
  <si>
    <t>Match</t>
  </si>
  <si>
    <t>Result</t>
  </si>
  <si>
    <t>Range</t>
  </si>
  <si>
    <t>Exact</t>
  </si>
  <si>
    <t>Greater than last</t>
  </si>
  <si>
    <t>Less than</t>
  </si>
  <si>
    <t>Greater than</t>
  </si>
  <si>
    <t xml:space="preserve">List </t>
  </si>
  <si>
    <t>MATCH(C33,$B$39:$H$39,1)</t>
  </si>
  <si>
    <t>Match Function with Excat Match</t>
  </si>
  <si>
    <t>Match Function with Approximate Reverse Match</t>
  </si>
  <si>
    <t>MATCH(C71,B75:$H$75,-1)</t>
  </si>
  <si>
    <t>MATCH(C17,$A$21:$A$28,1)</t>
  </si>
  <si>
    <t>MATCH(C45,B49:$I$49,0)</t>
  </si>
  <si>
    <t>MATCH(C56,$A$60:$A$67,-1)</t>
  </si>
  <si>
    <t>INDEX</t>
  </si>
  <si>
    <t>SALESMAN</t>
  </si>
  <si>
    <t>UNITS</t>
  </si>
  <si>
    <t>Ans</t>
  </si>
  <si>
    <t xml:space="preserve">Brand </t>
  </si>
  <si>
    <t xml:space="preserve">Blackberry </t>
  </si>
  <si>
    <t xml:space="preserve">Apple </t>
  </si>
  <si>
    <t xml:space="preserve">Samsung </t>
  </si>
  <si>
    <t xml:space="preserve">Nokia </t>
  </si>
  <si>
    <t xml:space="preserve">Tablet </t>
  </si>
  <si>
    <t xml:space="preserve">Playbook </t>
  </si>
  <si>
    <t xml:space="preserve">Ipad </t>
  </si>
  <si>
    <t xml:space="preserve">Galaxy Tab </t>
  </si>
  <si>
    <t xml:space="preserve">There is none that I am aware of </t>
  </si>
  <si>
    <t xml:space="preserve">Brand name </t>
  </si>
  <si>
    <t>INDEX(D5:D8,MATCH(C15,C5:C8,0))</t>
  </si>
  <si>
    <t>INDEX(F20:I20,MATCH(C31,C21:C24,0))</t>
  </si>
  <si>
    <t>INDEX(D39:D42,MATCH(C46,D36:G36,0))</t>
  </si>
  <si>
    <t>Tablet</t>
  </si>
  <si>
    <t>Example - 4</t>
  </si>
  <si>
    <t>Example - 3</t>
  </si>
  <si>
    <t>Example - 2</t>
  </si>
  <si>
    <t>Example - 1</t>
  </si>
  <si>
    <t>INDEX(C52:C55,MATCH(C62,D52:D55,0))</t>
  </si>
  <si>
    <t>Incentive</t>
  </si>
  <si>
    <t>INDEX(D7:I16,MATCH(D18,C7:C16,0),MATCH(D19,D6:I6,0))</t>
  </si>
  <si>
    <t xml:space="preserve">Exact Match </t>
  </si>
  <si>
    <t xml:space="preserve">Approximate Match </t>
  </si>
  <si>
    <t>INDEX(D7:I16,MATCH(D18,C7:C16,1),MATCH(D19,D6:I6,1))</t>
  </si>
  <si>
    <t xml:space="preserve">LG </t>
  </si>
  <si>
    <t xml:space="preserve">HTC </t>
  </si>
  <si>
    <t>BLACKBERRY</t>
  </si>
  <si>
    <t xml:space="preserve">NOKIA </t>
  </si>
  <si>
    <t xml:space="preserve">SAMSUNG </t>
  </si>
  <si>
    <t xml:space="preserve">SONY </t>
  </si>
  <si>
    <t xml:space="preserve">MOTOROLA </t>
  </si>
  <si>
    <t xml:space="preserve">DELL </t>
  </si>
  <si>
    <t xml:space="preserve">ACER </t>
  </si>
  <si>
    <t>STORE1</t>
  </si>
  <si>
    <t>STORE2</t>
  </si>
  <si>
    <t>STORE3</t>
  </si>
  <si>
    <t>STORE4</t>
  </si>
  <si>
    <t>STORE5</t>
  </si>
  <si>
    <t>STORE6</t>
  </si>
  <si>
    <t>TOTAL</t>
  </si>
  <si>
    <t xml:space="preserve">Sum A Row based On A Condition </t>
  </si>
  <si>
    <t>Index And Match 9 Sum A Column Based On A Condition</t>
  </si>
  <si>
    <t>SUM(INDEX(C6:H14,,MATCH(B16,C5:H5,0)))</t>
  </si>
  <si>
    <t>INDEX(D7:I16,2,D19)</t>
  </si>
  <si>
    <t>S.N.</t>
  </si>
  <si>
    <t>DAYS</t>
  </si>
  <si>
    <t>MATCH FUNCTION</t>
  </si>
  <si>
    <t xml:space="preserve">INDEX AND MATCH  LOOKUP A VALUE ON THE LEFT </t>
  </si>
  <si>
    <t>INDEX AND MATCH 2 WAY LOOKUP</t>
  </si>
  <si>
    <t xml:space="preserve">INDEX AND MATCH 8 SUM A ROW BASED ON A CONDITION </t>
  </si>
  <si>
    <t xml:space="preserve">INDEX AND MATCH 9 SUM A COLUMN BASED ON A CONDITION </t>
  </si>
  <si>
    <t xml:space="preserve">INDEX AND MATCH WITH MIN FORMULA LOOKUP THE LOWEST VALUE </t>
  </si>
  <si>
    <t>INDEX AND MATCH WITH MAX FORMULA LOOKUP THE HIGHEST VALUE</t>
  </si>
  <si>
    <t xml:space="preserve">INDEX &amp; MATCH FORMULA 12 REFERENCE &amp; AREA  TO LOOKUP ANS FROM 3 DIFFERENT TABLES </t>
  </si>
  <si>
    <t>UPPER</t>
  </si>
  <si>
    <t>Index And Match With Min Formula Lookup The Lowest Value</t>
  </si>
  <si>
    <t>INDEX($C$5:$H$5,MATCH(I6,C6:H6,0))</t>
  </si>
  <si>
    <t>Index And Match  With Max Formula Lookup The Highest Value</t>
  </si>
  <si>
    <t>HIGHEST SELING STORE</t>
  </si>
  <si>
    <t>LOWEST SELING STORE</t>
  </si>
  <si>
    <t>LOWEST AMOUNT</t>
  </si>
  <si>
    <t>HIGHEST AMOUNT</t>
  </si>
  <si>
    <t>DISCOUNT</t>
  </si>
  <si>
    <t>SAMSUNG</t>
  </si>
  <si>
    <t>APPLE</t>
  </si>
  <si>
    <t xml:space="preserve">Item Name </t>
  </si>
  <si>
    <t xml:space="preserve">Sale </t>
  </si>
  <si>
    <t xml:space="preserve">Discount </t>
  </si>
  <si>
    <t>Samsung</t>
  </si>
  <si>
    <t>Blackberry</t>
  </si>
  <si>
    <t>Apple</t>
  </si>
  <si>
    <t>INDEX(($B$7:$B$11,$B$15:$B$19,$B$22:$B$26),MATCH(G7,$A$7:$A$11,1),,VLOOKUP(F7,$A$28:$B$30,2,0))</t>
  </si>
  <si>
    <t>INDEX(($B$39:$B$43,$C$39:$C$43,$D$39:$D$43),MATCH(J39,$A$39:$A$43,1),,VLOOKUP(I39,$B$48:$C$50,2,0))</t>
  </si>
  <si>
    <t>EXAMPLE-1</t>
  </si>
  <si>
    <t>EXAMPLE-2</t>
  </si>
  <si>
    <t>Honda</t>
  </si>
  <si>
    <t>Suzuki</t>
  </si>
  <si>
    <t>Toyota</t>
  </si>
  <si>
    <t>Mercedes</t>
  </si>
  <si>
    <t>BMW</t>
  </si>
  <si>
    <t>Jaguar</t>
  </si>
  <si>
    <t>Date</t>
  </si>
  <si>
    <t>Product</t>
  </si>
  <si>
    <t>Units</t>
  </si>
  <si>
    <t>Sold Name</t>
  </si>
  <si>
    <t xml:space="preserve">Superman </t>
  </si>
  <si>
    <t xml:space="preserve">Heman </t>
  </si>
  <si>
    <t xml:space="preserve">Batman </t>
  </si>
  <si>
    <t xml:space="preserve">Spiderman </t>
  </si>
  <si>
    <t xml:space="preserve">Thor </t>
  </si>
  <si>
    <t>Iron man</t>
  </si>
  <si>
    <t>Formula</t>
  </si>
  <si>
    <t>CONDITIONAL FORMATTING- FORMAT A CELL BASED ON A FORMULA</t>
  </si>
  <si>
    <t>CONDITIONAL FORMATTING- HIGHLIGHT - COLOR  A COLUMN BASED ON A FORMULA</t>
  </si>
  <si>
    <t>Header</t>
  </si>
  <si>
    <t>$I$1=$C4</t>
  </si>
  <si>
    <t>$I$1=$C24</t>
  </si>
  <si>
    <t>$B$4:$E$17</t>
  </si>
  <si>
    <t xml:space="preserve">Name </t>
  </si>
  <si>
    <t xml:space="preserve">Banana </t>
  </si>
  <si>
    <t>Mango</t>
  </si>
  <si>
    <t xml:space="preserve">Grapes </t>
  </si>
  <si>
    <t xml:space="preserve">Pineapple </t>
  </si>
  <si>
    <t>VLOOKUP(C10,$C$3:$J$8,5,0)</t>
  </si>
  <si>
    <t>VLOOKUP</t>
  </si>
  <si>
    <t xml:space="preserve">VLOOKUP FROM  DIFFERENT SHEET </t>
  </si>
  <si>
    <t xml:space="preserve">Student </t>
  </si>
  <si>
    <t xml:space="preserve">Jhon </t>
  </si>
  <si>
    <t xml:space="preserve">Mike </t>
  </si>
  <si>
    <t xml:space="preserve">Aman </t>
  </si>
  <si>
    <t xml:space="preserve">Ashish </t>
  </si>
  <si>
    <t xml:space="preserve">Charlie </t>
  </si>
  <si>
    <t xml:space="preserve">Quarrat </t>
  </si>
  <si>
    <t xml:space="preserve">Janice </t>
  </si>
  <si>
    <t xml:space="preserve">Kalvin </t>
  </si>
  <si>
    <t xml:space="preserve">Munni </t>
  </si>
  <si>
    <t xml:space="preserve">Sheela </t>
  </si>
  <si>
    <t xml:space="preserve">Shalu </t>
  </si>
  <si>
    <t xml:space="preserve">Rajeev </t>
  </si>
  <si>
    <t xml:space="preserve">Douglas </t>
  </si>
  <si>
    <t xml:space="preserve">Raju </t>
  </si>
  <si>
    <t>VLOOKUP WITH DIFFERENT SHEETS</t>
  </si>
  <si>
    <t>Eng</t>
  </si>
  <si>
    <t>Maths</t>
  </si>
  <si>
    <t>French</t>
  </si>
  <si>
    <t>Student)_Data</t>
  </si>
  <si>
    <t>VLOOKUP(C6,Vlookup_data!C4:I17,2,0)</t>
  </si>
  <si>
    <t>ID Number</t>
  </si>
  <si>
    <t>Name</t>
  </si>
  <si>
    <t>Karan</t>
  </si>
  <si>
    <t>Rambo</t>
  </si>
  <si>
    <t>Superman</t>
  </si>
  <si>
    <t>Hulk</t>
  </si>
  <si>
    <t>Vlookup Exact and Approx Match Hindi</t>
  </si>
  <si>
    <t>VLOOKUP EXACT AND APPROX MATCH</t>
  </si>
  <si>
    <t>Exact = O</t>
  </si>
  <si>
    <t>Conditions To Test</t>
  </si>
  <si>
    <t>1.Below the minimum</t>
  </si>
  <si>
    <t>Approx = 1</t>
  </si>
  <si>
    <t>2.Greater then the highest</t>
  </si>
  <si>
    <t>3.Within the range</t>
  </si>
  <si>
    <t>4.Exact</t>
  </si>
  <si>
    <t xml:space="preserve">Total Marks </t>
  </si>
  <si>
    <t xml:space="preserve">Marks Achieved </t>
  </si>
  <si>
    <t xml:space="preserve">% Marks </t>
  </si>
  <si>
    <t>Marks in English</t>
  </si>
  <si>
    <t>Marks in History</t>
  </si>
  <si>
    <t>Bob</t>
  </si>
  <si>
    <t>Karol</t>
  </si>
  <si>
    <t>Alan</t>
  </si>
  <si>
    <t>John</t>
  </si>
  <si>
    <t>Mike</t>
  </si>
  <si>
    <t>S Derman</t>
  </si>
  <si>
    <t>VLOOKUP(MIN(F6:F11),F5:H11,3,0)</t>
  </si>
  <si>
    <t>EXCEL - VLOOKUP WITH MIN IN HINDI</t>
  </si>
  <si>
    <t>MS EXCEL - VLOOKUP FORMULA WITH MAX IN HINDI.</t>
  </si>
  <si>
    <t>SDerman</t>
  </si>
  <si>
    <t>Highest Marks in History</t>
  </si>
  <si>
    <t>VLOOKUP(MAX(D6:D11),D5:H11,5,0)</t>
  </si>
  <si>
    <t xml:space="preserve">Excel - Vlookup With Max </t>
  </si>
  <si>
    <t>Excel - Vlookup With Min</t>
  </si>
  <si>
    <t>Lowest Marks Achived</t>
  </si>
  <si>
    <t xml:space="preserve">Names </t>
  </si>
  <si>
    <t xml:space="preserve">Magneto </t>
  </si>
  <si>
    <t xml:space="preserve">Hulk </t>
  </si>
  <si>
    <t xml:space="preserve">Kim K </t>
  </si>
  <si>
    <t xml:space="preserve">Paris Hilton </t>
  </si>
  <si>
    <t xml:space="preserve">Marks </t>
  </si>
  <si>
    <t>Ram</t>
  </si>
  <si>
    <t>Modi</t>
  </si>
  <si>
    <t>Marks</t>
  </si>
  <si>
    <t xml:space="preserve">REMOVE THE #N-A ERROR FROM VLOOKUP FORMULA  IN EXCEL </t>
  </si>
  <si>
    <t xml:space="preserve">VLOOKUP MULTIPLE RESULTS FOR SINGLE QUERY AT ONCE </t>
  </si>
  <si>
    <t xml:space="preserve">VLOOKUP- VLOOKUP MULTIPLE CELLS AT ONCE IN EXCEL </t>
  </si>
  <si>
    <t>Subject1</t>
  </si>
  <si>
    <t>Subject2</t>
  </si>
  <si>
    <t>Subject3</t>
  </si>
  <si>
    <t>Subject4</t>
  </si>
  <si>
    <t>Subject5</t>
  </si>
  <si>
    <t>Subject6</t>
  </si>
  <si>
    <t>Subject7</t>
  </si>
  <si>
    <t>VLOOKUP($C$16,$C$3:$J$12,COLUMNS($C3:D3))</t>
  </si>
  <si>
    <t>Student)_Data2</t>
  </si>
  <si>
    <t>Value</t>
  </si>
  <si>
    <t>BYE</t>
  </si>
  <si>
    <t>Roll Number</t>
  </si>
  <si>
    <t>Neil</t>
  </si>
  <si>
    <t>Diya</t>
  </si>
  <si>
    <t>Charlie</t>
  </si>
  <si>
    <t xml:space="preserve">Type Student Name or Roll Number : </t>
  </si>
  <si>
    <t xml:space="preserve">The Marks are : </t>
  </si>
  <si>
    <t>IF(ISTEXT(E18),VLOOKUP(E18,C11:D16,2,0),VLOOKUP(E18,B11:D16,3,0))</t>
  </si>
  <si>
    <t>IF(ISNUMBER(E18),VLOOKUP(E18,B11:D16,3,0),VLOOKUP(E18,C11:D16,2,0))</t>
  </si>
  <si>
    <t>N(B5)</t>
  </si>
  <si>
    <t xml:space="preserve">EXCEL - ISTEXT FORMULA WITH CONDITIONAL VLOOKUP </t>
  </si>
  <si>
    <t>EXCEL- ISNUMBER FORMUAL WITH CONDITIONAL VLOOKUP</t>
  </si>
  <si>
    <t>VLOOKUP WITH MID FORMULA VERY ADVANCE USERS ONLY</t>
  </si>
  <si>
    <t xml:space="preserve">ID </t>
  </si>
  <si>
    <t xml:space="preserve">Product Name </t>
  </si>
  <si>
    <t xml:space="preserve">QWWR-56-TYV </t>
  </si>
  <si>
    <t xml:space="preserve">ERRT-89-UHG </t>
  </si>
  <si>
    <t xml:space="preserve">RTTY-98-lHJ </t>
  </si>
  <si>
    <t xml:space="preserve">APPN-45-XYZ </t>
  </si>
  <si>
    <t xml:space="preserve">Iphone </t>
  </si>
  <si>
    <t>CODE</t>
  </si>
  <si>
    <t>PRODUCT NAME</t>
  </si>
  <si>
    <t>APPN-45-XYZ</t>
  </si>
  <si>
    <t>QWWR-56-TYV</t>
  </si>
  <si>
    <t>ERRT-89-UHG</t>
  </si>
  <si>
    <t>RTTY-98-lHJ</t>
  </si>
  <si>
    <t>VLOOKUP(MID(B5,6,2)+0,E4:F8,2,0)</t>
  </si>
  <si>
    <t>PENDING EXCEL TOPICS</t>
  </si>
  <si>
    <t>SUM</t>
  </si>
  <si>
    <t>SUMSQ</t>
  </si>
  <si>
    <t xml:space="preserve">SUM SUMIF SUMIFS SUMPRODUCT SUMSQ SUMX2MY2 SUMX2PY2 SUMXMY2 </t>
  </si>
  <si>
    <t>Total</t>
  </si>
  <si>
    <t>Tips</t>
  </si>
  <si>
    <t>CD</t>
  </si>
  <si>
    <t>AOC</t>
  </si>
  <si>
    <t>MONITOR</t>
  </si>
  <si>
    <t>Intex</t>
  </si>
  <si>
    <t>MOUSE</t>
  </si>
  <si>
    <t>Kingston</t>
  </si>
  <si>
    <t>RAM</t>
  </si>
  <si>
    <t>Writex</t>
  </si>
  <si>
    <t>DVD</t>
  </si>
  <si>
    <t>Quantam</t>
  </si>
  <si>
    <t>LG</t>
  </si>
  <si>
    <t>Qty</t>
  </si>
  <si>
    <t>Rate</t>
  </si>
  <si>
    <t>Company</t>
  </si>
  <si>
    <t>Item</t>
  </si>
  <si>
    <t>S.No</t>
  </si>
  <si>
    <r>
      <t>SUM</t>
    </r>
    <r>
      <rPr>
        <b/>
        <sz val="18"/>
        <color theme="4"/>
        <rFont val="Calibri"/>
        <family val="2"/>
        <scheme val="minor"/>
      </rPr>
      <t xml:space="preserve"> &amp;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SUMPRODUCT</t>
    </r>
  </si>
  <si>
    <r>
      <t xml:space="preserve">SUM(G5:G17) </t>
    </r>
    <r>
      <rPr>
        <b/>
        <sz val="18"/>
        <color theme="4"/>
        <rFont val="Calibri"/>
        <family val="2"/>
        <scheme val="minor"/>
      </rPr>
      <t xml:space="preserve">&amp; </t>
    </r>
    <r>
      <rPr>
        <b/>
        <sz val="18"/>
        <rFont val="Calibri"/>
        <family val="2"/>
        <scheme val="minor"/>
      </rPr>
      <t>SUMPRODUCT(E5:E17,F5:F17)</t>
    </r>
  </si>
  <si>
    <r>
      <rPr>
        <sz val="16"/>
        <color rgb="FF7030A0"/>
        <rFont val="Calibri"/>
        <family val="2"/>
        <scheme val="minor"/>
      </rPr>
      <t>SUMIF :-</t>
    </r>
    <r>
      <rPr>
        <sz val="16"/>
        <color rgb="FFFF0000"/>
        <rFont val="Calibri"/>
        <family val="2"/>
        <scheme val="minor"/>
      </rPr>
      <t xml:space="preserve"> SUMIF('Day-24'!C25:C54,J25,'Day-24'!G25:G54)</t>
    </r>
  </si>
  <si>
    <r>
      <rPr>
        <sz val="16"/>
        <color rgb="FF7030A0"/>
        <rFont val="Calibri"/>
        <family val="2"/>
        <scheme val="minor"/>
      </rPr>
      <t>SUMIFS :-</t>
    </r>
    <r>
      <rPr>
        <sz val="16"/>
        <color rgb="FFFF0000"/>
        <rFont val="Calibri"/>
        <family val="2"/>
        <scheme val="minor"/>
      </rPr>
      <t xml:space="preserve"> SUMIFS('Day-24'!G25:G54,'Day-24'!C25:C54,J25,'Day-24'!D25:D54,I25)</t>
    </r>
  </si>
  <si>
    <t>No. 2</t>
  </si>
  <si>
    <t>No. 1</t>
  </si>
  <si>
    <t>=SUMXMY2()</t>
  </si>
  <si>
    <r>
      <t>(X-Y)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 xml:space="preserve"> =X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+Y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-2XY</t>
    </r>
  </si>
  <si>
    <t>=SUMX2PY2()</t>
  </si>
  <si>
    <r>
      <t>(X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+Y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)=(X+Y)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-2XY</t>
    </r>
  </si>
  <si>
    <t>=SUMX2MY2()</t>
  </si>
  <si>
    <r>
      <t>(X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-Y</t>
    </r>
    <r>
      <rPr>
        <vertAlign val="superscript"/>
        <sz val="18"/>
        <color theme="1"/>
        <rFont val="Calibri"/>
        <family val="2"/>
        <scheme val="minor"/>
      </rPr>
      <t>2</t>
    </r>
    <r>
      <rPr>
        <sz val="18"/>
        <color theme="1"/>
        <rFont val="Calibri"/>
        <family val="2"/>
        <scheme val="minor"/>
      </rPr>
      <t>)=(X+Y)*(X-Y)</t>
    </r>
  </si>
  <si>
    <t>SUMX2MY2 , SUMX2PY2 &amp; SUMXMY2</t>
  </si>
  <si>
    <t>SUM(L11*M11)</t>
  </si>
  <si>
    <t>SUMSQ(I18,J18,K18,L18)</t>
  </si>
  <si>
    <t>MEAN,MEDIAN, MODE, STANDARD DEVIATION  AND STATISTICAL CHART</t>
  </si>
  <si>
    <t>A</t>
  </si>
  <si>
    <t>B</t>
  </si>
  <si>
    <t>C</t>
  </si>
  <si>
    <t>D</t>
  </si>
  <si>
    <t>MEAN</t>
  </si>
  <si>
    <t>MEDIAN</t>
  </si>
  <si>
    <t>MODE</t>
  </si>
  <si>
    <t>STANDEARD DEVIATION</t>
  </si>
  <si>
    <t xml:space="preserve">Superman's Incentive </t>
  </si>
  <si>
    <t xml:space="preserve">Condition </t>
  </si>
  <si>
    <t xml:space="preserve">Superman's Sales Traget </t>
  </si>
  <si>
    <t xml:space="preserve">Superman's Sales For This Month </t>
  </si>
  <si>
    <t>if</t>
  </si>
  <si>
    <t>IF FORMMULA</t>
  </si>
  <si>
    <t>Incentive if target met</t>
  </si>
  <si>
    <t>Incentive if target not met</t>
  </si>
  <si>
    <t>IF(D4&gt;=$D$8,$D$9,$D$10)</t>
  </si>
  <si>
    <t>Total Sales</t>
  </si>
  <si>
    <t>Total Cost</t>
  </si>
  <si>
    <t>IF FORMMULA (Get Text as Answer)</t>
  </si>
  <si>
    <t>IF FORMMULA (Used as Condition)</t>
  </si>
  <si>
    <t>IF(C16&gt;C17,"Net Profit", "Net  Loss")</t>
  </si>
  <si>
    <t>IF(C24&gt;C25,C24-C25,C25-C24)</t>
  </si>
  <si>
    <t>Condition</t>
  </si>
  <si>
    <t>If Formula  - (Put a formula in the If Condition)</t>
  </si>
  <si>
    <t xml:space="preserve">Superman's Sales Target </t>
  </si>
  <si>
    <t xml:space="preserve">Incentive % </t>
  </si>
  <si>
    <t>MEAN,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</si>
</sst>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 [$₹-4009]\ * #,##0.00_ ;_ [$₹-4009]\ * \-#,##0.00_ ;_ [$₹-4009]\ * &quot;-&quot;??_ ;_ @_ "/>
    <numFmt numFmtId="166" formatCode="_-[$$-409]* #,##0.00_ ;_-[$$-409]* \-#,##0.00\ ;_-[$$-409]* &quot;-&quot;??_ ;_-@_ "/>
  </numFmts>
  <fonts count="6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FF0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Arial Unicode MS"/>
    </font>
    <font>
      <sz val="10"/>
      <name val="Arial Unicode MS"/>
    </font>
    <font>
      <b/>
      <sz val="20"/>
      <name val="Arial Unicode MS"/>
    </font>
    <font>
      <b/>
      <sz val="24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rial Unicode MS"/>
    </font>
    <font>
      <b/>
      <sz val="14"/>
      <color theme="0"/>
      <name val="Arial Unicode MS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Arial Unicode MS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 Unicode MS"/>
    </font>
    <font>
      <b/>
      <sz val="12"/>
      <color theme="0"/>
      <name val="Arial Unicode MS"/>
    </font>
    <font>
      <b/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Unicode MS"/>
    </font>
    <font>
      <sz val="12"/>
      <color theme="1"/>
      <name val="Arial Unicode MS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6"/>
      <color indexed="20"/>
      <name val="Arial"/>
      <family val="2"/>
    </font>
    <font>
      <sz val="16"/>
      <color indexed="12"/>
      <name val="Arial"/>
      <family val="2"/>
    </font>
    <font>
      <b/>
      <sz val="12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8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20"/>
      <color theme="8"/>
      <name val="Calibri"/>
      <family val="2"/>
      <scheme val="minor"/>
    </font>
    <font>
      <sz val="18"/>
      <color theme="8"/>
      <name val="Calibri"/>
      <family val="2"/>
      <scheme val="minor"/>
    </font>
    <font>
      <sz val="18"/>
      <name val="Arial Unicode MS"/>
    </font>
    <font>
      <sz val="12"/>
      <color theme="0"/>
      <name val="Arial Unicode MS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46" fillId="23" borderId="0" applyNumberFormat="0" applyFont="0" applyBorder="0" applyAlignment="0" applyProtection="0"/>
    <xf numFmtId="0" fontId="46" fillId="24" borderId="0" applyNumberFormat="0" applyFont="0" applyBorder="0" applyAlignment="0" applyProtection="0"/>
  </cellStyleXfs>
  <cellXfs count="418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11" xfId="0" applyFont="1" applyBorder="1"/>
    <xf numFmtId="0" fontId="5" fillId="0" borderId="12" xfId="0" applyFont="1" applyBorder="1"/>
    <xf numFmtId="0" fontId="7" fillId="0" borderId="6" xfId="0" applyFont="1" applyBorder="1"/>
    <xf numFmtId="0" fontId="7" fillId="0" borderId="0" xfId="0" applyFont="1"/>
    <xf numFmtId="0" fontId="7" fillId="0" borderId="7" xfId="0" applyFont="1" applyBorder="1"/>
    <xf numFmtId="0" fontId="3" fillId="3" borderId="1" xfId="0" applyFont="1" applyFill="1" applyBorder="1"/>
    <xf numFmtId="0" fontId="7" fillId="3" borderId="1" xfId="0" applyFont="1" applyFill="1" applyBorder="1"/>
    <xf numFmtId="0" fontId="7" fillId="3" borderId="8" xfId="0" applyFont="1" applyFill="1" applyBorder="1"/>
    <xf numFmtId="0" fontId="3" fillId="2" borderId="9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0" borderId="11" xfId="0" applyFont="1" applyBorder="1"/>
    <xf numFmtId="0" fontId="7" fillId="0" borderId="12" xfId="0" applyFont="1" applyBorder="1"/>
    <xf numFmtId="0" fontId="3" fillId="2" borderId="10" xfId="0" applyFont="1" applyFill="1" applyBorder="1"/>
    <xf numFmtId="0" fontId="3" fillId="0" borderId="0" xfId="0" applyFont="1"/>
    <xf numFmtId="0" fontId="8" fillId="0" borderId="1" xfId="1" applyFont="1" applyBorder="1"/>
    <xf numFmtId="0" fontId="0" fillId="0" borderId="12" xfId="0" applyBorder="1"/>
    <xf numFmtId="0" fontId="3" fillId="2" borderId="21" xfId="0" applyFont="1" applyFill="1" applyBorder="1"/>
    <xf numFmtId="0" fontId="3" fillId="2" borderId="22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15" fillId="0" borderId="0" xfId="0" applyFont="1" applyAlignment="1">
      <alignment vertical="center"/>
    </xf>
    <xf numFmtId="9" fontId="15" fillId="0" borderId="0" xfId="0" applyNumberFormat="1" applyFont="1" applyAlignment="1">
      <alignment vertical="center"/>
    </xf>
    <xf numFmtId="0" fontId="11" fillId="0" borderId="0" xfId="0" applyFont="1"/>
    <xf numFmtId="0" fontId="16" fillId="0" borderId="0" xfId="0" applyFont="1" applyAlignment="1">
      <alignment vertical="center"/>
    </xf>
    <xf numFmtId="9" fontId="16" fillId="0" borderId="0" xfId="0" applyNumberFormat="1" applyFont="1" applyAlignment="1">
      <alignment vertical="center"/>
    </xf>
    <xf numFmtId="0" fontId="13" fillId="2" borderId="1" xfId="0" applyFont="1" applyFill="1" applyBorder="1"/>
    <xf numFmtId="9" fontId="19" fillId="5" borderId="1" xfId="0" applyNumberFormat="1" applyFont="1" applyFill="1" applyBorder="1"/>
    <xf numFmtId="0" fontId="20" fillId="0" borderId="0" xfId="0" applyFont="1"/>
    <xf numFmtId="9" fontId="20" fillId="0" borderId="1" xfId="0" applyNumberFormat="1" applyFont="1" applyBorder="1"/>
    <xf numFmtId="0" fontId="11" fillId="2" borderId="1" xfId="0" applyFont="1" applyFill="1" applyBorder="1"/>
    <xf numFmtId="0" fontId="20" fillId="6" borderId="1" xfId="0" applyFont="1" applyFill="1" applyBorder="1" applyAlignment="1">
      <alignment horizontal="right"/>
    </xf>
    <xf numFmtId="9" fontId="13" fillId="6" borderId="1" xfId="2" applyFont="1" applyFill="1" applyBorder="1"/>
    <xf numFmtId="0" fontId="22" fillId="7" borderId="1" xfId="0" applyFont="1" applyFill="1" applyBorder="1" applyAlignment="1">
      <alignment vertical="center"/>
    </xf>
    <xf numFmtId="0" fontId="22" fillId="9" borderId="1" xfId="0" applyFont="1" applyFill="1" applyBorder="1"/>
    <xf numFmtId="0" fontId="21" fillId="8" borderId="1" xfId="0" applyFont="1" applyFill="1" applyBorder="1"/>
    <xf numFmtId="0" fontId="22" fillId="9" borderId="13" xfId="0" applyFont="1" applyFill="1" applyBorder="1"/>
    <xf numFmtId="0" fontId="22" fillId="9" borderId="15" xfId="0" applyFont="1" applyFill="1" applyBorder="1"/>
    <xf numFmtId="0" fontId="21" fillId="8" borderId="9" xfId="0" applyFont="1" applyFill="1" applyBorder="1"/>
    <xf numFmtId="0" fontId="21" fillId="8" borderId="8" xfId="0" applyFont="1" applyFill="1" applyBorder="1"/>
    <xf numFmtId="0" fontId="15" fillId="0" borderId="6" xfId="0" applyFont="1" applyBorder="1" applyAlignment="1">
      <alignment vertical="center"/>
    </xf>
    <xf numFmtId="0" fontId="6" fillId="0" borderId="7" xfId="0" applyFont="1" applyBorder="1"/>
    <xf numFmtId="0" fontId="22" fillId="7" borderId="9" xfId="0" applyFont="1" applyFill="1" applyBorder="1" applyAlignment="1">
      <alignment vertical="center"/>
    </xf>
    <xf numFmtId="0" fontId="22" fillId="7" borderId="8" xfId="0" applyFont="1" applyFill="1" applyBorder="1" applyAlignment="1">
      <alignment vertical="center"/>
    </xf>
    <xf numFmtId="0" fontId="22" fillId="7" borderId="10" xfId="0" applyFont="1" applyFill="1" applyBorder="1" applyAlignment="1">
      <alignment vertical="center"/>
    </xf>
    <xf numFmtId="0" fontId="23" fillId="4" borderId="22" xfId="0" applyFont="1" applyFill="1" applyBorder="1" applyAlignment="1">
      <alignment vertical="center"/>
    </xf>
    <xf numFmtId="0" fontId="22" fillId="9" borderId="9" xfId="0" applyFont="1" applyFill="1" applyBorder="1"/>
    <xf numFmtId="0" fontId="23" fillId="4" borderId="21" xfId="0" applyFont="1" applyFill="1" applyBorder="1" applyAlignment="1">
      <alignment vertical="center"/>
    </xf>
    <xf numFmtId="0" fontId="0" fillId="0" borderId="11" xfId="0" applyBorder="1"/>
    <xf numFmtId="0" fontId="14" fillId="5" borderId="18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20" fillId="5" borderId="1" xfId="0" applyFont="1" applyFill="1" applyBorder="1"/>
    <xf numFmtId="9" fontId="20" fillId="5" borderId="1" xfId="2" applyFont="1" applyFill="1" applyBorder="1"/>
    <xf numFmtId="0" fontId="20" fillId="10" borderId="1" xfId="0" applyFont="1" applyFill="1" applyBorder="1"/>
    <xf numFmtId="9" fontId="20" fillId="10" borderId="1" xfId="2" applyFont="1" applyFill="1" applyBorder="1"/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  <xf numFmtId="9" fontId="25" fillId="0" borderId="0" xfId="0" applyNumberFormat="1" applyFont="1" applyAlignment="1">
      <alignment vertical="center"/>
    </xf>
    <xf numFmtId="0" fontId="29" fillId="12" borderId="1" xfId="0" applyFont="1" applyFill="1" applyBorder="1" applyAlignment="1">
      <alignment vertical="center"/>
    </xf>
    <xf numFmtId="0" fontId="20" fillId="13" borderId="1" xfId="0" applyFont="1" applyFill="1" applyBorder="1"/>
    <xf numFmtId="0" fontId="29" fillId="10" borderId="1" xfId="0" applyFont="1" applyFill="1" applyBorder="1" applyAlignment="1">
      <alignment vertical="center"/>
    </xf>
    <xf numFmtId="0" fontId="30" fillId="0" borderId="2" xfId="0" applyFont="1" applyBorder="1"/>
    <xf numFmtId="0" fontId="30" fillId="0" borderId="0" xfId="0" applyFont="1"/>
    <xf numFmtId="0" fontId="30" fillId="0" borderId="1" xfId="0" applyFont="1" applyBorder="1"/>
    <xf numFmtId="0" fontId="1" fillId="0" borderId="1" xfId="0" applyFont="1" applyBorder="1"/>
    <xf numFmtId="0" fontId="20" fillId="14" borderId="1" xfId="0" applyFont="1" applyFill="1" applyBorder="1"/>
    <xf numFmtId="0" fontId="26" fillId="11" borderId="13" xfId="0" applyFont="1" applyFill="1" applyBorder="1"/>
    <xf numFmtId="0" fontId="28" fillId="11" borderId="14" xfId="0" applyFont="1" applyFill="1" applyBorder="1" applyAlignment="1">
      <alignment vertical="center"/>
    </xf>
    <xf numFmtId="0" fontId="28" fillId="11" borderId="15" xfId="0" applyFont="1" applyFill="1" applyBorder="1" applyAlignment="1">
      <alignment vertical="center"/>
    </xf>
    <xf numFmtId="0" fontId="28" fillId="11" borderId="9" xfId="0" applyFont="1" applyFill="1" applyBorder="1" applyAlignment="1">
      <alignment vertical="center"/>
    </xf>
    <xf numFmtId="0" fontId="20" fillId="14" borderId="8" xfId="0" applyFont="1" applyFill="1" applyBorder="1"/>
    <xf numFmtId="0" fontId="28" fillId="11" borderId="10" xfId="0" applyFont="1" applyFill="1" applyBorder="1" applyAlignment="1">
      <alignment vertical="center"/>
    </xf>
    <xf numFmtId="0" fontId="20" fillId="14" borderId="21" xfId="0" applyFont="1" applyFill="1" applyBorder="1"/>
    <xf numFmtId="0" fontId="20" fillId="14" borderId="22" xfId="0" applyFont="1" applyFill="1" applyBorder="1"/>
    <xf numFmtId="0" fontId="23" fillId="12" borderId="13" xfId="0" applyFont="1" applyFill="1" applyBorder="1"/>
    <xf numFmtId="0" fontId="23" fillId="12" borderId="14" xfId="0" applyFont="1" applyFill="1" applyBorder="1"/>
    <xf numFmtId="0" fontId="23" fillId="12" borderId="15" xfId="0" applyFont="1" applyFill="1" applyBorder="1"/>
    <xf numFmtId="0" fontId="23" fillId="4" borderId="1" xfId="0" applyFont="1" applyFill="1" applyBorder="1"/>
    <xf numFmtId="9" fontId="14" fillId="16" borderId="1" xfId="0" applyNumberFormat="1" applyFont="1" applyFill="1" applyBorder="1"/>
    <xf numFmtId="164" fontId="14" fillId="17" borderId="9" xfId="0" applyNumberFormat="1" applyFont="1" applyFill="1" applyBorder="1"/>
    <xf numFmtId="165" fontId="20" fillId="17" borderId="1" xfId="0" applyNumberFormat="1" applyFont="1" applyFill="1" applyBorder="1"/>
    <xf numFmtId="164" fontId="14" fillId="17" borderId="10" xfId="0" applyNumberFormat="1" applyFont="1" applyFill="1" applyBorder="1"/>
    <xf numFmtId="165" fontId="20" fillId="17" borderId="21" xfId="0" applyNumberFormat="1" applyFont="1" applyFill="1" applyBorder="1"/>
    <xf numFmtId="164" fontId="14" fillId="17" borderId="13" xfId="0" applyNumberFormat="1" applyFont="1" applyFill="1" applyBorder="1"/>
    <xf numFmtId="0" fontId="20" fillId="17" borderId="15" xfId="0" applyFont="1" applyFill="1" applyBorder="1"/>
    <xf numFmtId="0" fontId="20" fillId="17" borderId="8" xfId="0" applyFont="1" applyFill="1" applyBorder="1"/>
    <xf numFmtId="0" fontId="20" fillId="17" borderId="22" xfId="0" applyFont="1" applyFill="1" applyBorder="1"/>
    <xf numFmtId="9" fontId="20" fillId="17" borderId="8" xfId="2" applyFont="1" applyFill="1" applyBorder="1"/>
    <xf numFmtId="0" fontId="24" fillId="0" borderId="6" xfId="0" applyFont="1" applyBorder="1"/>
    <xf numFmtId="0" fontId="24" fillId="0" borderId="7" xfId="0" applyFont="1" applyBorder="1"/>
    <xf numFmtId="0" fontId="23" fillId="4" borderId="9" xfId="0" applyFont="1" applyFill="1" applyBorder="1"/>
    <xf numFmtId="9" fontId="26" fillId="15" borderId="0" xfId="0" applyNumberFormat="1" applyFont="1" applyFill="1"/>
    <xf numFmtId="164" fontId="14" fillId="16" borderId="9" xfId="0" applyNumberFormat="1" applyFont="1" applyFill="1" applyBorder="1"/>
    <xf numFmtId="0" fontId="26" fillId="0" borderId="6" xfId="0" applyFont="1" applyBorder="1"/>
    <xf numFmtId="0" fontId="24" fillId="0" borderId="11" xfId="0" applyFont="1" applyBorder="1"/>
    <xf numFmtId="0" fontId="24" fillId="0" borderId="12" xfId="0" applyFont="1" applyBorder="1"/>
    <xf numFmtId="0" fontId="24" fillId="0" borderId="24" xfId="0" applyFont="1" applyBorder="1"/>
    <xf numFmtId="9" fontId="20" fillId="17" borderId="22" xfId="2" applyFont="1" applyFill="1" applyBorder="1"/>
    <xf numFmtId="164" fontId="3" fillId="18" borderId="13" xfId="0" applyNumberFormat="1" applyFont="1" applyFill="1" applyBorder="1"/>
    <xf numFmtId="0" fontId="23" fillId="18" borderId="15" xfId="0" applyFont="1" applyFill="1" applyBorder="1"/>
    <xf numFmtId="164" fontId="3" fillId="18" borderId="9" xfId="0" applyNumberFormat="1" applyFont="1" applyFill="1" applyBorder="1"/>
    <xf numFmtId="0" fontId="23" fillId="18" borderId="8" xfId="0" applyFont="1" applyFill="1" applyBorder="1"/>
    <xf numFmtId="164" fontId="3" fillId="18" borderId="10" xfId="0" applyNumberFormat="1" applyFont="1" applyFill="1" applyBorder="1"/>
    <xf numFmtId="0" fontId="23" fillId="18" borderId="22" xfId="0" applyFont="1" applyFill="1" applyBorder="1"/>
    <xf numFmtId="0" fontId="24" fillId="0" borderId="0" xfId="0" applyFont="1" applyAlignment="1">
      <alignment vertical="center"/>
    </xf>
    <xf numFmtId="0" fontId="26" fillId="0" borderId="1" xfId="0" applyFont="1" applyBorder="1"/>
    <xf numFmtId="0" fontId="32" fillId="4" borderId="13" xfId="0" applyFont="1" applyFill="1" applyBorder="1" applyAlignment="1">
      <alignment vertical="center"/>
    </xf>
    <xf numFmtId="0" fontId="32" fillId="4" borderId="14" xfId="0" applyFont="1" applyFill="1" applyBorder="1" applyAlignment="1">
      <alignment vertical="center"/>
    </xf>
    <xf numFmtId="0" fontId="32" fillId="4" borderId="15" xfId="0" applyFont="1" applyFill="1" applyBorder="1" applyAlignment="1">
      <alignment vertical="center"/>
    </xf>
    <xf numFmtId="0" fontId="26" fillId="0" borderId="9" xfId="0" applyFont="1" applyBorder="1"/>
    <xf numFmtId="14" fontId="26" fillId="0" borderId="1" xfId="0" applyNumberFormat="1" applyFont="1" applyBorder="1"/>
    <xf numFmtId="0" fontId="26" fillId="0" borderId="8" xfId="0" applyFont="1" applyBorder="1"/>
    <xf numFmtId="0" fontId="26" fillId="0" borderId="10" xfId="0" applyFont="1" applyBorder="1"/>
    <xf numFmtId="14" fontId="26" fillId="0" borderId="21" xfId="0" applyNumberFormat="1" applyFont="1" applyBorder="1"/>
    <xf numFmtId="0" fontId="26" fillId="0" borderId="21" xfId="0" applyFont="1" applyBorder="1"/>
    <xf numFmtId="0" fontId="26" fillId="0" borderId="22" xfId="0" applyFont="1" applyBorder="1"/>
    <xf numFmtId="0" fontId="33" fillId="12" borderId="1" xfId="0" applyFont="1" applyFill="1" applyBorder="1" applyAlignment="1">
      <alignment vertical="center"/>
    </xf>
    <xf numFmtId="14" fontId="33" fillId="12" borderId="1" xfId="0" applyNumberFormat="1" applyFont="1" applyFill="1" applyBorder="1" applyAlignment="1">
      <alignment vertical="center"/>
    </xf>
    <xf numFmtId="0" fontId="32" fillId="19" borderId="1" xfId="0" applyFont="1" applyFill="1" applyBorder="1"/>
    <xf numFmtId="0" fontId="29" fillId="19" borderId="1" xfId="0" applyFont="1" applyFill="1" applyBorder="1" applyAlignment="1">
      <alignment vertical="center"/>
    </xf>
    <xf numFmtId="0" fontId="33" fillId="12" borderId="14" xfId="0" applyFont="1" applyFill="1" applyBorder="1" applyAlignment="1">
      <alignment vertical="center"/>
    </xf>
    <xf numFmtId="14" fontId="33" fillId="12" borderId="15" xfId="0" applyNumberFormat="1" applyFont="1" applyFill="1" applyBorder="1" applyAlignment="1">
      <alignment vertical="center"/>
    </xf>
    <xf numFmtId="0" fontId="32" fillId="4" borderId="0" xfId="0" applyFont="1" applyFill="1"/>
    <xf numFmtId="0" fontId="34" fillId="5" borderId="0" xfId="0" applyFont="1" applyFill="1"/>
    <xf numFmtId="0" fontId="34" fillId="5" borderId="11" xfId="0" applyFont="1" applyFill="1" applyBorder="1"/>
    <xf numFmtId="0" fontId="30" fillId="0" borderId="28" xfId="0" applyFont="1" applyBorder="1"/>
    <xf numFmtId="0" fontId="0" fillId="0" borderId="29" xfId="0" applyBorder="1"/>
    <xf numFmtId="0" fontId="24" fillId="0" borderId="1" xfId="0" applyFont="1" applyBorder="1"/>
    <xf numFmtId="16" fontId="20" fillId="0" borderId="1" xfId="0" applyNumberFormat="1" applyFont="1" applyBorder="1"/>
    <xf numFmtId="0" fontId="38" fillId="5" borderId="1" xfId="0" applyFont="1" applyFill="1" applyBorder="1"/>
    <xf numFmtId="0" fontId="39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20" fillId="0" borderId="9" xfId="0" applyFont="1" applyBorder="1"/>
    <xf numFmtId="16" fontId="20" fillId="0" borderId="8" xfId="0" applyNumberFormat="1" applyFont="1" applyBorder="1"/>
    <xf numFmtId="0" fontId="24" fillId="0" borderId="8" xfId="0" applyFont="1" applyBorder="1"/>
    <xf numFmtId="0" fontId="20" fillId="0" borderId="6" xfId="0" applyFont="1" applyBorder="1"/>
    <xf numFmtId="0" fontId="38" fillId="5" borderId="9" xfId="0" applyFont="1" applyFill="1" applyBorder="1"/>
    <xf numFmtId="0" fontId="38" fillId="5" borderId="10" xfId="0" applyFont="1" applyFill="1" applyBorder="1"/>
    <xf numFmtId="0" fontId="38" fillId="5" borderId="21" xfId="0" applyFont="1" applyFill="1" applyBorder="1"/>
    <xf numFmtId="0" fontId="14" fillId="0" borderId="9" xfId="0" applyFont="1" applyBorder="1"/>
    <xf numFmtId="0" fontId="20" fillId="20" borderId="1" xfId="0" applyFont="1" applyFill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24" fillId="5" borderId="1" xfId="0" applyFont="1" applyFill="1" applyBorder="1"/>
    <xf numFmtId="0" fontId="24" fillId="15" borderId="1" xfId="0" applyFont="1" applyFill="1" applyBorder="1"/>
    <xf numFmtId="0" fontId="24" fillId="21" borderId="1" xfId="0" applyFont="1" applyFill="1" applyBorder="1"/>
    <xf numFmtId="0" fontId="24" fillId="0" borderId="26" xfId="0" applyFont="1" applyBorder="1"/>
    <xf numFmtId="0" fontId="24" fillId="0" borderId="33" xfId="0" applyFont="1" applyBorder="1"/>
    <xf numFmtId="0" fontId="20" fillId="20" borderId="9" xfId="0" applyFont="1" applyFill="1" applyBorder="1" applyAlignment="1">
      <alignment vertical="center"/>
    </xf>
    <xf numFmtId="0" fontId="40" fillId="0" borderId="9" xfId="0" applyFont="1" applyBorder="1" applyAlignment="1">
      <alignment vertical="center"/>
    </xf>
    <xf numFmtId="0" fontId="24" fillId="5" borderId="9" xfId="0" applyFont="1" applyFill="1" applyBorder="1"/>
    <xf numFmtId="0" fontId="24" fillId="15" borderId="9" xfId="0" applyFont="1" applyFill="1" applyBorder="1"/>
    <xf numFmtId="0" fontId="24" fillId="21" borderId="9" xfId="0" applyFont="1" applyFill="1" applyBorder="1"/>
    <xf numFmtId="0" fontId="24" fillId="2" borderId="10" xfId="0" applyFont="1" applyFill="1" applyBorder="1"/>
    <xf numFmtId="0" fontId="24" fillId="2" borderId="21" xfId="0" applyFont="1" applyFill="1" applyBorder="1"/>
    <xf numFmtId="0" fontId="43" fillId="2" borderId="1" xfId="0" applyFont="1" applyFill="1" applyBorder="1" applyAlignment="1">
      <alignment vertical="center"/>
    </xf>
    <xf numFmtId="9" fontId="24" fillId="0" borderId="0" xfId="0" applyNumberFormat="1" applyFont="1"/>
    <xf numFmtId="0" fontId="44" fillId="0" borderId="1" xfId="0" applyFont="1" applyBorder="1" applyAlignment="1">
      <alignment vertical="center"/>
    </xf>
    <xf numFmtId="9" fontId="24" fillId="0" borderId="1" xfId="0" applyNumberFormat="1" applyFont="1" applyBorder="1"/>
    <xf numFmtId="0" fontId="43" fillId="2" borderId="9" xfId="0" applyFont="1" applyFill="1" applyBorder="1" applyAlignment="1">
      <alignment vertical="center"/>
    </xf>
    <xf numFmtId="0" fontId="43" fillId="2" borderId="8" xfId="0" applyFont="1" applyFill="1" applyBorder="1" applyAlignment="1">
      <alignment vertical="center"/>
    </xf>
    <xf numFmtId="0" fontId="44" fillId="0" borderId="9" xfId="0" applyFont="1" applyBorder="1" applyAlignment="1">
      <alignment vertical="center"/>
    </xf>
    <xf numFmtId="0" fontId="44" fillId="0" borderId="8" xfId="0" applyFont="1" applyBorder="1" applyAlignment="1">
      <alignment vertical="center"/>
    </xf>
    <xf numFmtId="0" fontId="20" fillId="6" borderId="21" xfId="0" applyFont="1" applyFill="1" applyBorder="1"/>
    <xf numFmtId="0" fontId="20" fillId="6" borderId="22" xfId="0" applyFont="1" applyFill="1" applyBorder="1"/>
    <xf numFmtId="0" fontId="43" fillId="2" borderId="13" xfId="0" applyFont="1" applyFill="1" applyBorder="1" applyAlignment="1">
      <alignment vertical="center"/>
    </xf>
    <xf numFmtId="0" fontId="43" fillId="2" borderId="14" xfId="0" applyFont="1" applyFill="1" applyBorder="1" applyAlignment="1">
      <alignment vertical="center"/>
    </xf>
    <xf numFmtId="0" fontId="43" fillId="2" borderId="15" xfId="0" applyFont="1" applyFill="1" applyBorder="1" applyAlignment="1">
      <alignment vertical="center"/>
    </xf>
    <xf numFmtId="0" fontId="44" fillId="0" borderId="10" xfId="0" applyFont="1" applyBorder="1" applyAlignment="1">
      <alignment vertical="center"/>
    </xf>
    <xf numFmtId="0" fontId="24" fillId="0" borderId="22" xfId="0" applyFont="1" applyBorder="1"/>
    <xf numFmtId="0" fontId="44" fillId="21" borderId="9" xfId="0" applyFont="1" applyFill="1" applyBorder="1" applyAlignment="1">
      <alignment vertical="center"/>
    </xf>
    <xf numFmtId="0" fontId="44" fillId="21" borderId="1" xfId="0" applyFont="1" applyFill="1" applyBorder="1" applyAlignment="1">
      <alignment vertical="center"/>
    </xf>
    <xf numFmtId="9" fontId="24" fillId="21" borderId="1" xfId="0" applyNumberFormat="1" applyFont="1" applyFill="1" applyBorder="1"/>
    <xf numFmtId="0" fontId="44" fillId="21" borderId="8" xfId="0" applyFont="1" applyFill="1" applyBorder="1" applyAlignment="1">
      <alignment vertical="center"/>
    </xf>
    <xf numFmtId="0" fontId="24" fillId="21" borderId="8" xfId="0" applyFont="1" applyFill="1" applyBorder="1"/>
    <xf numFmtId="0" fontId="44" fillId="21" borderId="10" xfId="0" applyFont="1" applyFill="1" applyBorder="1" applyAlignment="1">
      <alignment vertical="center"/>
    </xf>
    <xf numFmtId="0" fontId="24" fillId="21" borderId="21" xfId="0" applyFont="1" applyFill="1" applyBorder="1"/>
    <xf numFmtId="0" fontId="44" fillId="21" borderId="21" xfId="0" applyFont="1" applyFill="1" applyBorder="1" applyAlignment="1">
      <alignment vertical="center"/>
    </xf>
    <xf numFmtId="9" fontId="24" fillId="21" borderId="21" xfId="0" applyNumberFormat="1" applyFont="1" applyFill="1" applyBorder="1"/>
    <xf numFmtId="0" fontId="24" fillId="21" borderId="22" xfId="0" applyFont="1" applyFill="1" applyBorder="1"/>
    <xf numFmtId="0" fontId="20" fillId="4" borderId="21" xfId="0" applyFont="1" applyFill="1" applyBorder="1"/>
    <xf numFmtId="0" fontId="20" fillId="4" borderId="22" xfId="0" applyFont="1" applyFill="1" applyBorder="1"/>
    <xf numFmtId="0" fontId="11" fillId="0" borderId="1" xfId="0" applyFont="1" applyBorder="1"/>
    <xf numFmtId="0" fontId="20" fillId="15" borderId="1" xfId="0" applyFont="1" applyFill="1" applyBorder="1"/>
    <xf numFmtId="0" fontId="11" fillId="15" borderId="1" xfId="0" applyFont="1" applyFill="1" applyBorder="1"/>
    <xf numFmtId="0" fontId="40" fillId="22" borderId="1" xfId="0" applyFont="1" applyFill="1" applyBorder="1"/>
    <xf numFmtId="0" fontId="11" fillId="10" borderId="1" xfId="0" applyFont="1" applyFill="1" applyBorder="1"/>
    <xf numFmtId="0" fontId="19" fillId="0" borderId="13" xfId="0" applyFont="1" applyBorder="1"/>
    <xf numFmtId="0" fontId="19" fillId="0" borderId="14" xfId="0" applyFont="1" applyBorder="1"/>
    <xf numFmtId="0" fontId="19" fillId="0" borderId="26" xfId="0" applyFont="1" applyBorder="1"/>
    <xf numFmtId="0" fontId="19" fillId="0" borderId="33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21" xfId="0" applyFont="1" applyBorder="1"/>
    <xf numFmtId="0" fontId="20" fillId="0" borderId="10" xfId="0" applyFont="1" applyBorder="1"/>
    <xf numFmtId="0" fontId="5" fillId="0" borderId="1" xfId="3" applyFont="1" applyFill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15" fontId="47" fillId="0" borderId="1" xfId="4" applyNumberFormat="1" applyFont="1" applyFill="1" applyBorder="1" applyAlignment="1">
      <alignment horizontal="center"/>
    </xf>
    <xf numFmtId="1" fontId="47" fillId="0" borderId="1" xfId="4" applyNumberFormat="1" applyFont="1" applyFill="1" applyBorder="1" applyAlignment="1">
      <alignment horizontal="center"/>
    </xf>
    <xf numFmtId="1" fontId="47" fillId="0" borderId="37" xfId="4" applyNumberFormat="1" applyFont="1" applyFill="1" applyBorder="1" applyAlignment="1">
      <alignment horizontal="center"/>
    </xf>
    <xf numFmtId="2" fontId="47" fillId="0" borderId="1" xfId="4" applyNumberFormat="1" applyFont="1" applyFill="1" applyBorder="1" applyAlignment="1">
      <alignment horizontal="center"/>
    </xf>
    <xf numFmtId="2" fontId="47" fillId="10" borderId="1" xfId="4" applyNumberFormat="1" applyFont="1" applyFill="1" applyBorder="1" applyAlignment="1">
      <alignment horizontal="center"/>
    </xf>
    <xf numFmtId="2" fontId="48" fillId="0" borderId="21" xfId="4" applyNumberFormat="1" applyFont="1" applyFill="1" applyBorder="1" applyAlignment="1">
      <alignment horizontal="center"/>
    </xf>
    <xf numFmtId="0" fontId="47" fillId="0" borderId="8" xfId="4" applyFont="1" applyFill="1" applyBorder="1" applyAlignment="1">
      <alignment horizontal="center"/>
    </xf>
    <xf numFmtId="0" fontId="24" fillId="10" borderId="0" xfId="0" applyFont="1" applyFill="1"/>
    <xf numFmtId="0" fontId="26" fillId="0" borderId="13" xfId="0" applyFont="1" applyBorder="1"/>
    <xf numFmtId="0" fontId="26" fillId="0" borderId="15" xfId="0" applyFont="1" applyBorder="1"/>
    <xf numFmtId="0" fontId="24" fillId="0" borderId="9" xfId="0" applyFont="1" applyBorder="1"/>
    <xf numFmtId="0" fontId="24" fillId="0" borderId="10" xfId="0" applyFont="1" applyBorder="1"/>
    <xf numFmtId="0" fontId="49" fillId="0" borderId="13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51" fillId="0" borderId="1" xfId="0" applyFont="1" applyBorder="1"/>
    <xf numFmtId="0" fontId="50" fillId="0" borderId="1" xfId="0" applyFont="1" applyBorder="1"/>
    <xf numFmtId="0" fontId="50" fillId="0" borderId="1" xfId="0" applyFont="1" applyBorder="1" applyAlignment="1">
      <alignment horizontal="center"/>
    </xf>
    <xf numFmtId="0" fontId="51" fillId="0" borderId="9" xfId="0" applyFont="1" applyBorder="1"/>
    <xf numFmtId="0" fontId="51" fillId="0" borderId="8" xfId="0" applyFont="1" applyBorder="1"/>
    <xf numFmtId="0" fontId="50" fillId="0" borderId="9" xfId="0" applyFont="1" applyBorder="1" applyAlignment="1">
      <alignment horizontal="center"/>
    </xf>
    <xf numFmtId="0" fontId="50" fillId="0" borderId="8" xfId="0" applyFont="1" applyBorder="1"/>
    <xf numFmtId="0" fontId="0" fillId="0" borderId="10" xfId="0" applyBorder="1"/>
    <xf numFmtId="0" fontId="51" fillId="0" borderId="21" xfId="0" applyFont="1" applyBorder="1"/>
    <xf numFmtId="0" fontId="52" fillId="15" borderId="21" xfId="0" applyFont="1" applyFill="1" applyBorder="1"/>
    <xf numFmtId="0" fontId="52" fillId="15" borderId="22" xfId="0" applyFont="1" applyFill="1" applyBorder="1"/>
    <xf numFmtId="0" fontId="51" fillId="25" borderId="1" xfId="0" applyFont="1" applyFill="1" applyBorder="1"/>
    <xf numFmtId="0" fontId="51" fillId="25" borderId="22" xfId="0" applyFont="1" applyFill="1" applyBorder="1"/>
    <xf numFmtId="9" fontId="25" fillId="0" borderId="6" xfId="0" applyNumberFormat="1" applyFont="1" applyBorder="1" applyAlignment="1">
      <alignment vertical="center"/>
    </xf>
    <xf numFmtId="0" fontId="1" fillId="0" borderId="24" xfId="0" applyFont="1" applyBorder="1"/>
    <xf numFmtId="0" fontId="51" fillId="0" borderId="41" xfId="0" applyFont="1" applyBorder="1"/>
    <xf numFmtId="0" fontId="51" fillId="0" borderId="11" xfId="0" applyFont="1" applyBorder="1"/>
    <xf numFmtId="0" fontId="51" fillId="0" borderId="12" xfId="0" applyFont="1" applyBorder="1"/>
    <xf numFmtId="0" fontId="51" fillId="25" borderId="8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5" xfId="0" applyFont="1" applyBorder="1"/>
    <xf numFmtId="0" fontId="51" fillId="25" borderId="9" xfId="0" applyFont="1" applyFill="1" applyBorder="1"/>
    <xf numFmtId="0" fontId="0" fillId="25" borderId="10" xfId="0" applyFill="1" applyBorder="1"/>
    <xf numFmtId="0" fontId="50" fillId="25" borderId="21" xfId="0" applyFont="1" applyFill="1" applyBorder="1"/>
    <xf numFmtId="0" fontId="56" fillId="0" borderId="6" xfId="0" applyFont="1" applyBorder="1" applyAlignment="1">
      <alignment vertic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0" fillId="0" borderId="0" xfId="0" applyFont="1"/>
    <xf numFmtId="0" fontId="50" fillId="0" borderId="7" xfId="0" applyFont="1" applyBorder="1"/>
    <xf numFmtId="0" fontId="5" fillId="0" borderId="16" xfId="0" applyFont="1" applyBorder="1"/>
    <xf numFmtId="0" fontId="5" fillId="0" borderId="6" xfId="0" applyFont="1" applyBorder="1"/>
    <xf numFmtId="0" fontId="5" fillId="0" borderId="1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0" fontId="50" fillId="0" borderId="11" xfId="0" applyFont="1" applyBorder="1"/>
    <xf numFmtId="0" fontId="50" fillId="0" borderId="10" xfId="0" applyFont="1" applyBorder="1" applyAlignment="1">
      <alignment horizontal="center"/>
    </xf>
    <xf numFmtId="0" fontId="50" fillId="0" borderId="21" xfId="0" applyFont="1" applyBorder="1"/>
    <xf numFmtId="0" fontId="50" fillId="0" borderId="22" xfId="0" applyFont="1" applyBorder="1"/>
    <xf numFmtId="0" fontId="0" fillId="0" borderId="24" xfId="0" applyBorder="1"/>
    <xf numFmtId="0" fontId="51" fillId="15" borderId="12" xfId="0" applyFont="1" applyFill="1" applyBorder="1"/>
    <xf numFmtId="2" fontId="24" fillId="0" borderId="1" xfId="0" applyNumberFormat="1" applyFont="1" applyBorder="1"/>
    <xf numFmtId="2" fontId="24" fillId="0" borderId="14" xfId="0" applyNumberFormat="1" applyFont="1" applyBorder="1"/>
    <xf numFmtId="2" fontId="24" fillId="0" borderId="15" xfId="0" applyNumberFormat="1" applyFont="1" applyBorder="1"/>
    <xf numFmtId="2" fontId="24" fillId="0" borderId="8" xfId="0" applyNumberFormat="1" applyFont="1" applyBorder="1"/>
    <xf numFmtId="2" fontId="24" fillId="0" borderId="21" xfId="0" applyNumberFormat="1" applyFont="1" applyBorder="1"/>
    <xf numFmtId="2" fontId="24" fillId="0" borderId="22" xfId="0" applyNumberFormat="1" applyFont="1" applyBorder="1"/>
    <xf numFmtId="0" fontId="58" fillId="25" borderId="13" xfId="0" applyFont="1" applyFill="1" applyBorder="1"/>
    <xf numFmtId="0" fontId="58" fillId="25" borderId="14" xfId="0" applyFont="1" applyFill="1" applyBorder="1"/>
    <xf numFmtId="0" fontId="58" fillId="25" borderId="15" xfId="0" applyFont="1" applyFill="1" applyBorder="1"/>
    <xf numFmtId="0" fontId="50" fillId="0" borderId="8" xfId="0" applyFont="1" applyBorder="1" applyAlignment="1">
      <alignment horizontal="center"/>
    </xf>
    <xf numFmtId="0" fontId="50" fillId="0" borderId="22" xfId="0" applyFont="1" applyBorder="1" applyAlignment="1">
      <alignment horizontal="center"/>
    </xf>
    <xf numFmtId="166" fontId="11" fillId="0" borderId="1" xfId="0" applyNumberFormat="1" applyFont="1" applyBorder="1"/>
    <xf numFmtId="0" fontId="11" fillId="0" borderId="13" xfId="0" applyFont="1" applyBorder="1"/>
    <xf numFmtId="166" fontId="11" fillId="0" borderId="14" xfId="0" applyNumberFormat="1" applyFont="1" applyBorder="1"/>
    <xf numFmtId="166" fontId="11" fillId="0" borderId="15" xfId="0" applyNumberFormat="1" applyFont="1" applyBorder="1"/>
    <xf numFmtId="166" fontId="11" fillId="0" borderId="8" xfId="0" applyNumberFormat="1" applyFont="1" applyBorder="1"/>
    <xf numFmtId="166" fontId="11" fillId="0" borderId="21" xfId="0" applyNumberFormat="1" applyFont="1" applyBorder="1"/>
    <xf numFmtId="0" fontId="60" fillId="25" borderId="10" xfId="0" applyFont="1" applyFill="1" applyBorder="1"/>
    <xf numFmtId="166" fontId="60" fillId="25" borderId="21" xfId="0" applyNumberFormat="1" applyFont="1" applyFill="1" applyBorder="1"/>
    <xf numFmtId="0" fontId="60" fillId="25" borderId="9" xfId="0" applyFont="1" applyFill="1" applyBorder="1"/>
    <xf numFmtId="166" fontId="60" fillId="25" borderId="1" xfId="0" applyNumberFormat="1" applyFont="1" applyFill="1" applyBorder="1"/>
    <xf numFmtId="0" fontId="59" fillId="25" borderId="42" xfId="0" applyFont="1" applyFill="1" applyBorder="1"/>
    <xf numFmtId="0" fontId="59" fillId="25" borderId="38" xfId="0" applyFont="1" applyFill="1" applyBorder="1"/>
    <xf numFmtId="166" fontId="11" fillId="0" borderId="22" xfId="0" applyNumberFormat="1" applyFont="1" applyBorder="1"/>
    <xf numFmtId="166" fontId="60" fillId="25" borderId="8" xfId="0" applyNumberFormat="1" applyFont="1" applyFill="1" applyBorder="1"/>
    <xf numFmtId="0" fontId="19" fillId="0" borderId="43" xfId="0" applyFont="1" applyBorder="1"/>
    <xf numFmtId="166" fontId="11" fillId="0" borderId="44" xfId="0" applyNumberFormat="1" applyFont="1" applyBorder="1"/>
    <xf numFmtId="0" fontId="60" fillId="26" borderId="10" xfId="0" applyFont="1" applyFill="1" applyBorder="1"/>
    <xf numFmtId="3" fontId="24" fillId="0" borderId="0" xfId="0" applyNumberFormat="1" applyFont="1"/>
    <xf numFmtId="166" fontId="60" fillId="26" borderId="21" xfId="0" applyNumberFormat="1" applyFont="1" applyFill="1" applyBorder="1"/>
    <xf numFmtId="0" fontId="11" fillId="0" borderId="28" xfId="0" applyFont="1" applyBorder="1"/>
    <xf numFmtId="0" fontId="11" fillId="0" borderId="29" xfId="0" applyFont="1" applyBorder="1"/>
    <xf numFmtId="9" fontId="61" fillId="0" borderId="12" xfId="0" applyNumberFormat="1" applyFont="1" applyBorder="1" applyAlignment="1">
      <alignment vertical="center"/>
    </xf>
    <xf numFmtId="9" fontId="62" fillId="26" borderId="0" xfId="0" applyNumberFormat="1" applyFont="1" applyFill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 textRotation="90"/>
    </xf>
    <xf numFmtId="0" fontId="14" fillId="5" borderId="4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31" fillId="2" borderId="1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35" fillId="4" borderId="25" xfId="0" applyFont="1" applyFill="1" applyBorder="1" applyAlignment="1">
      <alignment horizontal="center"/>
    </xf>
    <xf numFmtId="0" fontId="35" fillId="4" borderId="26" xfId="0" applyFont="1" applyFill="1" applyBorder="1" applyAlignment="1">
      <alignment horizontal="center"/>
    </xf>
    <xf numFmtId="0" fontId="35" fillId="4" borderId="27" xfId="0" applyFont="1" applyFill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3" fillId="4" borderId="0" xfId="0" applyFont="1" applyFill="1" applyAlignment="1">
      <alignment horizontal="center"/>
    </xf>
    <xf numFmtId="0" fontId="39" fillId="5" borderId="10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13" xfId="0" applyFont="1" applyFill="1" applyBorder="1" applyAlignment="1">
      <alignment horizontal="center" vertical="center"/>
    </xf>
    <xf numFmtId="0" fontId="39" fillId="5" borderId="14" xfId="0" applyFont="1" applyFill="1" applyBorder="1" applyAlignment="1">
      <alignment horizontal="center" vertical="center"/>
    </xf>
    <xf numFmtId="0" fontId="39" fillId="5" borderId="15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4" fillId="6" borderId="8" xfId="0" applyFont="1" applyFill="1" applyBorder="1" applyAlignment="1">
      <alignment horizontal="center"/>
    </xf>
    <xf numFmtId="0" fontId="20" fillId="5" borderId="34" xfId="0" applyFont="1" applyFill="1" applyBorder="1" applyAlignment="1">
      <alignment horizontal="center"/>
    </xf>
    <xf numFmtId="0" fontId="20" fillId="5" borderId="35" xfId="0" applyFont="1" applyFill="1" applyBorder="1" applyAlignment="1">
      <alignment horizontal="center"/>
    </xf>
    <xf numFmtId="0" fontId="45" fillId="10" borderId="1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horizontal="center" vertical="center"/>
    </xf>
    <xf numFmtId="0" fontId="5" fillId="0" borderId="4" xfId="3" applyFont="1" applyFill="1" applyBorder="1" applyAlignment="1">
      <alignment horizontal="center" wrapText="1"/>
    </xf>
    <xf numFmtId="0" fontId="5" fillId="0" borderId="23" xfId="3" applyFont="1" applyFill="1" applyBorder="1" applyAlignment="1">
      <alignment horizontal="center" wrapText="1"/>
    </xf>
    <xf numFmtId="0" fontId="5" fillId="0" borderId="3" xfId="3" applyFont="1" applyFill="1" applyBorder="1" applyAlignment="1">
      <alignment horizontal="center" wrapText="1"/>
    </xf>
    <xf numFmtId="0" fontId="5" fillId="0" borderId="34" xfId="3" applyFont="1" applyFill="1" applyBorder="1" applyAlignment="1">
      <alignment horizontal="center" wrapText="1"/>
    </xf>
    <xf numFmtId="0" fontId="5" fillId="0" borderId="36" xfId="3" applyFont="1" applyFill="1" applyBorder="1" applyAlignment="1">
      <alignment horizontal="center" wrapText="1"/>
    </xf>
    <xf numFmtId="0" fontId="5" fillId="0" borderId="35" xfId="3" applyFont="1" applyFill="1" applyBorder="1" applyAlignment="1">
      <alignment horizontal="center" wrapText="1"/>
    </xf>
    <xf numFmtId="0" fontId="19" fillId="10" borderId="25" xfId="0" applyFont="1" applyFill="1" applyBorder="1" applyAlignment="1">
      <alignment horizontal="center" vertical="center"/>
    </xf>
    <xf numFmtId="0" fontId="19" fillId="10" borderId="26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/>
    </xf>
    <xf numFmtId="0" fontId="11" fillId="10" borderId="21" xfId="0" applyFont="1" applyFill="1" applyBorder="1" applyAlignment="1">
      <alignment horizontal="center"/>
    </xf>
    <xf numFmtId="0" fontId="11" fillId="10" borderId="22" xfId="0" applyFont="1" applyFill="1" applyBorder="1" applyAlignment="1">
      <alignment horizontal="center"/>
    </xf>
    <xf numFmtId="0" fontId="11" fillId="10" borderId="13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55" fillId="25" borderId="0" xfId="0" quotePrefix="1" applyFont="1" applyFill="1" applyAlignment="1">
      <alignment horizontal="center"/>
    </xf>
    <xf numFmtId="0" fontId="55" fillId="25" borderId="7" xfId="0" quotePrefix="1" applyFont="1" applyFill="1" applyBorder="1" applyAlignment="1">
      <alignment horizontal="center"/>
    </xf>
    <xf numFmtId="0" fontId="39" fillId="15" borderId="25" xfId="0" applyFont="1" applyFill="1" applyBorder="1" applyAlignment="1">
      <alignment horizontal="center" vertical="center"/>
    </xf>
    <xf numFmtId="0" fontId="39" fillId="15" borderId="26" xfId="0" applyFont="1" applyFill="1" applyBorder="1" applyAlignment="1">
      <alignment horizontal="center" vertical="center"/>
    </xf>
    <xf numFmtId="0" fontId="39" fillId="15" borderId="33" xfId="0" applyFont="1" applyFill="1" applyBorder="1" applyAlignment="1">
      <alignment horizontal="center" vertical="center"/>
    </xf>
    <xf numFmtId="0" fontId="39" fillId="15" borderId="24" xfId="0" applyFont="1" applyFill="1" applyBorder="1" applyAlignment="1">
      <alignment horizontal="center" vertical="center"/>
    </xf>
    <xf numFmtId="0" fontId="39" fillId="15" borderId="11" xfId="0" applyFont="1" applyFill="1" applyBorder="1" applyAlignment="1">
      <alignment horizontal="center" vertical="center"/>
    </xf>
    <xf numFmtId="0" fontId="39" fillId="15" borderId="12" xfId="0" applyFont="1" applyFill="1" applyBorder="1" applyAlignment="1">
      <alignment horizontal="center" vertical="center"/>
    </xf>
    <xf numFmtId="0" fontId="39" fillId="15" borderId="13" xfId="0" applyFont="1" applyFill="1" applyBorder="1" applyAlignment="1">
      <alignment horizontal="center"/>
    </xf>
    <xf numFmtId="0" fontId="39" fillId="15" borderId="14" xfId="0" applyFont="1" applyFill="1" applyBorder="1" applyAlignment="1">
      <alignment horizontal="center"/>
    </xf>
    <xf numFmtId="0" fontId="39" fillId="15" borderId="15" xfId="0" applyFont="1" applyFill="1" applyBorder="1" applyAlignment="1">
      <alignment horizontal="center"/>
    </xf>
    <xf numFmtId="0" fontId="39" fillId="15" borderId="9" xfId="0" applyFont="1" applyFill="1" applyBorder="1" applyAlignment="1">
      <alignment horizontal="center"/>
    </xf>
    <xf numFmtId="0" fontId="39" fillId="15" borderId="1" xfId="0" applyFont="1" applyFill="1" applyBorder="1" applyAlignment="1">
      <alignment horizontal="center"/>
    </xf>
    <xf numFmtId="0" fontId="39" fillId="15" borderId="8" xfId="0" applyFont="1" applyFill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54" fillId="15" borderId="13" xfId="0" applyFont="1" applyFill="1" applyBorder="1" applyAlignment="1">
      <alignment horizontal="center"/>
    </xf>
    <xf numFmtId="0" fontId="54" fillId="15" borderId="14" xfId="0" applyFont="1" applyFill="1" applyBorder="1" applyAlignment="1">
      <alignment horizontal="center"/>
    </xf>
    <xf numFmtId="0" fontId="54" fillId="15" borderId="15" xfId="0" applyFont="1" applyFill="1" applyBorder="1" applyAlignment="1">
      <alignment horizontal="center"/>
    </xf>
    <xf numFmtId="0" fontId="54" fillId="15" borderId="9" xfId="0" applyFont="1" applyFill="1" applyBorder="1" applyAlignment="1">
      <alignment horizontal="center"/>
    </xf>
    <xf numFmtId="0" fontId="54" fillId="15" borderId="1" xfId="0" applyFont="1" applyFill="1" applyBorder="1" applyAlignment="1">
      <alignment horizontal="center"/>
    </xf>
    <xf numFmtId="0" fontId="54" fillId="15" borderId="8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59" fillId="25" borderId="42" xfId="0" applyFont="1" applyFill="1" applyBorder="1" applyAlignment="1">
      <alignment horizontal="center"/>
    </xf>
    <xf numFmtId="0" fontId="59" fillId="25" borderId="38" xfId="0" applyFont="1" applyFill="1" applyBorder="1" applyAlignment="1">
      <alignment horizontal="center"/>
    </xf>
    <xf numFmtId="0" fontId="59" fillId="25" borderId="39" xfId="0" applyFont="1" applyFill="1" applyBorder="1" applyAlignment="1">
      <alignment horizontal="center"/>
    </xf>
    <xf numFmtId="0" fontId="59" fillId="25" borderId="40" xfId="0" applyFont="1" applyFill="1" applyBorder="1" applyAlignment="1">
      <alignment horizontal="center"/>
    </xf>
    <xf numFmtId="0" fontId="59" fillId="25" borderId="13" xfId="0" applyFont="1" applyFill="1" applyBorder="1" applyAlignment="1">
      <alignment horizontal="center"/>
    </xf>
    <xf numFmtId="0" fontId="59" fillId="25" borderId="14" xfId="0" applyFont="1" applyFill="1" applyBorder="1" applyAlignment="1">
      <alignment horizontal="center"/>
    </xf>
    <xf numFmtId="0" fontId="59" fillId="25" borderId="15" xfId="0" applyFont="1" applyFill="1" applyBorder="1" applyAlignment="1">
      <alignment horizontal="center"/>
    </xf>
    <xf numFmtId="0" fontId="59" fillId="25" borderId="9" xfId="0" applyFont="1" applyFill="1" applyBorder="1" applyAlignment="1">
      <alignment horizontal="center"/>
    </xf>
    <xf numFmtId="0" fontId="59" fillId="25" borderId="1" xfId="0" applyFont="1" applyFill="1" applyBorder="1" applyAlignment="1">
      <alignment horizontal="center"/>
    </xf>
    <xf numFmtId="0" fontId="59" fillId="25" borderId="8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</cellXfs>
  <cellStyles count="5">
    <cellStyle name="GreyOrWhite" xfId="3" xr:uid="{79845D46-B781-4EFF-97A4-BC325C2056DD}"/>
    <cellStyle name="Hyperlink" xfId="1" builtinId="8"/>
    <cellStyle name="Normal" xfId="0" builtinId="0"/>
    <cellStyle name="Percent" xfId="2" builtinId="5"/>
    <cellStyle name="Yellow" xfId="4" xr:uid="{6A7C19D4-5A1C-4E89-A7F5-2D2DC12E4263}"/>
  </cellStyles>
  <dxfs count="16"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'Day-20'!$C$6</c:f>
              <c:strCache>
                <c:ptCount val="1"/>
                <c:pt idx="0">
                  <c:v>Mike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'Day-20'!$D$6:$J$6</c:f>
              <c:numCache>
                <c:formatCode>General</c:formatCode>
                <c:ptCount val="7"/>
                <c:pt idx="0">
                  <c:v>49</c:v>
                </c:pt>
                <c:pt idx="1">
                  <c:v>43</c:v>
                </c:pt>
                <c:pt idx="2">
                  <c:v>77</c:v>
                </c:pt>
                <c:pt idx="3">
                  <c:v>38</c:v>
                </c:pt>
                <c:pt idx="4">
                  <c:v>34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3-4BDD-82D5-0E58795210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2529664"/>
        <c:axId val="1862544224"/>
      </c:barChart>
      <c:catAx>
        <c:axId val="186252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544224"/>
        <c:crosses val="autoZero"/>
        <c:auto val="1"/>
        <c:lblAlgn val="ctr"/>
        <c:lblOffset val="100"/>
        <c:noMultiLvlLbl val="0"/>
      </c:catAx>
      <c:valAx>
        <c:axId val="18625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52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'Day-25'!$B$3</c:f>
              <c:strCache>
                <c:ptCount val="1"/>
                <c:pt idx="0">
                  <c:v>S.No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'Day-25'!$B$4:$B$13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8-4C3E-B9BB-AE2A5017AD1C}"/>
            </c:ext>
          </c:extLst>
        </c:ser>
        <c:ser>
          <c:idx val="1"/>
          <c:order val="1"/>
          <c:tx>
            <c:strRef>
              <c:f>'Day-25'!$C$3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'Day-25'!$C$4:$C$13</c:f>
              <c:numCache>
                <c:formatCode>General</c:formatCode>
                <c:ptCount val="10"/>
                <c:pt idx="0">
                  <c:v>33.450000000000003</c:v>
                </c:pt>
                <c:pt idx="1">
                  <c:v>56</c:v>
                </c:pt>
                <c:pt idx="2">
                  <c:v>67.78</c:v>
                </c:pt>
                <c:pt idx="3">
                  <c:v>45</c:v>
                </c:pt>
                <c:pt idx="4">
                  <c:v>56</c:v>
                </c:pt>
                <c:pt idx="5">
                  <c:v>54.44</c:v>
                </c:pt>
                <c:pt idx="6">
                  <c:v>34.450000000000003</c:v>
                </c:pt>
                <c:pt idx="7">
                  <c:v>32.56</c:v>
                </c:pt>
                <c:pt idx="8">
                  <c:v>56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8-4C3E-B9BB-AE2A5017AD1C}"/>
            </c:ext>
          </c:extLst>
        </c:ser>
        <c:ser>
          <c:idx val="2"/>
          <c:order val="2"/>
          <c:tx>
            <c:strRef>
              <c:f>'Day-25'!$D$3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val>
            <c:numRef>
              <c:f>'Day-25'!$D$4:$D$13</c:f>
              <c:numCache>
                <c:formatCode>General</c:formatCode>
                <c:ptCount val="10"/>
                <c:pt idx="0">
                  <c:v>56.76</c:v>
                </c:pt>
                <c:pt idx="1">
                  <c:v>88.98</c:v>
                </c:pt>
                <c:pt idx="2">
                  <c:v>67.77</c:v>
                </c:pt>
                <c:pt idx="3">
                  <c:v>45.66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44</c:v>
                </c:pt>
                <c:pt idx="8">
                  <c:v>67.67</c:v>
                </c:pt>
                <c:pt idx="9">
                  <c:v>56.67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18-4C3E-B9BB-AE2A5017AD1C}"/>
            </c:ext>
          </c:extLst>
        </c:ser>
        <c:ser>
          <c:idx val="3"/>
          <c:order val="3"/>
          <c:tx>
            <c:strRef>
              <c:f>'Day-25'!$E$3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val>
            <c:numRef>
              <c:f>'Day-25'!$E$4:$E$13</c:f>
              <c:numCache>
                <c:formatCode>General</c:formatCode>
                <c:ptCount val="10"/>
                <c:pt idx="0">
                  <c:v>32.119999999999997</c:v>
                </c:pt>
                <c:pt idx="1">
                  <c:v>33</c:v>
                </c:pt>
                <c:pt idx="2">
                  <c:v>66</c:v>
                </c:pt>
                <c:pt idx="3">
                  <c:v>77</c:v>
                </c:pt>
                <c:pt idx="4">
                  <c:v>45</c:v>
                </c:pt>
                <c:pt idx="5">
                  <c:v>67.89</c:v>
                </c:pt>
                <c:pt idx="6">
                  <c:v>89</c:v>
                </c:pt>
                <c:pt idx="7">
                  <c:v>67</c:v>
                </c:pt>
                <c:pt idx="8">
                  <c:v>45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18-4C3E-B9BB-AE2A5017AD1C}"/>
            </c:ext>
          </c:extLst>
        </c:ser>
        <c:ser>
          <c:idx val="4"/>
          <c:order val="4"/>
          <c:tx>
            <c:strRef>
              <c:f>'Day-25'!$F$3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val>
            <c:numRef>
              <c:f>'Day-25'!$F$4:$F$13</c:f>
              <c:numCache>
                <c:formatCode>General</c:formatCode>
                <c:ptCount val="10"/>
                <c:pt idx="0">
                  <c:v>76</c:v>
                </c:pt>
                <c:pt idx="1">
                  <c:v>77</c:v>
                </c:pt>
                <c:pt idx="2">
                  <c:v>78.66</c:v>
                </c:pt>
                <c:pt idx="3">
                  <c:v>55.67</c:v>
                </c:pt>
                <c:pt idx="4">
                  <c:v>55</c:v>
                </c:pt>
                <c:pt idx="5">
                  <c:v>55</c:v>
                </c:pt>
                <c:pt idx="6">
                  <c:v>45</c:v>
                </c:pt>
                <c:pt idx="7">
                  <c:v>55.98</c:v>
                </c:pt>
                <c:pt idx="8">
                  <c:v>45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18-4C3E-B9BB-AE2A5017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49847631"/>
        <c:axId val="1449848463"/>
        <c:axId val="0"/>
      </c:bar3DChart>
      <c:catAx>
        <c:axId val="144984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8463"/>
        <c:crosses val="autoZero"/>
        <c:auto val="1"/>
        <c:lblAlgn val="ctr"/>
        <c:lblOffset val="100"/>
        <c:noMultiLvlLbl val="0"/>
      </c:catAx>
      <c:valAx>
        <c:axId val="14498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'Day-25'!$A$15</c:f>
              <c:strCache>
                <c:ptCount val="1"/>
                <c:pt idx="0">
                  <c:v>MEAN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'Day-25'!$B$15:$F$15</c:f>
              <c:numCache>
                <c:formatCode>0.00</c:formatCode>
                <c:ptCount val="5"/>
                <c:pt idx="1">
                  <c:v>51.368000000000009</c:v>
                </c:pt>
                <c:pt idx="2">
                  <c:v>59.350999999999985</c:v>
                </c:pt>
                <c:pt idx="3">
                  <c:v>55.500999999999998</c:v>
                </c:pt>
                <c:pt idx="4">
                  <c:v>59.930999999999997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5-48D1-A1D5-D08680DE9DC6}"/>
            </c:ext>
          </c:extLst>
        </c:ser>
        <c:ser>
          <c:idx val="1"/>
          <c:order val="1"/>
          <c:tx>
            <c:strRef>
              <c:f>'Day-25'!$A$16</c:f>
              <c:strCache>
                <c:ptCount val="1"/>
                <c:pt idx="0">
                  <c:v>MEDIAN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'Day-25'!$B$16:$F$16</c:f>
              <c:numCache>
                <c:formatCode>0.00</c:formatCode>
                <c:ptCount val="5"/>
                <c:pt idx="1">
                  <c:v>55.22</c:v>
                </c:pt>
                <c:pt idx="2">
                  <c:v>56.715000000000003</c:v>
                </c:pt>
                <c:pt idx="3">
                  <c:v>55.5</c:v>
                </c:pt>
                <c:pt idx="4">
                  <c:v>55.825000000000003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5-48D1-A1D5-D08680DE9DC6}"/>
            </c:ext>
          </c:extLst>
        </c:ser>
        <c:ser>
          <c:idx val="2"/>
          <c:order val="2"/>
          <c:tx>
            <c:strRef>
              <c:f>'Day-25'!$A$17</c:f>
              <c:strCache>
                <c:ptCount val="1"/>
                <c:pt idx="0">
                  <c:v>MODE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'Day-25'!$B$17:$F$17</c:f>
              <c:numCache>
                <c:formatCode>General</c:formatCode>
                <c:ptCount val="5"/>
                <c:pt idx="1">
                  <c:v>56</c:v>
                </c:pt>
                <c:pt idx="2">
                  <c:v>44</c:v>
                </c:pt>
                <c:pt idx="3">
                  <c:v>33</c:v>
                </c:pt>
                <c:pt idx="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5-48D1-A1D5-D08680DE9DC6}"/>
            </c:ext>
          </c:extLst>
        </c:ser>
        <c:ser>
          <c:idx val="3"/>
          <c:order val="3"/>
          <c:tx>
            <c:strRef>
              <c:f>'Day-25'!$A$18</c:f>
              <c:strCache>
                <c:ptCount val="1"/>
                <c:pt idx="0">
                  <c:v>STANDEARD DEVIATION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'Day-25'!$B$18:$F$18</c:f>
              <c:numCache>
                <c:formatCode>0.00</c:formatCode>
                <c:ptCount val="5"/>
                <c:pt idx="1">
                  <c:v>15.106975430795741</c:v>
                </c:pt>
                <c:pt idx="2">
                  <c:v>13.928596842467686</c:v>
                </c:pt>
                <c:pt idx="3">
                  <c:v>20.439983936719074</c:v>
                </c:pt>
                <c:pt idx="4">
                  <c:v>12.666917936104319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5-48D1-A1D5-D08680DE9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870095"/>
        <c:axId val="1449866351"/>
      </c:lineChart>
      <c:catAx>
        <c:axId val="144987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66351"/>
        <c:crosses val="autoZero"/>
        <c:auto val="1"/>
        <c:lblAlgn val="ctr"/>
        <c:lblOffset val="100"/>
        <c:noMultiLvlLbl val="0"/>
      </c:catAx>
      <c:valAx>
        <c:axId val="14498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7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Index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hyperlink" Target="#Index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4032659</xdr:colOff>
      <xdr:row>0</xdr:row>
      <xdr:rowOff>240244</xdr:rowOff>
    </xdr:from>
    <xdr:to>
      <xdr:col>2</xdr:col>
      <xdr:colOff>5393912</xdr:colOff>
      <xdr:row>7</xdr:row>
      <xdr:rowOff>77588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Smiling Face With Sunglasses Emoji">
              <a:extLst>
                <a:ext uri="{FF2B5EF4-FFF2-40B4-BE49-F238E27FC236}">
                  <a16:creationId xmlns:a16="http://schemas.microsoft.com/office/drawing/2014/main" id="{9C61E9EE-1930-77C6-8144-963C252B2D91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361253" cy="1188162"/>
                  </a:xfrm>
                  <a:prstGeom prst="rect">
                    <a:avLst/>
                  </a:prstGeom>
                </am3d:spPr>
                <am3d:camera>
                  <am3d:pos x="0" y="0" z="78334150"/>
                  <am3d:up dx="0" dy="36000000" dz="0"/>
                  <am3d:lookAt x="0" y="0" z="0"/>
                  <am3d:perspective fov="2700000"/>
                </am3d:camera>
                <am3d:trans>
                  <am3d:meterPerModelUnit n="88884" d="1000000"/>
                  <am3d:preTrans dx="1832" dy="-16799170" dz="-1200816"/>
                  <am3d:scale>
                    <am3d:sx n="1000000" d="1000000"/>
                    <am3d:sy n="1000000" d="1000000"/>
                    <am3d:sz n="1000000" d="1000000"/>
                  </am3d:scale>
                  <am3d:rot ax="257667" ay="269177" az="20199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050162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Smiling Face With Sunglasses Emoji">
              <a:extLst>
                <a:ext uri="{FF2B5EF4-FFF2-40B4-BE49-F238E27FC236}">
                  <a16:creationId xmlns:a16="http://schemas.microsoft.com/office/drawing/2014/main" id="{9C61E9EE-1930-77C6-8144-963C252B2D91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27168" y="240244"/>
              <a:ext cx="1361253" cy="118816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205740</xdr:colOff>
      <xdr:row>0</xdr:row>
      <xdr:rowOff>137160</xdr:rowOff>
    </xdr:from>
    <xdr:to>
      <xdr:col>18</xdr:col>
      <xdr:colOff>7620</xdr:colOff>
      <xdr:row>4</xdr:row>
      <xdr:rowOff>22860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F3421-5E61-F3B7-9181-DD274474DB64}"/>
            </a:ext>
          </a:extLst>
        </xdr:cNvPr>
        <xdr:cNvSpPr/>
      </xdr:nvSpPr>
      <xdr:spPr>
        <a:xfrm>
          <a:off x="12412980" y="137160"/>
          <a:ext cx="1630680" cy="8534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556260</xdr:colOff>
      <xdr:row>0</xdr:row>
      <xdr:rowOff>274320</xdr:rowOff>
    </xdr:from>
    <xdr:to>
      <xdr:col>17</xdr:col>
      <xdr:colOff>358140</xdr:colOff>
      <xdr:row>3</xdr:row>
      <xdr:rowOff>160020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41AE5-0AEB-49E7-ADA4-A916D3A66D9B}"/>
            </a:ext>
          </a:extLst>
        </xdr:cNvPr>
        <xdr:cNvSpPr/>
      </xdr:nvSpPr>
      <xdr:spPr>
        <a:xfrm>
          <a:off x="10043160" y="274320"/>
          <a:ext cx="1607820" cy="71628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137160</xdr:rowOff>
    </xdr:from>
    <xdr:to>
      <xdr:col>12</xdr:col>
      <xdr:colOff>7620</xdr:colOff>
      <xdr:row>4</xdr:row>
      <xdr:rowOff>22860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72028F-104A-4612-B1BD-657EA8F3D12E}"/>
            </a:ext>
          </a:extLst>
        </xdr:cNvPr>
        <xdr:cNvSpPr/>
      </xdr:nvSpPr>
      <xdr:spPr>
        <a:xfrm>
          <a:off x="12412980" y="137160"/>
          <a:ext cx="1630680" cy="8534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213360</xdr:colOff>
      <xdr:row>1</xdr:row>
      <xdr:rowOff>129540</xdr:rowOff>
    </xdr:from>
    <xdr:to>
      <xdr:col>18</xdr:col>
      <xdr:colOff>525780</xdr:colOff>
      <xdr:row>4</xdr:row>
      <xdr:rowOff>68580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FC4FF0-69E0-457F-AFE4-64EDC9C4BB33}"/>
            </a:ext>
          </a:extLst>
        </xdr:cNvPr>
        <xdr:cNvSpPr/>
      </xdr:nvSpPr>
      <xdr:spPr>
        <a:xfrm>
          <a:off x="10904220" y="426720"/>
          <a:ext cx="1516380" cy="7391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144780</xdr:colOff>
      <xdr:row>1</xdr:row>
      <xdr:rowOff>137160</xdr:rowOff>
    </xdr:from>
    <xdr:to>
      <xdr:col>18</xdr:col>
      <xdr:colOff>464820</xdr:colOff>
      <xdr:row>4</xdr:row>
      <xdr:rowOff>45720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48D19-64FC-4DB7-AE0F-989D8DC53E5A}"/>
            </a:ext>
          </a:extLst>
        </xdr:cNvPr>
        <xdr:cNvSpPr/>
      </xdr:nvSpPr>
      <xdr:spPr>
        <a:xfrm>
          <a:off x="10835640" y="434340"/>
          <a:ext cx="1524000" cy="70866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8467</xdr:colOff>
      <xdr:row>0</xdr:row>
      <xdr:rowOff>204894</xdr:rowOff>
    </xdr:from>
    <xdr:to>
      <xdr:col>13</xdr:col>
      <xdr:colOff>219287</xdr:colOff>
      <xdr:row>3</xdr:row>
      <xdr:rowOff>110067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14C4CE-8688-48CB-A5F1-E525EF3B28C8}"/>
            </a:ext>
          </a:extLst>
        </xdr:cNvPr>
        <xdr:cNvSpPr/>
      </xdr:nvSpPr>
      <xdr:spPr>
        <a:xfrm>
          <a:off x="11438467" y="204894"/>
          <a:ext cx="1684020" cy="768773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0</xdr:row>
      <xdr:rowOff>137160</xdr:rowOff>
    </xdr:from>
    <xdr:to>
      <xdr:col>15</xdr:col>
      <xdr:colOff>7620</xdr:colOff>
      <xdr:row>2</xdr:row>
      <xdr:rowOff>251460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E1ACE-49CE-4364-B612-449FB1FC8EBB}"/>
            </a:ext>
          </a:extLst>
        </xdr:cNvPr>
        <xdr:cNvSpPr/>
      </xdr:nvSpPr>
      <xdr:spPr>
        <a:xfrm>
          <a:off x="12085320" y="137160"/>
          <a:ext cx="1470660" cy="6934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701040</xdr:colOff>
      <xdr:row>0</xdr:row>
      <xdr:rowOff>68580</xdr:rowOff>
    </xdr:from>
    <xdr:to>
      <xdr:col>16</xdr:col>
      <xdr:colOff>167640</xdr:colOff>
      <xdr:row>2</xdr:row>
      <xdr:rowOff>266700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23F1B7-9123-4FD3-BF87-1B7D44FBE1BF}"/>
            </a:ext>
          </a:extLst>
        </xdr:cNvPr>
        <xdr:cNvSpPr/>
      </xdr:nvSpPr>
      <xdr:spPr>
        <a:xfrm>
          <a:off x="11422380" y="68580"/>
          <a:ext cx="1684020" cy="7772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541020</xdr:colOff>
      <xdr:row>0</xdr:row>
      <xdr:rowOff>259080</xdr:rowOff>
    </xdr:from>
    <xdr:to>
      <xdr:col>14</xdr:col>
      <xdr:colOff>7620</xdr:colOff>
      <xdr:row>3</xdr:row>
      <xdr:rowOff>167640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58A83-7DCD-49E0-837F-DC9F9528BA8C}"/>
            </a:ext>
          </a:extLst>
        </xdr:cNvPr>
        <xdr:cNvSpPr/>
      </xdr:nvSpPr>
      <xdr:spPr>
        <a:xfrm>
          <a:off x="11010900" y="259080"/>
          <a:ext cx="1684020" cy="7772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541020</xdr:colOff>
      <xdr:row>0</xdr:row>
      <xdr:rowOff>259080</xdr:rowOff>
    </xdr:from>
    <xdr:to>
      <xdr:col>15</xdr:col>
      <xdr:colOff>7620</xdr:colOff>
      <xdr:row>3</xdr:row>
      <xdr:rowOff>167640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EACB6B-CC06-4134-9549-329FE4E46A8E}"/>
            </a:ext>
          </a:extLst>
        </xdr:cNvPr>
        <xdr:cNvSpPr/>
      </xdr:nvSpPr>
      <xdr:spPr>
        <a:xfrm>
          <a:off x="11010900" y="259080"/>
          <a:ext cx="1684020" cy="7772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1</xdr:row>
      <xdr:rowOff>45720</xdr:rowOff>
    </xdr:from>
    <xdr:to>
      <xdr:col>12</xdr:col>
      <xdr:colOff>502920</xdr:colOff>
      <xdr:row>3</xdr:row>
      <xdr:rowOff>198120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D0B6C-6A81-4E06-A63F-FF7214D95D96}"/>
            </a:ext>
          </a:extLst>
        </xdr:cNvPr>
        <xdr:cNvSpPr/>
      </xdr:nvSpPr>
      <xdr:spPr>
        <a:xfrm>
          <a:off x="10584180" y="33528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1</xdr:row>
      <xdr:rowOff>45720</xdr:rowOff>
    </xdr:from>
    <xdr:to>
      <xdr:col>11</xdr:col>
      <xdr:colOff>502920</xdr:colOff>
      <xdr:row>3</xdr:row>
      <xdr:rowOff>198120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9560F3-8779-4311-A793-E701B2E23BFC}"/>
            </a:ext>
          </a:extLst>
        </xdr:cNvPr>
        <xdr:cNvSpPr/>
      </xdr:nvSpPr>
      <xdr:spPr>
        <a:xfrm>
          <a:off x="9121140" y="33528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0</xdr:row>
      <xdr:rowOff>243840</xdr:rowOff>
    </xdr:from>
    <xdr:to>
      <xdr:col>16</xdr:col>
      <xdr:colOff>114300</xdr:colOff>
      <xdr:row>4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6D87E-306B-444D-A230-0F335D38E270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243840</xdr:rowOff>
    </xdr:from>
    <xdr:to>
      <xdr:col>15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074C3-0B93-42A9-8ADF-1BB5C9604751}"/>
            </a:ext>
          </a:extLst>
        </xdr:cNvPr>
        <xdr:cNvSpPr/>
      </xdr:nvSpPr>
      <xdr:spPr>
        <a:xfrm>
          <a:off x="10302240" y="243840"/>
          <a:ext cx="1516380" cy="102108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243840</xdr:rowOff>
    </xdr:from>
    <xdr:to>
      <xdr:col>15</xdr:col>
      <xdr:colOff>114300</xdr:colOff>
      <xdr:row>1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B5C62-A657-48E2-97B4-DB766C771984}"/>
            </a:ext>
          </a:extLst>
        </xdr:cNvPr>
        <xdr:cNvSpPr/>
      </xdr:nvSpPr>
      <xdr:spPr>
        <a:xfrm>
          <a:off x="11574780" y="243840"/>
          <a:ext cx="1516380" cy="89154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0</xdr:rowOff>
    </xdr:from>
    <xdr:to>
      <xdr:col>14</xdr:col>
      <xdr:colOff>114300</xdr:colOff>
      <xdr:row>2</xdr:row>
      <xdr:rowOff>91440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7E23F-6301-4FA5-A548-23DE82978B27}"/>
            </a:ext>
          </a:extLst>
        </xdr:cNvPr>
        <xdr:cNvSpPr/>
      </xdr:nvSpPr>
      <xdr:spPr>
        <a:xfrm>
          <a:off x="10172700" y="0"/>
          <a:ext cx="1516380" cy="67056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243840</xdr:rowOff>
    </xdr:from>
    <xdr:to>
      <xdr:col>14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DEEE64-CA80-4972-9AF5-6B7F7222FA5D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243840</xdr:rowOff>
    </xdr:from>
    <xdr:to>
      <xdr:col>14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669F63-3581-48DD-8C48-8150382DEBD9}"/>
            </a:ext>
          </a:extLst>
        </xdr:cNvPr>
        <xdr:cNvSpPr/>
      </xdr:nvSpPr>
      <xdr:spPr>
        <a:xfrm>
          <a:off x="1053084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  <xdr:twoCellAnchor>
    <xdr:from>
      <xdr:col>5</xdr:col>
      <xdr:colOff>45720</xdr:colOff>
      <xdr:row>12</xdr:row>
      <xdr:rowOff>106680</xdr:rowOff>
    </xdr:from>
    <xdr:to>
      <xdr:col>5</xdr:col>
      <xdr:colOff>1013460</xdr:colOff>
      <xdr:row>12</xdr:row>
      <xdr:rowOff>228600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484F5D6-A9AB-16F6-C02B-733A60343AE4}"/>
            </a:ext>
          </a:extLst>
        </xdr:cNvPr>
        <xdr:cNvSpPr/>
      </xdr:nvSpPr>
      <xdr:spPr>
        <a:xfrm>
          <a:off x="4709160" y="3581400"/>
          <a:ext cx="967740" cy="1219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243840</xdr:rowOff>
    </xdr:from>
    <xdr:to>
      <xdr:col>15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1C99C-4A60-4A66-824A-3D256899C67B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</xdr:row>
      <xdr:rowOff>0</xdr:rowOff>
    </xdr:from>
    <xdr:to>
      <xdr:col>16</xdr:col>
      <xdr:colOff>114300</xdr:colOff>
      <xdr:row>3</xdr:row>
      <xdr:rowOff>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5722B-8B0F-4F77-A601-2FE59B948458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</xdr:row>
      <xdr:rowOff>243839</xdr:rowOff>
    </xdr:from>
    <xdr:to>
      <xdr:col>15</xdr:col>
      <xdr:colOff>114300</xdr:colOff>
      <xdr:row>5</xdr:row>
      <xdr:rowOff>42333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38864-4773-47A7-B229-3F3FF87389C5}"/>
            </a:ext>
          </a:extLst>
        </xdr:cNvPr>
        <xdr:cNvSpPr/>
      </xdr:nvSpPr>
      <xdr:spPr>
        <a:xfrm>
          <a:off x="11582400" y="531706"/>
          <a:ext cx="1511300" cy="662094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  <xdr:twoCellAnchor>
    <xdr:from>
      <xdr:col>1</xdr:col>
      <xdr:colOff>694267</xdr:colOff>
      <xdr:row>6</xdr:row>
      <xdr:rowOff>156632</xdr:rowOff>
    </xdr:from>
    <xdr:to>
      <xdr:col>10</xdr:col>
      <xdr:colOff>16933</xdr:colOff>
      <xdr:row>18</xdr:row>
      <xdr:rowOff>84665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20969FF-A196-1DD0-6637-65B27EB04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243840</xdr:rowOff>
    </xdr:from>
    <xdr:to>
      <xdr:col>15</xdr:col>
      <xdr:colOff>114300</xdr:colOff>
      <xdr:row>1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2B14B-930F-4C3F-992A-1D83C2C6B218}"/>
            </a:ext>
          </a:extLst>
        </xdr:cNvPr>
        <xdr:cNvSpPr/>
      </xdr:nvSpPr>
      <xdr:spPr>
        <a:xfrm>
          <a:off x="11574780" y="243840"/>
          <a:ext cx="1516380" cy="15240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0</xdr:row>
      <xdr:rowOff>243840</xdr:rowOff>
    </xdr:from>
    <xdr:to>
      <xdr:col>16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276F3-7171-4E9A-AD41-A7490A98F426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0</xdr:row>
      <xdr:rowOff>243840</xdr:rowOff>
    </xdr:from>
    <xdr:to>
      <xdr:col>16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5F67E-DA13-450D-9642-C7BB0BDF3FF7}"/>
            </a:ext>
          </a:extLst>
        </xdr:cNvPr>
        <xdr:cNvSpPr/>
      </xdr:nvSpPr>
      <xdr:spPr>
        <a:xfrm>
          <a:off x="1085088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0</xdr:row>
      <xdr:rowOff>243840</xdr:rowOff>
    </xdr:from>
    <xdr:to>
      <xdr:col>13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52C28-BADD-4C37-9379-BAFCDA983487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93133</xdr:colOff>
      <xdr:row>0</xdr:row>
      <xdr:rowOff>150706</xdr:rowOff>
    </xdr:from>
    <xdr:to>
      <xdr:col>17</xdr:col>
      <xdr:colOff>715433</xdr:colOff>
      <xdr:row>3</xdr:row>
      <xdr:rowOff>42333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1B3505-8CA8-42D9-A117-9F55FE9986C5}"/>
            </a:ext>
          </a:extLst>
        </xdr:cNvPr>
        <xdr:cNvSpPr/>
      </xdr:nvSpPr>
      <xdr:spPr>
        <a:xfrm>
          <a:off x="13961533" y="150706"/>
          <a:ext cx="1358900" cy="755227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0</xdr:row>
      <xdr:rowOff>243840</xdr:rowOff>
    </xdr:from>
    <xdr:to>
      <xdr:col>17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68E0CE-56AE-4401-B849-BC20DF16D21E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  <xdr:twoCellAnchor>
    <xdr:from>
      <xdr:col>6</xdr:col>
      <xdr:colOff>149860</xdr:colOff>
      <xdr:row>0</xdr:row>
      <xdr:rowOff>33867</xdr:rowOff>
    </xdr:from>
    <xdr:to>
      <xdr:col>14</xdr:col>
      <xdr:colOff>538480</xdr:colOff>
      <xdr:row>10</xdr:row>
      <xdr:rowOff>100753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DDCD1-A951-7455-2F1D-EB0D58AF9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259079</xdr:colOff>
      <xdr:row>10</xdr:row>
      <xdr:rowOff>93980</xdr:rowOff>
    </xdr:from>
    <xdr:to>
      <xdr:col>14</xdr:col>
      <xdr:colOff>601132</xdr:colOff>
      <xdr:row>20</xdr:row>
      <xdr:rowOff>67734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D81FCE-B713-D668-A128-DDB6CE95A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243840</xdr:rowOff>
    </xdr:from>
    <xdr:to>
      <xdr:col>11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A08B6-A423-46F3-98C7-1C74D46A825E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0</xdr:row>
      <xdr:rowOff>243840</xdr:rowOff>
    </xdr:from>
    <xdr:to>
      <xdr:col>16</xdr:col>
      <xdr:colOff>114300</xdr:colOff>
      <xdr:row>3</xdr:row>
      <xdr:rowOff>106680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B82EFF-8FB8-49D7-93DD-F3A6458188C9}"/>
            </a:ext>
          </a:extLst>
        </xdr:cNvPr>
        <xdr:cNvSpPr/>
      </xdr:nvSpPr>
      <xdr:spPr>
        <a:xfrm>
          <a:off x="10424160" y="243840"/>
          <a:ext cx="1516380" cy="73152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INDEX-PAGE</a:t>
          </a:r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50B12-C113-48E2-9396-DC14A8704770}" name="Table1" displayName="Table1" ref="A1:D51" totalsRowShown="0" headerRowDxfId="15" headerRowBorderDxfId="14" tableBorderDxfId="13" totalsRowBorderDxfId="12">
  <autoFilter ref="A1:D51" xr:uid="{37B50B12-C113-48E2-9396-DC14A8704770}">
    <filterColumn colId="0" hiddenButton="1"/>
    <filterColumn colId="1" hiddenButton="1"/>
    <filterColumn colId="2" hiddenButton="1"/>
    <filterColumn colId="3" hiddenButton="1"/>
  </autoFilter>
  <tableColumns count="4">
    <tableColumn id="1" xr3:uid="{0509D8C4-7AEA-48A5-A5D5-36A6BA458C32}" name="S.N." dataDxfId="11"/>
    <tableColumn id="2" xr3:uid="{9AAC1217-F5A0-47E3-ADC1-3D1715929FAB}" name="DAYS" dataDxfId="10" dataCellStyle="Hyperlink"/>
    <tableColumn id="3" xr3:uid="{D194D752-DF25-4F46-952C-D06D6D9CA80C}" name="TOPIC" dataDxfId="9"/>
    <tableColumn id="4" xr3:uid="{6AC9CDAD-1B9B-45EE-80A5-0391FFDA0466}" name="UPPER" dataDxfId="8">
      <calculatedColumnFormula>UPPER(Table1[[#This Row],[TOPIC]])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zoomScale="110" zoomScaleNormal="110" workbookViewId="0">
      <selection activeCell="F20" sqref="F20"/>
    </sheetView>
  </sheetViews>
  <sheetFormatPr defaultRowHeight="14.4"/>
  <cols>
    <col min="1" max="1" width="6.88671875" bestFit="1" customWidth="1"/>
    <col min="2" max="2" width="9.109375" customWidth="1"/>
    <col min="3" max="3" width="83.6640625" bestFit="1" customWidth="1"/>
    <col min="4" max="4" width="8.33203125" customWidth="1"/>
    <col min="5" max="5" width="2.77734375" customWidth="1"/>
    <col min="6" max="6" width="61.109375" bestFit="1" customWidth="1"/>
  </cols>
  <sheetData>
    <row r="1" spans="1:6" s="71" customFormat="1" ht="21">
      <c r="A1" s="72" t="s">
        <v>124</v>
      </c>
      <c r="B1" s="72" t="s">
        <v>125</v>
      </c>
      <c r="C1" s="72" t="s">
        <v>0</v>
      </c>
      <c r="D1" s="70" t="s">
        <v>134</v>
      </c>
      <c r="F1" s="134" t="s">
        <v>291</v>
      </c>
    </row>
    <row r="2" spans="1:6">
      <c r="A2" s="73">
        <v>1</v>
      </c>
      <c r="B2" s="21" t="s">
        <v>1</v>
      </c>
      <c r="C2" s="73" t="s">
        <v>126</v>
      </c>
      <c r="F2" s="135" t="s">
        <v>356</v>
      </c>
    </row>
    <row r="3" spans="1:6">
      <c r="A3" s="73">
        <v>2</v>
      </c>
      <c r="B3" s="21" t="s">
        <v>2</v>
      </c>
      <c r="C3" s="73" t="s">
        <v>75</v>
      </c>
    </row>
    <row r="4" spans="1:6">
      <c r="A4" s="73">
        <v>3</v>
      </c>
      <c r="B4" s="21" t="s">
        <v>3</v>
      </c>
      <c r="C4" s="73" t="s">
        <v>127</v>
      </c>
    </row>
    <row r="5" spans="1:6">
      <c r="A5" s="73">
        <v>4</v>
      </c>
      <c r="B5" s="21" t="s">
        <v>4</v>
      </c>
      <c r="C5" s="73" t="s">
        <v>128</v>
      </c>
    </row>
    <row r="6" spans="1:6">
      <c r="A6" s="73">
        <v>5</v>
      </c>
      <c r="B6" s="21" t="s">
        <v>5</v>
      </c>
      <c r="C6" s="73" t="s">
        <v>128</v>
      </c>
    </row>
    <row r="7" spans="1:6">
      <c r="A7" s="73">
        <v>6</v>
      </c>
      <c r="B7" s="21" t="s">
        <v>6</v>
      </c>
      <c r="C7" s="73" t="s">
        <v>129</v>
      </c>
    </row>
    <row r="8" spans="1:6">
      <c r="A8" s="73">
        <v>7</v>
      </c>
      <c r="B8" s="21" t="s">
        <v>7</v>
      </c>
      <c r="C8" s="73" t="s">
        <v>130</v>
      </c>
    </row>
    <row r="9" spans="1:6">
      <c r="A9" s="73">
        <v>8</v>
      </c>
      <c r="B9" s="21" t="s">
        <v>8</v>
      </c>
      <c r="C9" s="73" t="s">
        <v>131</v>
      </c>
    </row>
    <row r="10" spans="1:6">
      <c r="A10" s="73">
        <v>9</v>
      </c>
      <c r="B10" s="21" t="s">
        <v>9</v>
      </c>
      <c r="C10" s="73" t="s">
        <v>132</v>
      </c>
    </row>
    <row r="11" spans="1:6">
      <c r="A11" s="73">
        <v>10</v>
      </c>
      <c r="B11" s="21" t="s">
        <v>10</v>
      </c>
      <c r="C11" s="73" t="s">
        <v>133</v>
      </c>
    </row>
    <row r="12" spans="1:6">
      <c r="A12" s="73">
        <v>11</v>
      </c>
      <c r="B12" s="21" t="s">
        <v>11</v>
      </c>
      <c r="C12" s="73" t="s">
        <v>172</v>
      </c>
    </row>
    <row r="13" spans="1:6">
      <c r="A13" s="73">
        <v>12</v>
      </c>
      <c r="B13" s="21" t="s">
        <v>12</v>
      </c>
      <c r="C13" s="73" t="s">
        <v>173</v>
      </c>
    </row>
    <row r="14" spans="1:6">
      <c r="A14" s="73">
        <v>13</v>
      </c>
      <c r="B14" s="21" t="s">
        <v>13</v>
      </c>
      <c r="C14" s="73" t="s">
        <v>184</v>
      </c>
    </row>
    <row r="15" spans="1:6">
      <c r="A15" s="73">
        <v>14</v>
      </c>
      <c r="B15" s="21" t="s">
        <v>14</v>
      </c>
      <c r="C15" s="73" t="s">
        <v>185</v>
      </c>
    </row>
    <row r="16" spans="1:6">
      <c r="A16" s="73">
        <v>15</v>
      </c>
      <c r="B16" s="21" t="s">
        <v>15</v>
      </c>
      <c r="C16" s="73" t="s">
        <v>214</v>
      </c>
    </row>
    <row r="17" spans="1:4">
      <c r="A17" s="73">
        <v>16</v>
      </c>
      <c r="B17" s="21" t="s">
        <v>16</v>
      </c>
      <c r="C17" s="73" t="s">
        <v>234</v>
      </c>
    </row>
    <row r="18" spans="1:4">
      <c r="A18" s="73">
        <v>17</v>
      </c>
      <c r="B18" s="21" t="s">
        <v>17</v>
      </c>
      <c r="C18" s="73" t="s">
        <v>235</v>
      </c>
    </row>
    <row r="19" spans="1:4">
      <c r="A19" s="73">
        <v>18</v>
      </c>
      <c r="B19" s="21" t="s">
        <v>18</v>
      </c>
      <c r="C19" s="73" t="s">
        <v>251</v>
      </c>
    </row>
    <row r="20" spans="1:4">
      <c r="A20" s="73">
        <v>19</v>
      </c>
      <c r="B20" s="21" t="s">
        <v>19</v>
      </c>
      <c r="C20" s="73" t="s">
        <v>252</v>
      </c>
    </row>
    <row r="21" spans="1:4">
      <c r="A21" s="73">
        <v>20</v>
      </c>
      <c r="B21" s="21" t="s">
        <v>20</v>
      </c>
      <c r="C21" s="73" t="s">
        <v>253</v>
      </c>
    </row>
    <row r="22" spans="1:4">
      <c r="A22" s="73">
        <v>21</v>
      </c>
      <c r="B22" s="21" t="s">
        <v>21</v>
      </c>
      <c r="C22" s="73" t="s">
        <v>274</v>
      </c>
    </row>
    <row r="23" spans="1:4">
      <c r="A23" s="73">
        <v>22</v>
      </c>
      <c r="B23" s="21" t="s">
        <v>22</v>
      </c>
      <c r="C23" s="73" t="s">
        <v>275</v>
      </c>
    </row>
    <row r="24" spans="1:4">
      <c r="A24" s="73">
        <v>23</v>
      </c>
      <c r="B24" s="21" t="s">
        <v>23</v>
      </c>
      <c r="C24" s="73" t="s">
        <v>276</v>
      </c>
    </row>
    <row r="25" spans="1:4">
      <c r="A25" s="73">
        <v>24</v>
      </c>
      <c r="B25" s="21" t="s">
        <v>24</v>
      </c>
      <c r="C25" s="73" t="s">
        <v>294</v>
      </c>
    </row>
    <row r="26" spans="1:4">
      <c r="A26" s="73">
        <v>25</v>
      </c>
      <c r="B26" s="21" t="s">
        <v>25</v>
      </c>
      <c r="C26" s="73" t="s">
        <v>328</v>
      </c>
    </row>
    <row r="27" spans="1:4">
      <c r="A27" s="73">
        <v>26</v>
      </c>
      <c r="B27" s="21" t="s">
        <v>26</v>
      </c>
      <c r="C27" s="73" t="s">
        <v>341</v>
      </c>
      <c r="D27" t="str">
        <f>UPPER(Table1[[#This Row],[TOPIC]])</f>
        <v>IF</v>
      </c>
    </row>
    <row r="28" spans="1:4">
      <c r="A28" s="73">
        <v>27</v>
      </c>
      <c r="B28" s="21" t="s">
        <v>27</v>
      </c>
      <c r="C28" s="73"/>
      <c r="D28" t="str">
        <f>UPPER(Table1[[#This Row],[TOPIC]])</f>
        <v/>
      </c>
    </row>
    <row r="29" spans="1:4">
      <c r="A29" s="73">
        <v>28</v>
      </c>
      <c r="B29" s="21" t="s">
        <v>28</v>
      </c>
      <c r="C29" s="73"/>
      <c r="D29" t="str">
        <f>UPPER(Table1[[#This Row],[TOPIC]])</f>
        <v/>
      </c>
    </row>
    <row r="30" spans="1:4">
      <c r="A30" s="73">
        <v>29</v>
      </c>
      <c r="B30" s="21" t="s">
        <v>29</v>
      </c>
      <c r="C30" s="73"/>
      <c r="D30" t="str">
        <f>UPPER(Table1[[#This Row],[TOPIC]])</f>
        <v/>
      </c>
    </row>
    <row r="31" spans="1:4">
      <c r="A31" s="73">
        <v>30</v>
      </c>
      <c r="B31" s="21" t="s">
        <v>30</v>
      </c>
      <c r="C31" s="73"/>
      <c r="D31" t="str">
        <f>UPPER(Table1[[#This Row],[TOPIC]])</f>
        <v/>
      </c>
    </row>
    <row r="32" spans="1:4">
      <c r="A32" s="73">
        <v>31</v>
      </c>
      <c r="B32" s="21" t="s">
        <v>31</v>
      </c>
      <c r="C32" s="73"/>
      <c r="D32" t="str">
        <f>UPPER(Table1[[#This Row],[TOPIC]])</f>
        <v/>
      </c>
    </row>
    <row r="33" spans="1:4">
      <c r="A33" s="73">
        <v>32</v>
      </c>
      <c r="B33" s="21" t="s">
        <v>32</v>
      </c>
      <c r="C33" s="73"/>
      <c r="D33" t="str">
        <f>UPPER(Table1[[#This Row],[TOPIC]])</f>
        <v/>
      </c>
    </row>
    <row r="34" spans="1:4">
      <c r="A34" s="73">
        <v>33</v>
      </c>
      <c r="B34" s="21" t="s">
        <v>33</v>
      </c>
      <c r="C34" s="73"/>
      <c r="D34" t="str">
        <f>UPPER(Table1[[#This Row],[TOPIC]])</f>
        <v/>
      </c>
    </row>
    <row r="35" spans="1:4">
      <c r="A35" s="73">
        <v>34</v>
      </c>
      <c r="B35" s="21" t="s">
        <v>34</v>
      </c>
      <c r="C35" s="73"/>
      <c r="D35" t="str">
        <f>UPPER(Table1[[#This Row],[TOPIC]])</f>
        <v/>
      </c>
    </row>
    <row r="36" spans="1:4">
      <c r="A36" s="73">
        <v>35</v>
      </c>
      <c r="B36" s="21" t="s">
        <v>35</v>
      </c>
      <c r="C36" s="73"/>
      <c r="D36" t="str">
        <f>UPPER(Table1[[#This Row],[TOPIC]])</f>
        <v/>
      </c>
    </row>
    <row r="37" spans="1:4">
      <c r="A37" s="73">
        <v>36</v>
      </c>
      <c r="B37" s="21" t="s">
        <v>36</v>
      </c>
      <c r="C37" s="73"/>
      <c r="D37" t="str">
        <f>UPPER(Table1[[#This Row],[TOPIC]])</f>
        <v/>
      </c>
    </row>
    <row r="38" spans="1:4">
      <c r="A38" s="73">
        <v>37</v>
      </c>
      <c r="B38" s="21" t="s">
        <v>37</v>
      </c>
      <c r="C38" s="73"/>
      <c r="D38" t="str">
        <f>UPPER(Table1[[#This Row],[TOPIC]])</f>
        <v/>
      </c>
    </row>
    <row r="39" spans="1:4">
      <c r="A39" s="73">
        <v>38</v>
      </c>
      <c r="B39" s="21" t="s">
        <v>38</v>
      </c>
      <c r="C39" s="73"/>
      <c r="D39" t="str">
        <f>UPPER(Table1[[#This Row],[TOPIC]])</f>
        <v/>
      </c>
    </row>
    <row r="40" spans="1:4">
      <c r="A40" s="73">
        <v>39</v>
      </c>
      <c r="B40" s="21" t="s">
        <v>39</v>
      </c>
      <c r="C40" s="73"/>
      <c r="D40" t="str">
        <f>UPPER(Table1[[#This Row],[TOPIC]])</f>
        <v/>
      </c>
    </row>
    <row r="41" spans="1:4">
      <c r="A41" s="73">
        <v>40</v>
      </c>
      <c r="B41" s="21" t="s">
        <v>40</v>
      </c>
      <c r="C41" s="73"/>
      <c r="D41" t="str">
        <f>UPPER(Table1[[#This Row],[TOPIC]])</f>
        <v/>
      </c>
    </row>
    <row r="42" spans="1:4">
      <c r="A42" s="73">
        <v>41</v>
      </c>
      <c r="B42" s="21" t="s">
        <v>41</v>
      </c>
      <c r="C42" s="73"/>
      <c r="D42" t="str">
        <f>UPPER(Table1[[#This Row],[TOPIC]])</f>
        <v/>
      </c>
    </row>
    <row r="43" spans="1:4">
      <c r="A43" s="73">
        <v>42</v>
      </c>
      <c r="B43" s="21" t="s">
        <v>42</v>
      </c>
      <c r="C43" s="73"/>
      <c r="D43" t="str">
        <f>UPPER(Table1[[#This Row],[TOPIC]])</f>
        <v/>
      </c>
    </row>
    <row r="44" spans="1:4">
      <c r="A44" s="73">
        <v>43</v>
      </c>
      <c r="B44" s="21" t="s">
        <v>43</v>
      </c>
      <c r="C44" s="73"/>
      <c r="D44" t="str">
        <f>UPPER(Table1[[#This Row],[TOPIC]])</f>
        <v/>
      </c>
    </row>
    <row r="45" spans="1:4">
      <c r="A45" s="73">
        <v>44</v>
      </c>
      <c r="B45" s="21" t="s">
        <v>44</v>
      </c>
      <c r="C45" s="73"/>
      <c r="D45" t="str">
        <f>UPPER(Table1[[#This Row],[TOPIC]])</f>
        <v/>
      </c>
    </row>
    <row r="46" spans="1:4">
      <c r="A46" s="73">
        <v>45</v>
      </c>
      <c r="B46" s="21" t="s">
        <v>45</v>
      </c>
      <c r="C46" s="73"/>
      <c r="D46" t="str">
        <f>UPPER(Table1[[#This Row],[TOPIC]])</f>
        <v/>
      </c>
    </row>
    <row r="47" spans="1:4">
      <c r="A47" s="73">
        <v>46</v>
      </c>
      <c r="B47" s="21" t="s">
        <v>46</v>
      </c>
      <c r="C47" s="73"/>
      <c r="D47" t="str">
        <f>UPPER(Table1[[#This Row],[TOPIC]])</f>
        <v/>
      </c>
    </row>
    <row r="48" spans="1:4">
      <c r="A48" s="73">
        <v>47</v>
      </c>
      <c r="B48" s="21" t="s">
        <v>47</v>
      </c>
      <c r="C48" s="73"/>
      <c r="D48" t="str">
        <f>UPPER(Table1[[#This Row],[TOPIC]])</f>
        <v/>
      </c>
    </row>
    <row r="49" spans="1:4">
      <c r="A49" s="73">
        <v>48</v>
      </c>
      <c r="B49" s="21" t="s">
        <v>48</v>
      </c>
      <c r="C49" s="73"/>
      <c r="D49" t="str">
        <f>UPPER(Table1[[#This Row],[TOPIC]])</f>
        <v/>
      </c>
    </row>
    <row r="50" spans="1:4">
      <c r="A50" s="73">
        <v>49</v>
      </c>
      <c r="B50" s="21" t="s">
        <v>49</v>
      </c>
      <c r="C50" s="73"/>
      <c r="D50" t="str">
        <f>UPPER(Table1[[#This Row],[TOPIC]])</f>
        <v/>
      </c>
    </row>
    <row r="51" spans="1:4">
      <c r="A51" s="73">
        <v>50</v>
      </c>
      <c r="B51" s="21" t="s">
        <v>50</v>
      </c>
      <c r="C51" s="73"/>
      <c r="D51" t="str">
        <f>UPPER(Table1[[#This Row],[TOPIC]])</f>
        <v/>
      </c>
    </row>
  </sheetData>
  <phoneticPr fontId="27" type="noConversion"/>
  <hyperlinks>
    <hyperlink ref="B3" location="'Day-2'!A1" display="DAY-2" xr:uid="{CD148723-206B-4C42-9F1F-BEE1621DB290}"/>
    <hyperlink ref="B4" location="'DAY-3'!A1" display="DAY-3" xr:uid="{64B5A74E-708D-4A21-BBE4-464D691E9AE9}"/>
    <hyperlink ref="B5" location="'Day-4'!A1" display="DAY-4" xr:uid="{66CD4C98-31CE-40B9-B92E-C4E12D625344}"/>
    <hyperlink ref="B6" location="'Day-5'!A1" display="DAY-5" xr:uid="{B32B4696-F3D8-45BB-BE7F-F68D6ADFCA68}"/>
    <hyperlink ref="B7" location="'Day-6'!A1" display="DAY-6" xr:uid="{EDC23043-55DB-4B64-A581-E5AB0F17CED5}"/>
    <hyperlink ref="B8" location="'Day-7'!A1" display="DAY-7" xr:uid="{5E3DBFE9-E83B-422E-9CA7-1D922365FEE9}"/>
    <hyperlink ref="B9" location="'Day-8'!A1" display="DAY-8" xr:uid="{91DDF870-72B5-45D8-B1CA-3D58321E3D82}"/>
    <hyperlink ref="B10" location="'Day-9'!A1" display="DAY-9" xr:uid="{4EFDAB1B-AA6F-4A47-ADB1-31D5BFA9B9B4}"/>
    <hyperlink ref="B11" location="'Day-10'!A1" display="DAY-10" xr:uid="{0487DD3C-E095-4D49-832E-24A313C19C5A}"/>
    <hyperlink ref="B2" location="'Day-1'!A1" display="DAY-1" xr:uid="{930AC942-ADCE-49C3-BB1B-73F0BBBEF7C7}"/>
    <hyperlink ref="B12" location="'Day-11'!A1" display="DAY-11" xr:uid="{DDF40BF9-14F4-45AF-BFD3-0C8E8A4E6B57}"/>
    <hyperlink ref="B13" location="'Day-12'!A1" display="DAY-12" xr:uid="{25FB48A1-9113-4739-B1D0-F3519EF6F2EC}"/>
    <hyperlink ref="B14" location="'Day-13'!A1" display="DAY-13" xr:uid="{4894B82F-081D-4DAF-9645-6765FEE2D722}"/>
    <hyperlink ref="B15" location="'Day-14'!A1" display="DAY-14" xr:uid="{10222111-B9C2-4958-8954-93DAEC6D4F82}"/>
    <hyperlink ref="B16" location="'Day-15'!A1" display="DAY-15" xr:uid="{812E6D00-3743-4086-9A99-226CC0514705}"/>
    <hyperlink ref="B17" location="'Day-16'!A1" display="DAY-16" xr:uid="{E9D26C9D-BE6A-4D6F-A4FE-2F718EA94D18}"/>
    <hyperlink ref="B18" location="'Day-17'!A1" display="DAY-17" xr:uid="{7FF74600-2172-467A-ADAA-DDAAFBDC8380}"/>
    <hyperlink ref="B19" location="'Day-18'!A1" display="DAY-18" xr:uid="{CEDA0D8D-A0E8-4179-A4CE-A1C97828DBD7}"/>
    <hyperlink ref="B20" location="'Day-19'!A1" display="DAY-19" xr:uid="{11FAE6DD-7311-4429-9A61-CB5526D01D28}"/>
    <hyperlink ref="B21" location="'Day-20'!A1" display="DAY-20" xr:uid="{73D8B0B7-C999-4AE1-AE2F-F60DFBFB10C1}"/>
    <hyperlink ref="B22" location="'Day-21'!A1" display="DAY-21" xr:uid="{F5AA3864-2680-448B-BFA3-6C4E3AE2110A}"/>
    <hyperlink ref="B23" location="'Day-22'!A1" display="DAY-22" xr:uid="{90E77409-9440-48AD-A5D5-6DBA230E8F4C}"/>
    <hyperlink ref="B24" location="'Day-23'!A1" display="DAY-23" xr:uid="{7998F164-B53E-4F43-9453-B8400FF71860}"/>
    <hyperlink ref="B25" location="'Day-24'!A1" display="DAY-24" xr:uid="{CFFE83EA-D07A-40A5-9707-A72662E916AD}"/>
    <hyperlink ref="B26" location="'Day-25'!A1" display="DAY-25" xr:uid="{F24FD3B3-72E1-4282-94FC-38F03FD52E21}"/>
    <hyperlink ref="B27" location="'Day-26'!A1" display="DAY-26" xr:uid="{9AF20B27-B0A0-4E4D-A76E-2B0C1D3AE0AF}"/>
  </hyperlink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7BF0-1188-4432-9A72-5A8C0B1C5958}">
  <dimension ref="A1:J77"/>
  <sheetViews>
    <sheetView showGridLines="0" zoomScale="90" zoomScaleNormal="90" workbookViewId="0">
      <selection sqref="A1:H1"/>
    </sheetView>
  </sheetViews>
  <sheetFormatPr defaultRowHeight="14.4"/>
  <cols>
    <col min="1" max="1" width="14.5546875" bestFit="1" customWidth="1"/>
    <col min="3" max="3" width="11.77734375" bestFit="1" customWidth="1"/>
    <col min="4" max="4" width="9.77734375" bestFit="1" customWidth="1"/>
    <col min="5" max="5" width="22" bestFit="1" customWidth="1"/>
    <col min="6" max="6" width="22.109375" bestFit="1" customWidth="1"/>
    <col min="7" max="8" width="16.77734375" bestFit="1" customWidth="1"/>
    <col min="9" max="9" width="12.109375" customWidth="1"/>
  </cols>
  <sheetData>
    <row r="1" spans="1:9" ht="23.4">
      <c r="A1" s="299" t="s">
        <v>57</v>
      </c>
      <c r="B1" s="300"/>
      <c r="C1" s="300"/>
      <c r="D1" s="300"/>
      <c r="E1" s="300"/>
      <c r="F1" s="300"/>
      <c r="G1" s="300"/>
      <c r="H1" s="301"/>
    </row>
    <row r="2" spans="1:9" ht="21">
      <c r="A2" s="302" t="s">
        <v>58</v>
      </c>
      <c r="B2" s="303"/>
      <c r="C2" s="303"/>
      <c r="D2" s="303"/>
      <c r="E2" s="303"/>
      <c r="F2" s="303"/>
      <c r="G2" s="303"/>
      <c r="H2" s="304"/>
    </row>
    <row r="3" spans="1:9" ht="10.8" customHeight="1">
      <c r="A3" s="311"/>
      <c r="B3" s="312"/>
      <c r="C3" s="312"/>
      <c r="D3" s="312"/>
      <c r="E3" s="312"/>
      <c r="F3" s="312"/>
      <c r="G3" s="312"/>
      <c r="H3" s="313"/>
    </row>
    <row r="4" spans="1:9" ht="21">
      <c r="A4" s="8"/>
      <c r="B4" s="9"/>
      <c r="C4" s="11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13" t="s">
        <v>56</v>
      </c>
    </row>
    <row r="5" spans="1:9" ht="21">
      <c r="A5" s="14" t="s">
        <v>51</v>
      </c>
      <c r="B5" s="9"/>
      <c r="C5" s="11"/>
      <c r="D5" s="12">
        <f>MATCH(D4,$A$6:$A$10,0)</f>
        <v>1</v>
      </c>
      <c r="E5" s="12">
        <f t="shared" ref="E5:H5" si="0">MATCH(E4,$A$6:$A$10,0)</f>
        <v>2</v>
      </c>
      <c r="F5" s="12">
        <f t="shared" si="0"/>
        <v>3</v>
      </c>
      <c r="G5" s="12">
        <f t="shared" si="0"/>
        <v>4</v>
      </c>
      <c r="H5" s="13">
        <f t="shared" si="0"/>
        <v>5</v>
      </c>
    </row>
    <row r="6" spans="1:9" ht="21">
      <c r="A6" s="15" t="s">
        <v>52</v>
      </c>
      <c r="B6" s="9"/>
      <c r="C6" s="9"/>
      <c r="D6" s="9"/>
      <c r="E6" s="9"/>
      <c r="F6" s="9"/>
      <c r="G6" s="9"/>
      <c r="H6" s="10"/>
    </row>
    <row r="7" spans="1:9" ht="21">
      <c r="A7" s="15" t="s">
        <v>53</v>
      </c>
      <c r="B7" s="9"/>
      <c r="C7" s="9"/>
      <c r="D7" s="9"/>
      <c r="E7" s="9"/>
      <c r="F7" s="9"/>
      <c r="G7" s="9"/>
      <c r="H7" s="10"/>
    </row>
    <row r="8" spans="1:9" ht="21">
      <c r="A8" s="15" t="s">
        <v>54</v>
      </c>
      <c r="B8" s="9"/>
      <c r="C8" s="9"/>
      <c r="D8" s="9"/>
      <c r="E8" s="9"/>
      <c r="F8" s="9"/>
      <c r="G8" s="9"/>
      <c r="H8" s="10"/>
    </row>
    <row r="9" spans="1:9" ht="21">
      <c r="A9" s="15" t="s">
        <v>55</v>
      </c>
      <c r="B9" s="9"/>
      <c r="C9" s="9"/>
      <c r="D9" s="9"/>
      <c r="E9" s="9"/>
      <c r="F9" s="9"/>
      <c r="G9" s="9"/>
      <c r="H9" s="10"/>
    </row>
    <row r="10" spans="1:9" ht="21.6" thickBot="1">
      <c r="A10" s="16" t="s">
        <v>56</v>
      </c>
      <c r="B10" s="17"/>
      <c r="C10" s="17"/>
      <c r="D10" s="17"/>
      <c r="E10" s="17"/>
      <c r="F10" s="17"/>
      <c r="G10" s="17"/>
      <c r="H10" s="18"/>
    </row>
    <row r="11" spans="1:9" ht="13.8" customHeight="1">
      <c r="A11" s="1"/>
      <c r="H11" s="2"/>
    </row>
    <row r="12" spans="1:9" hidden="1">
      <c r="A12" s="1"/>
      <c r="H12" s="2"/>
    </row>
    <row r="13" spans="1:9" ht="24" thickBot="1">
      <c r="A13" s="305" t="s">
        <v>59</v>
      </c>
      <c r="B13" s="306"/>
      <c r="C13" s="306"/>
      <c r="D13" s="306"/>
      <c r="E13" s="306"/>
      <c r="F13" s="306"/>
      <c r="G13" s="306"/>
      <c r="H13" s="307"/>
    </row>
    <row r="14" spans="1:9" ht="21">
      <c r="A14" s="308" t="s">
        <v>72</v>
      </c>
      <c r="B14" s="309"/>
      <c r="C14" s="309"/>
      <c r="D14" s="309"/>
      <c r="E14" s="309"/>
      <c r="F14" s="309"/>
      <c r="G14" s="309"/>
      <c r="H14" s="310"/>
    </row>
    <row r="15" spans="1:9" ht="10.8" customHeight="1">
      <c r="A15" s="296"/>
      <c r="B15" s="297"/>
      <c r="C15" s="297"/>
      <c r="D15" s="297"/>
      <c r="E15" s="297"/>
      <c r="F15" s="297"/>
      <c r="G15" s="297"/>
      <c r="H15" s="298"/>
    </row>
    <row r="16" spans="1:9" ht="21">
      <c r="A16" s="8"/>
      <c r="B16" s="11"/>
      <c r="C16" s="12" t="s">
        <v>62</v>
      </c>
      <c r="D16" s="12" t="s">
        <v>63</v>
      </c>
      <c r="E16" s="12" t="s">
        <v>64</v>
      </c>
      <c r="F16" s="12" t="s">
        <v>65</v>
      </c>
      <c r="G16" s="12" t="s">
        <v>66</v>
      </c>
      <c r="H16" s="2"/>
      <c r="I16" s="3"/>
    </row>
    <row r="17" spans="1:9" ht="21">
      <c r="A17" s="8"/>
      <c r="B17" s="11" t="s">
        <v>60</v>
      </c>
      <c r="C17" s="12">
        <v>125</v>
      </c>
      <c r="D17" s="12">
        <v>150</v>
      </c>
      <c r="E17" s="12">
        <v>20000</v>
      </c>
      <c r="F17" s="12">
        <v>50</v>
      </c>
      <c r="G17" s="12">
        <v>90</v>
      </c>
      <c r="H17" s="2"/>
      <c r="I17" s="3"/>
    </row>
    <row r="18" spans="1:9" ht="21">
      <c r="A18" s="8"/>
      <c r="B18" s="11" t="s">
        <v>61</v>
      </c>
      <c r="C18" s="12">
        <f>MATCH(C17,$A$21:$A$28,1)</f>
        <v>1</v>
      </c>
      <c r="D18" s="12">
        <f t="shared" ref="D18:G18" si="1">MATCH(D17,$A$21:$A$28,1)</f>
        <v>2</v>
      </c>
      <c r="E18" s="12">
        <f t="shared" si="1"/>
        <v>8</v>
      </c>
      <c r="F18" s="12" t="e">
        <f t="shared" si="1"/>
        <v>#N/A</v>
      </c>
      <c r="G18" s="12" t="e">
        <f t="shared" si="1"/>
        <v>#N/A</v>
      </c>
      <c r="H18" s="2"/>
      <c r="I18" s="3"/>
    </row>
    <row r="19" spans="1:9" ht="21">
      <c r="A19" s="8"/>
      <c r="B19" s="9"/>
      <c r="C19" s="9"/>
      <c r="D19" s="9"/>
      <c r="E19" s="9"/>
      <c r="F19" s="9"/>
      <c r="G19" s="9"/>
      <c r="H19" s="10"/>
      <c r="I19" s="3"/>
    </row>
    <row r="20" spans="1:9" ht="21">
      <c r="A20" s="14" t="s">
        <v>67</v>
      </c>
      <c r="B20" s="9"/>
      <c r="C20" s="9"/>
      <c r="D20" s="9"/>
      <c r="E20" s="9"/>
      <c r="F20" s="9"/>
      <c r="G20" s="9"/>
      <c r="H20" s="10"/>
      <c r="I20" s="3"/>
    </row>
    <row r="21" spans="1:9" ht="21">
      <c r="A21" s="14">
        <v>100</v>
      </c>
      <c r="B21" s="9"/>
      <c r="C21" s="9"/>
      <c r="D21" s="9"/>
      <c r="E21" s="9"/>
      <c r="F21" s="9"/>
      <c r="G21" s="9"/>
      <c r="H21" s="10"/>
      <c r="I21" s="3"/>
    </row>
    <row r="22" spans="1:9" ht="21">
      <c r="A22" s="14">
        <v>150</v>
      </c>
      <c r="B22" s="9"/>
      <c r="C22" s="9"/>
      <c r="D22" s="9"/>
      <c r="E22" s="9"/>
      <c r="F22" s="9"/>
      <c r="G22" s="9"/>
      <c r="H22" s="10"/>
      <c r="I22" s="3"/>
    </row>
    <row r="23" spans="1:9" ht="21">
      <c r="A23" s="14">
        <v>250</v>
      </c>
      <c r="B23" s="9"/>
      <c r="C23" s="9"/>
      <c r="D23" s="9"/>
      <c r="E23" s="9"/>
      <c r="F23" s="9"/>
      <c r="G23" s="9"/>
      <c r="H23" s="10"/>
      <c r="I23" s="3"/>
    </row>
    <row r="24" spans="1:9" ht="21">
      <c r="A24" s="14">
        <v>500</v>
      </c>
      <c r="B24" s="9"/>
      <c r="C24" s="9"/>
      <c r="D24" s="9"/>
      <c r="E24" s="9"/>
      <c r="F24" s="9"/>
      <c r="G24" s="9"/>
      <c r="H24" s="10"/>
      <c r="I24" s="3"/>
    </row>
    <row r="25" spans="1:9" ht="21">
      <c r="A25" s="14">
        <v>1000</v>
      </c>
      <c r="B25" s="9"/>
      <c r="C25" s="9"/>
      <c r="D25" s="9"/>
      <c r="E25" s="9"/>
      <c r="F25" s="9"/>
      <c r="G25" s="9"/>
      <c r="H25" s="10"/>
      <c r="I25" s="3"/>
    </row>
    <row r="26" spans="1:9" ht="21">
      <c r="A26" s="14">
        <v>2000</v>
      </c>
      <c r="B26" s="9"/>
      <c r="C26" s="9"/>
      <c r="D26" s="9"/>
      <c r="E26" s="9"/>
      <c r="F26" s="9"/>
      <c r="G26" s="9"/>
      <c r="H26" s="10"/>
      <c r="I26" s="3"/>
    </row>
    <row r="27" spans="1:9" ht="21">
      <c r="A27" s="14">
        <v>3000</v>
      </c>
      <c r="B27" s="4"/>
      <c r="C27" s="4"/>
      <c r="D27" s="4"/>
      <c r="E27" s="4"/>
      <c r="F27" s="4"/>
      <c r="G27" s="4"/>
      <c r="H27" s="5"/>
    </row>
    <row r="28" spans="1:9" ht="21.6" thickBot="1">
      <c r="A28" s="19">
        <v>10000</v>
      </c>
      <c r="B28" s="6"/>
      <c r="C28" s="6"/>
      <c r="D28" s="6"/>
      <c r="E28" s="6"/>
      <c r="F28" s="6"/>
      <c r="G28" s="6"/>
      <c r="H28" s="7"/>
    </row>
    <row r="29" spans="1:9" ht="15" thickBot="1"/>
    <row r="30" spans="1:9" ht="23.4">
      <c r="A30" s="299" t="s">
        <v>59</v>
      </c>
      <c r="B30" s="300"/>
      <c r="C30" s="300"/>
      <c r="D30" s="300"/>
      <c r="E30" s="300"/>
      <c r="F30" s="300"/>
      <c r="G30" s="300"/>
      <c r="H30" s="300"/>
      <c r="I30" s="301"/>
    </row>
    <row r="31" spans="1:9" ht="21">
      <c r="A31" s="302" t="s">
        <v>68</v>
      </c>
      <c r="B31" s="303"/>
      <c r="C31" s="303"/>
      <c r="D31" s="303"/>
      <c r="E31" s="303"/>
      <c r="F31" s="303"/>
      <c r="G31" s="303"/>
      <c r="H31" s="303"/>
      <c r="I31" s="304"/>
    </row>
    <row r="32" spans="1:9" ht="21">
      <c r="A32" s="296"/>
      <c r="B32" s="297"/>
      <c r="C32" s="297"/>
      <c r="D32" s="297"/>
      <c r="E32" s="297"/>
      <c r="F32" s="297"/>
      <c r="G32" s="297"/>
      <c r="H32" s="297"/>
      <c r="I32" s="2"/>
    </row>
    <row r="33" spans="1:10" ht="21">
      <c r="A33" s="8"/>
      <c r="B33" s="11"/>
      <c r="C33" s="12" t="s">
        <v>62</v>
      </c>
      <c r="D33" s="12" t="s">
        <v>63</v>
      </c>
      <c r="E33" s="12" t="s">
        <v>64</v>
      </c>
      <c r="F33" s="12" t="s">
        <v>65</v>
      </c>
      <c r="G33" s="12" t="s">
        <v>66</v>
      </c>
      <c r="I33" s="2"/>
    </row>
    <row r="34" spans="1:10" ht="21">
      <c r="A34" s="8"/>
      <c r="B34" s="11" t="s">
        <v>60</v>
      </c>
      <c r="C34" s="12">
        <v>125</v>
      </c>
      <c r="D34" s="12">
        <v>150</v>
      </c>
      <c r="E34" s="12">
        <v>20000</v>
      </c>
      <c r="F34" s="12">
        <v>50</v>
      </c>
      <c r="G34" s="12">
        <v>90</v>
      </c>
      <c r="I34" s="2"/>
    </row>
    <row r="35" spans="1:10" ht="21">
      <c r="A35" s="8"/>
      <c r="B35" s="11" t="s">
        <v>61</v>
      </c>
      <c r="C35" s="12">
        <f>MATCH(C34,$B$38:$I$38,1)</f>
        <v>1</v>
      </c>
      <c r="D35" s="12">
        <f t="shared" ref="D35:G35" si="2">MATCH(D34,$B$38:$I$38,1)</f>
        <v>2</v>
      </c>
      <c r="E35" s="12">
        <f t="shared" si="2"/>
        <v>8</v>
      </c>
      <c r="F35" s="12" t="e">
        <f t="shared" si="2"/>
        <v>#N/A</v>
      </c>
      <c r="G35" s="12" t="e">
        <f t="shared" si="2"/>
        <v>#N/A</v>
      </c>
      <c r="I35" s="2"/>
    </row>
    <row r="36" spans="1:10" ht="21">
      <c r="A36" s="8"/>
      <c r="B36" s="9"/>
      <c r="C36" s="9"/>
      <c r="D36" s="9"/>
      <c r="E36" s="9"/>
      <c r="F36" s="9"/>
      <c r="G36" s="9"/>
      <c r="H36" s="9"/>
      <c r="I36" s="2"/>
    </row>
    <row r="37" spans="1:10" ht="21.6" customHeight="1">
      <c r="A37" s="8"/>
      <c r="B37" s="9"/>
      <c r="C37" s="9"/>
      <c r="D37" s="9"/>
      <c r="E37" s="9"/>
      <c r="F37" s="9"/>
      <c r="G37" s="9"/>
      <c r="H37" s="9"/>
      <c r="I37" s="2"/>
    </row>
    <row r="38" spans="1:10" ht="21.6" customHeight="1" thickBot="1">
      <c r="A38" s="19" t="s">
        <v>67</v>
      </c>
      <c r="B38" s="23">
        <v>100</v>
      </c>
      <c r="C38" s="23">
        <v>150</v>
      </c>
      <c r="D38" s="23">
        <v>250</v>
      </c>
      <c r="E38" s="23">
        <v>500</v>
      </c>
      <c r="F38" s="23">
        <v>1000</v>
      </c>
      <c r="G38" s="23">
        <v>2000</v>
      </c>
      <c r="H38" s="23">
        <v>3000</v>
      </c>
      <c r="I38" s="24">
        <v>10000</v>
      </c>
    </row>
    <row r="39" spans="1:10" ht="21.6" customHeight="1">
      <c r="A39" s="4"/>
      <c r="B39" s="4"/>
      <c r="C39" s="4"/>
      <c r="D39" s="4"/>
      <c r="E39" s="4"/>
      <c r="F39" s="4"/>
      <c r="G39" s="4"/>
      <c r="H39" s="4"/>
    </row>
    <row r="40" spans="1:10" ht="15" thickBot="1"/>
    <row r="41" spans="1:10" ht="23.4">
      <c r="A41" s="299" t="s">
        <v>69</v>
      </c>
      <c r="B41" s="300"/>
      <c r="C41" s="300"/>
      <c r="D41" s="300"/>
      <c r="E41" s="300"/>
      <c r="F41" s="300"/>
      <c r="G41" s="300"/>
      <c r="H41" s="300"/>
      <c r="I41" s="301"/>
      <c r="J41" s="25"/>
    </row>
    <row r="42" spans="1:10" ht="21">
      <c r="A42" s="302" t="s">
        <v>73</v>
      </c>
      <c r="B42" s="303"/>
      <c r="C42" s="303"/>
      <c r="D42" s="303"/>
      <c r="E42" s="303"/>
      <c r="F42" s="303"/>
      <c r="G42" s="303"/>
      <c r="H42" s="303"/>
      <c r="I42" s="304"/>
      <c r="J42" s="25"/>
    </row>
    <row r="43" spans="1:10" ht="21">
      <c r="A43" s="296"/>
      <c r="B43" s="297"/>
      <c r="C43" s="297"/>
      <c r="D43" s="297"/>
      <c r="E43" s="297"/>
      <c r="F43" s="297"/>
      <c r="G43" s="297"/>
      <c r="H43" s="297"/>
      <c r="I43" s="2"/>
      <c r="J43" s="25"/>
    </row>
    <row r="44" spans="1:10" ht="21">
      <c r="A44" s="8"/>
      <c r="B44" s="11"/>
      <c r="C44" s="12" t="s">
        <v>62</v>
      </c>
      <c r="D44" s="12" t="s">
        <v>63</v>
      </c>
      <c r="E44" s="12" t="s">
        <v>64</v>
      </c>
      <c r="F44" s="12" t="s">
        <v>65</v>
      </c>
      <c r="G44" s="12" t="s">
        <v>66</v>
      </c>
      <c r="I44" s="2"/>
      <c r="J44" s="25"/>
    </row>
    <row r="45" spans="1:10" ht="21">
      <c r="A45" s="8"/>
      <c r="B45" s="11" t="s">
        <v>60</v>
      </c>
      <c r="C45" s="12">
        <v>125</v>
      </c>
      <c r="D45" s="12">
        <v>150</v>
      </c>
      <c r="E45" s="12">
        <v>20000</v>
      </c>
      <c r="F45" s="12">
        <v>50</v>
      </c>
      <c r="G45" s="12">
        <v>90</v>
      </c>
      <c r="I45" s="2"/>
      <c r="J45" s="25"/>
    </row>
    <row r="46" spans="1:10" ht="21">
      <c r="A46" s="8"/>
      <c r="B46" s="11" t="s">
        <v>61</v>
      </c>
      <c r="C46" s="12" t="e">
        <f>MATCH(C45,B49:$I$49,0)</f>
        <v>#N/A</v>
      </c>
      <c r="D46" s="12">
        <f>MATCH(D45,C49:$I$49,0)</f>
        <v>1</v>
      </c>
      <c r="E46" s="12" t="e">
        <f>MATCH(E45,D49:$I$49,0)</f>
        <v>#N/A</v>
      </c>
      <c r="F46" s="12" t="e">
        <f>MATCH(F45,E49:$I$49,0)</f>
        <v>#N/A</v>
      </c>
      <c r="G46" s="12" t="e">
        <f>MATCH(G45,F49:$I$49,0)</f>
        <v>#N/A</v>
      </c>
      <c r="I46" s="2"/>
      <c r="J46" s="25"/>
    </row>
    <row r="47" spans="1:10" ht="21">
      <c r="A47" s="8"/>
      <c r="B47" s="9"/>
      <c r="C47" s="9"/>
      <c r="D47" s="9"/>
      <c r="E47" s="9"/>
      <c r="F47" s="9"/>
      <c r="G47" s="9"/>
      <c r="H47" s="9"/>
      <c r="I47" s="2"/>
      <c r="J47" s="25"/>
    </row>
    <row r="48" spans="1:10" ht="21">
      <c r="A48" s="8"/>
      <c r="B48" s="9"/>
      <c r="C48" s="9"/>
      <c r="D48" s="9"/>
      <c r="E48" s="9"/>
      <c r="F48" s="9"/>
      <c r="G48" s="9"/>
      <c r="H48" s="9"/>
      <c r="I48" s="2"/>
      <c r="J48" s="25"/>
    </row>
    <row r="49" spans="1:10" ht="21.6" thickBot="1">
      <c r="A49" s="19" t="s">
        <v>67</v>
      </c>
      <c r="B49" s="23">
        <v>100</v>
      </c>
      <c r="C49" s="23">
        <v>150</v>
      </c>
      <c r="D49" s="23">
        <v>250</v>
      </c>
      <c r="E49" s="23">
        <v>500</v>
      </c>
      <c r="F49" s="23">
        <v>1000</v>
      </c>
      <c r="G49" s="23">
        <v>2000</v>
      </c>
      <c r="H49" s="23">
        <v>3000</v>
      </c>
      <c r="I49" s="24">
        <v>10000</v>
      </c>
      <c r="J49" s="25"/>
    </row>
    <row r="50" spans="1:10" ht="21">
      <c r="A50" s="26"/>
      <c r="B50" s="26"/>
      <c r="C50" s="26"/>
      <c r="D50" s="26"/>
      <c r="E50" s="26"/>
      <c r="F50" s="26"/>
      <c r="G50" s="26"/>
      <c r="H50" s="26"/>
      <c r="I50" s="25"/>
      <c r="J50" s="25"/>
    </row>
    <row r="52" spans="1:10" ht="24" thickBot="1">
      <c r="A52" s="305" t="s">
        <v>70</v>
      </c>
      <c r="B52" s="306"/>
      <c r="C52" s="306"/>
      <c r="D52" s="306"/>
      <c r="E52" s="306"/>
      <c r="F52" s="306"/>
      <c r="G52" s="306"/>
      <c r="H52" s="307"/>
    </row>
    <row r="53" spans="1:10" ht="21">
      <c r="A53" s="308" t="s">
        <v>74</v>
      </c>
      <c r="B53" s="309"/>
      <c r="C53" s="309"/>
      <c r="D53" s="309"/>
      <c r="E53" s="309"/>
      <c r="F53" s="309"/>
      <c r="G53" s="309"/>
      <c r="H53" s="310"/>
    </row>
    <row r="54" spans="1:10" ht="21">
      <c r="A54" s="296"/>
      <c r="B54" s="297"/>
      <c r="C54" s="297"/>
      <c r="D54" s="297"/>
      <c r="E54" s="297"/>
      <c r="F54" s="297"/>
      <c r="G54" s="297"/>
      <c r="H54" s="298"/>
    </row>
    <row r="55" spans="1:10" ht="21">
      <c r="A55" s="8"/>
      <c r="B55" s="11"/>
      <c r="C55" s="12" t="s">
        <v>62</v>
      </c>
      <c r="D55" s="12" t="s">
        <v>63</v>
      </c>
      <c r="E55" s="12" t="s">
        <v>64</v>
      </c>
      <c r="F55" s="12" t="s">
        <v>65</v>
      </c>
      <c r="G55" s="12" t="s">
        <v>66</v>
      </c>
      <c r="H55" s="2"/>
    </row>
    <row r="56" spans="1:10" ht="21">
      <c r="A56" s="8"/>
      <c r="B56" s="11" t="s">
        <v>60</v>
      </c>
      <c r="C56" s="12">
        <v>125</v>
      </c>
      <c r="D56" s="12">
        <v>150</v>
      </c>
      <c r="E56" s="12">
        <v>20000</v>
      </c>
      <c r="F56" s="12">
        <v>50</v>
      </c>
      <c r="G56" s="12">
        <v>90</v>
      </c>
      <c r="H56" s="2"/>
    </row>
    <row r="57" spans="1:10" ht="21">
      <c r="A57" s="8"/>
      <c r="B57" s="11" t="s">
        <v>61</v>
      </c>
      <c r="C57" s="12">
        <f>MATCH(C56,$A$60:$A$67,-1)</f>
        <v>7</v>
      </c>
      <c r="D57" s="12">
        <f t="shared" ref="D57:G57" si="3">MATCH(D56,$A$60:$A$67,-1)</f>
        <v>7</v>
      </c>
      <c r="E57" s="12" t="e">
        <f t="shared" si="3"/>
        <v>#N/A</v>
      </c>
      <c r="F57" s="12">
        <f t="shared" si="3"/>
        <v>8</v>
      </c>
      <c r="G57" s="12">
        <f t="shared" si="3"/>
        <v>8</v>
      </c>
      <c r="H57" s="2"/>
    </row>
    <row r="58" spans="1:10" ht="21">
      <c r="A58" s="8"/>
      <c r="B58" s="9"/>
      <c r="C58" s="9"/>
      <c r="D58" s="9"/>
      <c r="E58" s="9"/>
      <c r="F58" s="9"/>
      <c r="G58" s="9"/>
      <c r="H58" s="10"/>
    </row>
    <row r="59" spans="1:10" ht="21">
      <c r="A59" s="14" t="s">
        <v>67</v>
      </c>
      <c r="B59" s="9"/>
      <c r="C59" s="9"/>
      <c r="D59" s="9"/>
      <c r="E59" s="9"/>
      <c r="F59" s="9"/>
      <c r="G59" s="9"/>
      <c r="H59" s="10"/>
    </row>
    <row r="60" spans="1:10" ht="21">
      <c r="A60" s="14">
        <v>10000</v>
      </c>
      <c r="B60" s="9"/>
      <c r="C60" s="9"/>
      <c r="D60" s="9"/>
      <c r="E60" s="9"/>
      <c r="F60" s="9"/>
      <c r="G60" s="9"/>
      <c r="H60" s="10"/>
    </row>
    <row r="61" spans="1:10" ht="21">
      <c r="A61" s="14">
        <v>3000</v>
      </c>
      <c r="B61" s="9"/>
      <c r="C61" s="9"/>
      <c r="D61" s="9"/>
      <c r="E61" s="9"/>
      <c r="F61" s="9"/>
      <c r="G61" s="9"/>
      <c r="H61" s="10"/>
    </row>
    <row r="62" spans="1:10" ht="21">
      <c r="A62" s="14">
        <v>2000</v>
      </c>
      <c r="B62" s="9"/>
      <c r="C62" s="9"/>
      <c r="D62" s="9"/>
      <c r="E62" s="9"/>
      <c r="F62" s="9"/>
      <c r="G62" s="9"/>
      <c r="H62" s="10"/>
    </row>
    <row r="63" spans="1:10" ht="21">
      <c r="A63" s="14">
        <v>1000</v>
      </c>
      <c r="B63" s="9"/>
      <c r="C63" s="9"/>
      <c r="D63" s="9"/>
      <c r="E63" s="9"/>
      <c r="F63" s="9"/>
      <c r="G63" s="9"/>
      <c r="H63" s="10"/>
    </row>
    <row r="64" spans="1:10" ht="21">
      <c r="A64" s="14">
        <v>500</v>
      </c>
      <c r="B64" s="9"/>
      <c r="C64" s="9"/>
      <c r="D64" s="9"/>
      <c r="E64" s="9"/>
      <c r="F64" s="9"/>
      <c r="G64" s="9"/>
      <c r="H64" s="10"/>
    </row>
    <row r="65" spans="1:9" ht="21">
      <c r="A65" s="14">
        <v>250</v>
      </c>
      <c r="B65" s="4"/>
      <c r="C65" s="4"/>
      <c r="D65" s="4"/>
      <c r="E65" s="4"/>
      <c r="F65" s="4"/>
      <c r="G65" s="4"/>
      <c r="H65" s="5"/>
    </row>
    <row r="66" spans="1:9" ht="21.6" thickBot="1">
      <c r="A66" s="19">
        <v>150</v>
      </c>
      <c r="B66" s="4"/>
      <c r="C66" s="4"/>
      <c r="D66" s="4"/>
      <c r="E66" s="4"/>
      <c r="F66" s="4"/>
      <c r="G66" s="4"/>
      <c r="H66" s="5"/>
    </row>
    <row r="67" spans="1:9" ht="21.6" thickBot="1">
      <c r="A67" s="19">
        <v>100</v>
      </c>
      <c r="B67" s="6"/>
      <c r="C67" s="6"/>
      <c r="D67" s="6"/>
      <c r="E67" s="6"/>
      <c r="F67" s="6"/>
      <c r="G67" s="6"/>
      <c r="H67" s="7"/>
    </row>
    <row r="68" spans="1:9" ht="15" thickBot="1"/>
    <row r="69" spans="1:9" ht="23.4">
      <c r="A69" s="299" t="s">
        <v>70</v>
      </c>
      <c r="B69" s="300"/>
      <c r="C69" s="300"/>
      <c r="D69" s="300"/>
      <c r="E69" s="300"/>
      <c r="F69" s="300"/>
      <c r="G69" s="300"/>
      <c r="H69" s="300"/>
      <c r="I69" s="301"/>
    </row>
    <row r="70" spans="1:9" ht="21">
      <c r="A70" s="302" t="s">
        <v>71</v>
      </c>
      <c r="B70" s="303"/>
      <c r="C70" s="303"/>
      <c r="D70" s="303"/>
      <c r="E70" s="303"/>
      <c r="F70" s="303"/>
      <c r="G70" s="303"/>
      <c r="H70" s="303"/>
      <c r="I70" s="304"/>
    </row>
    <row r="71" spans="1:9" ht="21">
      <c r="A71" s="296"/>
      <c r="B71" s="297"/>
      <c r="C71" s="297"/>
      <c r="D71" s="297"/>
      <c r="E71" s="297"/>
      <c r="F71" s="297"/>
      <c r="G71" s="297"/>
      <c r="H71" s="297"/>
      <c r="I71" s="2"/>
    </row>
    <row r="72" spans="1:9" ht="21">
      <c r="A72" s="8"/>
      <c r="B72" s="11"/>
      <c r="C72" s="12" t="s">
        <v>62</v>
      </c>
      <c r="D72" s="12" t="s">
        <v>63</v>
      </c>
      <c r="E72" s="12" t="s">
        <v>64</v>
      </c>
      <c r="F72" s="12" t="s">
        <v>65</v>
      </c>
      <c r="G72" s="12" t="s">
        <v>66</v>
      </c>
      <c r="I72" s="2"/>
    </row>
    <row r="73" spans="1:9" ht="21">
      <c r="A73" s="8"/>
      <c r="B73" s="11" t="s">
        <v>60</v>
      </c>
      <c r="C73" s="12">
        <v>125</v>
      </c>
      <c r="D73" s="12">
        <v>150</v>
      </c>
      <c r="E73" s="12">
        <v>20000</v>
      </c>
      <c r="F73" s="12">
        <v>50</v>
      </c>
      <c r="G73" s="12">
        <v>90</v>
      </c>
      <c r="I73" s="2"/>
    </row>
    <row r="74" spans="1:9" ht="21">
      <c r="A74" s="8"/>
      <c r="B74" s="11" t="s">
        <v>61</v>
      </c>
      <c r="C74" s="12">
        <f>MATCH(C73,$B$77:$I$77,-1)</f>
        <v>7</v>
      </c>
      <c r="D74" s="12">
        <f t="shared" ref="D74:G74" si="4">MATCH(D73,$B$77:$I$77,-1)</f>
        <v>7</v>
      </c>
      <c r="E74" s="12" t="e">
        <f t="shared" si="4"/>
        <v>#N/A</v>
      </c>
      <c r="F74" s="12">
        <f t="shared" si="4"/>
        <v>8</v>
      </c>
      <c r="G74" s="12">
        <f t="shared" si="4"/>
        <v>8</v>
      </c>
      <c r="I74" s="2"/>
    </row>
    <row r="75" spans="1:9" ht="21">
      <c r="A75" s="8"/>
      <c r="B75" s="9"/>
      <c r="C75" s="9"/>
      <c r="D75" s="9"/>
      <c r="E75" s="9"/>
      <c r="F75" s="9"/>
      <c r="G75" s="9"/>
      <c r="H75" s="9"/>
      <c r="I75" s="2"/>
    </row>
    <row r="76" spans="1:9" ht="21">
      <c r="A76" s="8"/>
      <c r="B76" s="9"/>
      <c r="C76" s="9"/>
      <c r="D76" s="9"/>
      <c r="E76" s="9"/>
      <c r="F76" s="9"/>
      <c r="G76" s="9"/>
      <c r="H76" s="9"/>
      <c r="I76" s="2"/>
    </row>
    <row r="77" spans="1:9" ht="21.6" thickBot="1">
      <c r="A77" s="19" t="s">
        <v>67</v>
      </c>
      <c r="B77" s="23">
        <v>10000</v>
      </c>
      <c r="C77" s="23">
        <v>3000</v>
      </c>
      <c r="D77" s="23">
        <v>2000</v>
      </c>
      <c r="E77" s="23">
        <v>1000</v>
      </c>
      <c r="F77" s="23">
        <v>500</v>
      </c>
      <c r="G77" s="23">
        <v>250</v>
      </c>
      <c r="H77" s="23">
        <v>150</v>
      </c>
      <c r="I77" s="24">
        <v>100</v>
      </c>
    </row>
  </sheetData>
  <mergeCells count="18">
    <mergeCell ref="A54:H54"/>
    <mergeCell ref="A71:H71"/>
    <mergeCell ref="A30:I30"/>
    <mergeCell ref="A31:I31"/>
    <mergeCell ref="A41:I41"/>
    <mergeCell ref="A42:I42"/>
    <mergeCell ref="A69:I69"/>
    <mergeCell ref="A70:I70"/>
    <mergeCell ref="A43:H43"/>
    <mergeCell ref="A52:H52"/>
    <mergeCell ref="A53:H53"/>
    <mergeCell ref="A15:H15"/>
    <mergeCell ref="A32:H32"/>
    <mergeCell ref="A1:H1"/>
    <mergeCell ref="A2:H2"/>
    <mergeCell ref="A13:H13"/>
    <mergeCell ref="A14:H14"/>
    <mergeCell ref="A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898D-DA20-4B4C-AD64-DB6AF3A15101}">
  <dimension ref="A1:L73"/>
  <sheetViews>
    <sheetView workbookViewId="0"/>
  </sheetViews>
  <sheetFormatPr defaultColWidth="8.77734375" defaultRowHeight="14.4"/>
  <cols>
    <col min="1" max="2" width="8.77734375" style="25"/>
    <col min="3" max="3" width="12.77734375" style="25" bestFit="1" customWidth="1"/>
    <col min="4" max="9" width="10.77734375" style="25" customWidth="1"/>
    <col min="10" max="16384" width="8.77734375" style="25"/>
  </cols>
  <sheetData>
    <row r="1" spans="1:12" ht="23.4">
      <c r="A1" s="31"/>
      <c r="B1" s="31"/>
      <c r="C1" s="31"/>
      <c r="D1" s="31"/>
      <c r="E1" s="31"/>
      <c r="F1" s="31"/>
      <c r="G1" s="31"/>
      <c r="H1" s="31"/>
    </row>
    <row r="2" spans="1:12" ht="21">
      <c r="A2" s="26"/>
      <c r="B2" s="26"/>
      <c r="D2" s="316" t="s">
        <v>123</v>
      </c>
      <c r="E2" s="317"/>
      <c r="F2" s="317"/>
      <c r="G2" s="317"/>
      <c r="H2" s="318"/>
    </row>
    <row r="3" spans="1:12" ht="21">
      <c r="A3" s="26"/>
      <c r="B3" s="26"/>
      <c r="C3" s="27"/>
      <c r="D3" s="26"/>
      <c r="E3" s="26"/>
      <c r="F3" s="26"/>
      <c r="G3" s="26"/>
      <c r="H3" s="26"/>
    </row>
    <row r="4" spans="1:12" ht="31.2">
      <c r="A4" s="27"/>
      <c r="B4" s="32"/>
      <c r="C4" s="27"/>
      <c r="D4" s="314" t="s">
        <v>76</v>
      </c>
      <c r="E4" s="314"/>
      <c r="F4" s="314"/>
      <c r="G4" s="314"/>
      <c r="H4" s="314"/>
      <c r="I4" s="314"/>
    </row>
    <row r="5" spans="1:12" ht="23.4">
      <c r="A5" s="26"/>
      <c r="B5" s="32"/>
      <c r="C5" s="34"/>
      <c r="D5" s="38">
        <v>1</v>
      </c>
      <c r="E5" s="38">
        <v>2</v>
      </c>
      <c r="F5" s="38">
        <v>3</v>
      </c>
      <c r="G5" s="38">
        <v>4</v>
      </c>
      <c r="H5" s="38">
        <v>5</v>
      </c>
      <c r="I5" s="38">
        <v>6</v>
      </c>
      <c r="L5" s="35">
        <v>0.01</v>
      </c>
    </row>
    <row r="6" spans="1:12" ht="23.4">
      <c r="A6" s="26"/>
      <c r="B6" s="315" t="s">
        <v>77</v>
      </c>
      <c r="C6" s="38">
        <v>100</v>
      </c>
      <c r="D6" s="37">
        <v>7.0000000000000007E-2</v>
      </c>
      <c r="E6" s="37">
        <v>0.11</v>
      </c>
      <c r="F6" s="37">
        <v>0.14000000000000001</v>
      </c>
      <c r="G6" s="37">
        <v>0.06</v>
      </c>
      <c r="H6" s="37">
        <v>0.14000000000000001</v>
      </c>
      <c r="I6" s="37">
        <v>7.0000000000000007E-2</v>
      </c>
    </row>
    <row r="7" spans="1:12" ht="21" customHeight="1">
      <c r="A7" s="26"/>
      <c r="B7" s="315"/>
      <c r="C7" s="38">
        <v>200</v>
      </c>
      <c r="D7" s="37">
        <v>7.0000000000000007E-2</v>
      </c>
      <c r="E7" s="37">
        <v>0.15</v>
      </c>
      <c r="F7" s="37">
        <v>0.17</v>
      </c>
      <c r="G7" s="37">
        <v>0.16</v>
      </c>
      <c r="H7" s="37">
        <v>7.0000000000000007E-2</v>
      </c>
      <c r="I7" s="37">
        <v>0.09</v>
      </c>
    </row>
    <row r="8" spans="1:12" ht="23.4">
      <c r="A8" s="26"/>
      <c r="B8" s="315"/>
      <c r="C8" s="38">
        <v>300</v>
      </c>
      <c r="D8" s="37">
        <v>0.17</v>
      </c>
      <c r="E8" s="37">
        <v>0.13</v>
      </c>
      <c r="F8" s="37">
        <v>7.0000000000000007E-2</v>
      </c>
      <c r="G8" s="37">
        <v>0.06</v>
      </c>
      <c r="H8" s="37">
        <v>0.16</v>
      </c>
      <c r="I8" s="37">
        <v>0.19</v>
      </c>
    </row>
    <row r="9" spans="1:12" ht="23.4">
      <c r="A9" s="26"/>
      <c r="B9" s="315"/>
      <c r="C9" s="38">
        <v>400</v>
      </c>
      <c r="D9" s="37">
        <v>0.11</v>
      </c>
      <c r="E9" s="37">
        <v>0.18</v>
      </c>
      <c r="F9" s="37">
        <v>0.09</v>
      </c>
      <c r="G9" s="37">
        <v>0.1</v>
      </c>
      <c r="H9" s="37">
        <v>0.15</v>
      </c>
      <c r="I9" s="37">
        <v>0.1</v>
      </c>
    </row>
    <row r="10" spans="1:12" ht="23.4">
      <c r="B10" s="315"/>
      <c r="C10" s="38">
        <v>500</v>
      </c>
      <c r="D10" s="37">
        <v>0.1</v>
      </c>
      <c r="E10" s="37">
        <v>0.12</v>
      </c>
      <c r="F10" s="37">
        <v>0.15</v>
      </c>
      <c r="G10" s="37">
        <v>0.19</v>
      </c>
      <c r="H10" s="37">
        <v>0.16</v>
      </c>
      <c r="I10" s="37">
        <v>0.09</v>
      </c>
    </row>
    <row r="11" spans="1:12" ht="23.4">
      <c r="B11" s="315"/>
      <c r="C11" s="38">
        <v>600</v>
      </c>
      <c r="D11" s="37">
        <v>0.16</v>
      </c>
      <c r="E11" s="37">
        <v>7.0000000000000007E-2</v>
      </c>
      <c r="F11" s="37">
        <v>0.1</v>
      </c>
      <c r="G11" s="37">
        <v>7.0000000000000007E-2</v>
      </c>
      <c r="H11" s="37">
        <v>0.19</v>
      </c>
      <c r="I11" s="37">
        <v>0.08</v>
      </c>
    </row>
    <row r="12" spans="1:12" ht="23.4">
      <c r="A12" s="31"/>
      <c r="B12" s="315"/>
      <c r="C12" s="38">
        <v>700</v>
      </c>
      <c r="D12" s="37">
        <v>0.16</v>
      </c>
      <c r="E12" s="37">
        <v>0.14000000000000001</v>
      </c>
      <c r="F12" s="37">
        <v>0.18</v>
      </c>
      <c r="G12" s="37">
        <v>0.17</v>
      </c>
      <c r="H12" s="37">
        <v>0.15</v>
      </c>
      <c r="I12" s="37">
        <v>0.16</v>
      </c>
    </row>
    <row r="13" spans="1:12" ht="23.4">
      <c r="A13" s="26"/>
      <c r="B13" s="315"/>
      <c r="C13" s="38">
        <v>800</v>
      </c>
      <c r="D13" s="37">
        <v>7.0000000000000007E-2</v>
      </c>
      <c r="E13" s="37">
        <v>0.09</v>
      </c>
      <c r="F13" s="37">
        <v>0.13</v>
      </c>
      <c r="G13" s="37">
        <v>0.09</v>
      </c>
      <c r="H13" s="37">
        <v>0.15</v>
      </c>
      <c r="I13" s="37">
        <v>0.18</v>
      </c>
    </row>
    <row r="14" spans="1:12" ht="23.4">
      <c r="A14" s="26"/>
      <c r="B14" s="315"/>
      <c r="C14" s="38">
        <v>900</v>
      </c>
      <c r="D14" s="37">
        <v>0.17</v>
      </c>
      <c r="E14" s="37">
        <v>0.08</v>
      </c>
      <c r="F14" s="37">
        <v>0.13</v>
      </c>
      <c r="G14" s="37">
        <v>0.15</v>
      </c>
      <c r="H14" s="37">
        <v>0.06</v>
      </c>
      <c r="I14" s="37">
        <v>0.06</v>
      </c>
    </row>
    <row r="15" spans="1:12" ht="23.4">
      <c r="A15" s="26"/>
      <c r="B15" s="315"/>
      <c r="C15" s="38">
        <v>1000</v>
      </c>
      <c r="D15" s="37">
        <v>0.06</v>
      </c>
      <c r="E15" s="37">
        <v>0.19</v>
      </c>
      <c r="F15" s="37">
        <v>0.13</v>
      </c>
      <c r="G15" s="37">
        <v>0.1</v>
      </c>
      <c r="H15" s="37">
        <v>0.1</v>
      </c>
      <c r="I15" s="37">
        <v>0.17</v>
      </c>
    </row>
    <row r="16" spans="1:12" ht="21">
      <c r="A16" s="26"/>
      <c r="B16" s="33"/>
      <c r="C16" s="27"/>
      <c r="D16" s="26"/>
      <c r="E16" s="26"/>
      <c r="F16" s="26"/>
      <c r="G16" s="26"/>
      <c r="H16" s="26"/>
    </row>
    <row r="17" spans="1:8" ht="21">
      <c r="A17" s="26"/>
      <c r="B17" s="33"/>
      <c r="C17" s="36" t="s">
        <v>77</v>
      </c>
      <c r="D17" s="36">
        <v>200</v>
      </c>
      <c r="E17" s="39" t="s">
        <v>78</v>
      </c>
      <c r="F17" s="40">
        <f>INDEX(D6:I15,2,D18)</f>
        <v>0.15</v>
      </c>
      <c r="G17" s="26"/>
      <c r="H17" s="26"/>
    </row>
    <row r="18" spans="1:8" ht="21">
      <c r="A18" s="26"/>
      <c r="B18" s="33"/>
      <c r="C18" s="36" t="s">
        <v>76</v>
      </c>
      <c r="D18" s="36">
        <v>2</v>
      </c>
      <c r="E18" s="36"/>
      <c r="F18" s="26"/>
      <c r="G18" s="26"/>
      <c r="H18" s="26"/>
    </row>
    <row r="19" spans="1:8" ht="21">
      <c r="A19" s="27"/>
      <c r="B19" s="33"/>
      <c r="C19" s="26"/>
      <c r="D19" s="26"/>
      <c r="E19" s="26"/>
      <c r="F19" s="26"/>
      <c r="G19" s="26"/>
      <c r="H19" s="26"/>
    </row>
    <row r="20" spans="1:8" ht="21">
      <c r="A20" s="27"/>
      <c r="B20" s="33"/>
      <c r="C20" s="26"/>
      <c r="D20" s="26"/>
      <c r="E20" s="26"/>
      <c r="F20" s="26"/>
      <c r="G20" s="26"/>
      <c r="H20" s="26"/>
    </row>
    <row r="21" spans="1:8" ht="21">
      <c r="A21" s="27"/>
      <c r="B21" s="33"/>
      <c r="C21" s="26"/>
      <c r="D21" s="26"/>
      <c r="E21" s="26"/>
      <c r="F21" s="26"/>
      <c r="G21" s="26"/>
      <c r="H21" s="26"/>
    </row>
    <row r="22" spans="1:8" ht="21">
      <c r="A22" s="27"/>
      <c r="B22" s="33"/>
      <c r="C22" s="26"/>
      <c r="D22" s="26"/>
      <c r="E22" s="26"/>
      <c r="F22" s="26"/>
      <c r="G22" s="26"/>
      <c r="H22" s="26"/>
    </row>
    <row r="23" spans="1:8" ht="21">
      <c r="A23" s="27"/>
      <c r="B23" s="32"/>
      <c r="C23" s="26"/>
      <c r="D23" s="26"/>
      <c r="E23" s="26"/>
      <c r="F23" s="26"/>
      <c r="G23" s="26"/>
      <c r="H23" s="26"/>
    </row>
    <row r="24" spans="1:8" ht="21">
      <c r="A24" s="27"/>
      <c r="B24" s="33"/>
      <c r="C24" s="26"/>
      <c r="D24" s="26"/>
      <c r="E24" s="26"/>
      <c r="F24" s="26"/>
      <c r="G24" s="26"/>
      <c r="H24" s="26"/>
    </row>
    <row r="25" spans="1:8" ht="21">
      <c r="A25" s="27"/>
      <c r="B25" s="33"/>
      <c r="C25" s="26"/>
      <c r="D25" s="26"/>
      <c r="E25" s="26"/>
      <c r="F25" s="26"/>
      <c r="G25" s="26"/>
      <c r="H25" s="26"/>
    </row>
    <row r="26" spans="1:8" ht="21">
      <c r="A26" s="27"/>
      <c r="B26" s="33"/>
      <c r="C26" s="26"/>
      <c r="D26" s="26"/>
      <c r="E26" s="26"/>
      <c r="F26" s="26"/>
      <c r="G26" s="26"/>
      <c r="H26" s="26"/>
    </row>
    <row r="27" spans="1:8">
      <c r="B27" s="33"/>
    </row>
    <row r="28" spans="1:8">
      <c r="B28" s="33"/>
    </row>
    <row r="29" spans="1:8">
      <c r="B29" s="33"/>
    </row>
    <row r="30" spans="1:8">
      <c r="B30" s="33"/>
    </row>
    <row r="31" spans="1:8">
      <c r="B31" s="33"/>
    </row>
    <row r="32" spans="1: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</sheetData>
  <mergeCells count="3">
    <mergeCell ref="D4:I4"/>
    <mergeCell ref="B6:B15"/>
    <mergeCell ref="D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58A9-AEEA-4D1F-9FA8-F0D663553360}">
  <dimension ref="A1:H74"/>
  <sheetViews>
    <sheetView showGridLines="0" zoomScale="80" zoomScaleNormal="80" workbookViewId="0"/>
  </sheetViews>
  <sheetFormatPr defaultColWidth="10.77734375" defaultRowHeight="22.95" customHeight="1"/>
  <cols>
    <col min="2" max="2" width="42.44140625" bestFit="1" customWidth="1"/>
    <col min="3" max="3" width="42.109375" bestFit="1" customWidth="1"/>
    <col min="4" max="4" width="9.6640625" bestFit="1" customWidth="1"/>
    <col min="5" max="5" width="13.109375" bestFit="1" customWidth="1"/>
    <col min="6" max="6" width="9" bestFit="1" customWidth="1"/>
    <col min="7" max="7" width="15.5546875" bestFit="1" customWidth="1"/>
    <col min="8" max="8" width="42.109375" bestFit="1" customWidth="1"/>
  </cols>
  <sheetData>
    <row r="1" spans="1:8" ht="22.95" customHeight="1" thickBot="1">
      <c r="A1" s="28"/>
      <c r="B1" s="28"/>
      <c r="C1" s="28"/>
      <c r="D1" s="28"/>
      <c r="E1" s="28"/>
      <c r="F1" s="28"/>
    </row>
    <row r="2" spans="1:8" ht="22.95" customHeight="1" thickBot="1">
      <c r="A2" s="9"/>
      <c r="B2" s="319" t="s">
        <v>97</v>
      </c>
      <c r="C2" s="320"/>
      <c r="D2" s="319" t="s">
        <v>90</v>
      </c>
      <c r="E2" s="320"/>
      <c r="F2" s="320"/>
      <c r="G2" s="320"/>
      <c r="H2" s="321"/>
    </row>
    <row r="3" spans="1:8" ht="22.95" customHeight="1" thickBot="1">
      <c r="A3" s="9"/>
      <c r="B3" s="8"/>
      <c r="C3" s="9"/>
      <c r="D3" s="9"/>
      <c r="E3" s="9"/>
      <c r="F3" s="9"/>
      <c r="H3" s="2"/>
    </row>
    <row r="4" spans="1:8" ht="22.95" customHeight="1">
      <c r="A4" s="9"/>
      <c r="B4" s="44" t="s">
        <v>79</v>
      </c>
      <c r="C4" s="45" t="s">
        <v>84</v>
      </c>
      <c r="D4" s="9"/>
      <c r="E4" s="9"/>
      <c r="F4" s="9"/>
      <c r="H4" s="2"/>
    </row>
    <row r="5" spans="1:8" ht="22.95" customHeight="1">
      <c r="A5" s="29"/>
      <c r="B5" s="46" t="s">
        <v>80</v>
      </c>
      <c r="C5" s="47" t="s">
        <v>85</v>
      </c>
      <c r="D5" s="9"/>
      <c r="E5" s="9"/>
      <c r="F5" s="9"/>
      <c r="H5" s="2"/>
    </row>
    <row r="6" spans="1:8" ht="22.95" customHeight="1">
      <c r="A6" s="29"/>
      <c r="B6" s="46" t="s">
        <v>81</v>
      </c>
      <c r="C6" s="47" t="s">
        <v>86</v>
      </c>
      <c r="D6" s="9"/>
      <c r="E6" s="9"/>
      <c r="F6" s="9"/>
      <c r="H6" s="2"/>
    </row>
    <row r="7" spans="1:8" ht="22.95" customHeight="1">
      <c r="A7" s="29"/>
      <c r="B7" s="46" t="s">
        <v>82</v>
      </c>
      <c r="C7" s="47" t="s">
        <v>87</v>
      </c>
      <c r="D7" s="9"/>
      <c r="E7" s="9"/>
      <c r="F7" s="9"/>
      <c r="H7" s="2"/>
    </row>
    <row r="8" spans="1:8" ht="22.95" customHeight="1">
      <c r="A8" s="29"/>
      <c r="B8" s="46" t="s">
        <v>83</v>
      </c>
      <c r="C8" s="47" t="s">
        <v>88</v>
      </c>
      <c r="D8" s="9"/>
      <c r="E8" s="9"/>
      <c r="F8" s="9"/>
      <c r="H8" s="2"/>
    </row>
    <row r="9" spans="1:8" ht="22.95" customHeight="1">
      <c r="A9" s="29"/>
      <c r="B9" s="48"/>
      <c r="C9" s="10"/>
      <c r="D9" s="9"/>
      <c r="E9" s="9"/>
      <c r="F9" s="9"/>
      <c r="H9" s="2"/>
    </row>
    <row r="10" spans="1:8" ht="22.95" customHeight="1">
      <c r="A10" s="29"/>
      <c r="B10" s="48"/>
      <c r="C10" s="10"/>
      <c r="D10" s="9"/>
      <c r="E10" s="9"/>
      <c r="F10" s="9"/>
      <c r="H10" s="2"/>
    </row>
    <row r="11" spans="1:8" ht="22.95" customHeight="1">
      <c r="A11" s="29"/>
      <c r="B11" s="48"/>
      <c r="C11" s="2"/>
      <c r="H11" s="2"/>
    </row>
    <row r="12" spans="1:8" ht="22.95" customHeight="1">
      <c r="A12" s="29"/>
      <c r="B12" s="48"/>
      <c r="C12" s="2"/>
      <c r="H12" s="2"/>
    </row>
    <row r="13" spans="1:8" ht="22.95" customHeight="1">
      <c r="A13" s="29"/>
      <c r="B13" s="48"/>
      <c r="C13" s="49"/>
      <c r="D13" s="28"/>
      <c r="E13" s="28"/>
      <c r="F13" s="28"/>
      <c r="H13" s="2"/>
    </row>
    <row r="14" spans="1:8" ht="22.95" customHeight="1">
      <c r="A14" s="29"/>
      <c r="B14" s="50" t="s">
        <v>89</v>
      </c>
      <c r="C14" s="51" t="s">
        <v>84</v>
      </c>
      <c r="D14" s="9"/>
      <c r="E14" s="9"/>
      <c r="F14" s="9"/>
      <c r="H14" s="2"/>
    </row>
    <row r="15" spans="1:8" ht="22.95" customHeight="1" thickBot="1">
      <c r="A15" s="30"/>
      <c r="B15" s="52" t="s">
        <v>82</v>
      </c>
      <c r="C15" s="53" t="str">
        <f>INDEX(C5:C8,MATCH(B15,B5:B8,0))</f>
        <v xml:space="preserve">Galaxy Tab </v>
      </c>
      <c r="D15" s="6"/>
      <c r="E15" s="6"/>
      <c r="F15" s="6"/>
      <c r="G15" s="56"/>
      <c r="H15" s="22"/>
    </row>
    <row r="16" spans="1:8" ht="22.95" customHeight="1">
      <c r="A16" s="30"/>
      <c r="C16" s="9"/>
      <c r="D16" s="9"/>
      <c r="E16" s="9"/>
      <c r="F16" s="9"/>
    </row>
    <row r="17" spans="1:8" ht="22.95" customHeight="1" thickBot="1">
      <c r="A17" s="30"/>
      <c r="B17" s="20"/>
      <c r="C17" s="9"/>
      <c r="D17" s="9"/>
      <c r="E17" s="9"/>
      <c r="F17" s="9"/>
    </row>
    <row r="18" spans="1:8" ht="22.95" customHeight="1" thickBot="1">
      <c r="A18" s="30"/>
      <c r="B18" s="319" t="s">
        <v>96</v>
      </c>
      <c r="C18" s="320"/>
      <c r="D18" s="319" t="s">
        <v>91</v>
      </c>
      <c r="E18" s="320"/>
      <c r="F18" s="320"/>
      <c r="G18" s="320"/>
      <c r="H18" s="321"/>
    </row>
    <row r="19" spans="1:8" ht="22.95" customHeight="1">
      <c r="A19" s="30"/>
      <c r="B19" s="8"/>
      <c r="C19" s="9"/>
      <c r="D19" s="9"/>
      <c r="E19" s="9"/>
      <c r="F19" s="9"/>
      <c r="H19" s="2"/>
    </row>
    <row r="20" spans="1:8" ht="22.95" customHeight="1">
      <c r="A20" s="30"/>
      <c r="B20" s="54" t="s">
        <v>79</v>
      </c>
      <c r="C20" s="9"/>
      <c r="D20" s="42" t="s">
        <v>84</v>
      </c>
      <c r="E20" s="43" t="s">
        <v>85</v>
      </c>
      <c r="F20" s="43" t="s">
        <v>86</v>
      </c>
      <c r="G20" s="43" t="s">
        <v>87</v>
      </c>
      <c r="H20" s="47" t="s">
        <v>88</v>
      </c>
    </row>
    <row r="21" spans="1:8" ht="22.95" customHeight="1">
      <c r="A21" s="30"/>
      <c r="B21" s="46" t="s">
        <v>80</v>
      </c>
      <c r="C21" s="9"/>
      <c r="D21" s="9"/>
      <c r="E21" s="9"/>
      <c r="F21" s="9"/>
      <c r="H21" s="2"/>
    </row>
    <row r="22" spans="1:8" ht="22.95" customHeight="1">
      <c r="A22" s="30"/>
      <c r="B22" s="46" t="s">
        <v>81</v>
      </c>
      <c r="C22" s="9"/>
      <c r="D22" s="9"/>
      <c r="E22" s="9"/>
      <c r="F22" s="9"/>
      <c r="H22" s="2"/>
    </row>
    <row r="23" spans="1:8" ht="22.95" customHeight="1">
      <c r="A23" s="30"/>
      <c r="B23" s="46" t="s">
        <v>82</v>
      </c>
      <c r="C23" s="9"/>
      <c r="D23" s="9"/>
      <c r="E23" s="9"/>
      <c r="F23" s="9"/>
      <c r="H23" s="2"/>
    </row>
    <row r="24" spans="1:8" ht="22.95" customHeight="1">
      <c r="A24" s="29"/>
      <c r="B24" s="46" t="s">
        <v>83</v>
      </c>
      <c r="C24" s="9"/>
      <c r="D24" s="9"/>
      <c r="E24" s="9"/>
      <c r="F24" s="9"/>
      <c r="H24" s="2"/>
    </row>
    <row r="25" spans="1:8" ht="22.95" customHeight="1">
      <c r="A25" s="30"/>
      <c r="B25" s="48"/>
      <c r="C25" s="9"/>
      <c r="D25" s="9"/>
      <c r="E25" s="9"/>
      <c r="F25" s="9"/>
      <c r="H25" s="2"/>
    </row>
    <row r="26" spans="1:8" ht="22.95" customHeight="1">
      <c r="A26" s="30"/>
      <c r="B26" s="48"/>
      <c r="C26" s="9"/>
      <c r="D26" s="4"/>
      <c r="E26" s="4"/>
      <c r="F26" s="4"/>
      <c r="H26" s="2"/>
    </row>
    <row r="27" spans="1:8" ht="22.95" customHeight="1">
      <c r="A27" s="30"/>
      <c r="B27" s="48"/>
      <c r="D27" s="4"/>
      <c r="E27" s="4"/>
      <c r="F27" s="4"/>
      <c r="H27" s="2"/>
    </row>
    <row r="28" spans="1:8" ht="22.95" customHeight="1">
      <c r="A28" s="30"/>
      <c r="B28" s="48"/>
      <c r="H28" s="2"/>
    </row>
    <row r="29" spans="1:8" ht="22.95" customHeight="1">
      <c r="A29" s="30"/>
      <c r="B29" s="48"/>
      <c r="C29" s="28"/>
      <c r="H29" s="2"/>
    </row>
    <row r="30" spans="1:8" ht="22.95" customHeight="1">
      <c r="A30" s="30"/>
      <c r="B30" s="50" t="s">
        <v>89</v>
      </c>
      <c r="C30" s="41" t="s">
        <v>84</v>
      </c>
      <c r="H30" s="2"/>
    </row>
    <row r="31" spans="1:8" ht="22.95" customHeight="1" thickBot="1">
      <c r="A31" s="30"/>
      <c r="B31" s="52" t="s">
        <v>82</v>
      </c>
      <c r="C31" s="55" t="str">
        <f>INDEX(E20:H20,MATCH(B31,B21:B24,0))</f>
        <v xml:space="preserve">Galaxy Tab </v>
      </c>
      <c r="D31" s="56"/>
      <c r="E31" s="56"/>
      <c r="F31" s="56"/>
      <c r="G31" s="56"/>
      <c r="H31" s="22"/>
    </row>
    <row r="32" spans="1:8" ht="22.95" customHeight="1">
      <c r="A32" s="30"/>
    </row>
    <row r="33" spans="1:8" ht="22.95" customHeight="1" thickBot="1">
      <c r="A33" s="30"/>
    </row>
    <row r="34" spans="1:8" ht="22.95" customHeight="1" thickBot="1">
      <c r="A34" s="30"/>
      <c r="B34" s="57" t="s">
        <v>95</v>
      </c>
      <c r="C34" s="58"/>
      <c r="D34" s="319" t="s">
        <v>92</v>
      </c>
      <c r="E34" s="320"/>
      <c r="F34" s="320"/>
      <c r="G34" s="320"/>
      <c r="H34" s="321"/>
    </row>
    <row r="35" spans="1:8" ht="22.95" customHeight="1">
      <c r="A35" s="30"/>
      <c r="B35" s="1"/>
      <c r="H35" s="2"/>
    </row>
    <row r="36" spans="1:8" ht="22.95" customHeight="1">
      <c r="A36" s="30"/>
      <c r="B36" s="54" t="s">
        <v>79</v>
      </c>
      <c r="C36" s="46" t="s">
        <v>80</v>
      </c>
      <c r="D36" s="46" t="s">
        <v>81</v>
      </c>
      <c r="E36" s="46" t="s">
        <v>82</v>
      </c>
      <c r="F36" s="46" t="s">
        <v>83</v>
      </c>
      <c r="H36" s="2"/>
    </row>
    <row r="37" spans="1:8" ht="22.95" customHeight="1">
      <c r="A37" s="30"/>
      <c r="B37" s="1"/>
      <c r="H37" s="2"/>
    </row>
    <row r="38" spans="1:8" ht="22.95" customHeight="1">
      <c r="A38" s="30"/>
      <c r="B38" s="1"/>
      <c r="C38" s="42" t="s">
        <v>84</v>
      </c>
      <c r="H38" s="2"/>
    </row>
    <row r="39" spans="1:8" ht="22.95" customHeight="1">
      <c r="A39" s="30"/>
      <c r="B39" s="1"/>
      <c r="C39" s="43" t="s">
        <v>85</v>
      </c>
      <c r="H39" s="2"/>
    </row>
    <row r="40" spans="1:8" ht="22.95" customHeight="1">
      <c r="A40" s="30"/>
      <c r="B40" s="1"/>
      <c r="C40" s="43" t="s">
        <v>86</v>
      </c>
      <c r="H40" s="2"/>
    </row>
    <row r="41" spans="1:8" ht="22.95" customHeight="1">
      <c r="A41" s="30"/>
      <c r="B41" s="1"/>
      <c r="C41" s="43" t="s">
        <v>87</v>
      </c>
      <c r="H41" s="2"/>
    </row>
    <row r="42" spans="1:8" ht="22.95" customHeight="1">
      <c r="A42" s="30"/>
      <c r="B42" s="1"/>
      <c r="C42" s="47" t="s">
        <v>88</v>
      </c>
      <c r="H42" s="2"/>
    </row>
    <row r="43" spans="1:8" ht="22.95" customHeight="1">
      <c r="A43" s="30"/>
      <c r="B43" s="1"/>
      <c r="H43" s="2"/>
    </row>
    <row r="44" spans="1:8" ht="22.95" customHeight="1">
      <c r="A44" s="30"/>
      <c r="B44" s="1"/>
      <c r="H44" s="2"/>
    </row>
    <row r="45" spans="1:8" ht="22.95" customHeight="1">
      <c r="A45" s="30"/>
      <c r="B45" s="50" t="s">
        <v>89</v>
      </c>
      <c r="C45" s="41" t="s">
        <v>84</v>
      </c>
      <c r="H45" s="2"/>
    </row>
    <row r="46" spans="1:8" ht="22.95" customHeight="1" thickBot="1">
      <c r="A46" s="30"/>
      <c r="B46" s="52" t="s">
        <v>82</v>
      </c>
      <c r="C46" s="55" t="str">
        <f>INDEX(C39:C42,MATCH(B46,C36:F36,0))</f>
        <v xml:space="preserve">Galaxy Tab </v>
      </c>
      <c r="D46" s="56"/>
      <c r="E46" s="56"/>
      <c r="F46" s="56"/>
      <c r="G46" s="56"/>
      <c r="H46" s="22"/>
    </row>
    <row r="47" spans="1:8" ht="22.95" customHeight="1">
      <c r="A47" s="30"/>
    </row>
    <row r="48" spans="1:8" ht="22.95" customHeight="1" thickBot="1">
      <c r="A48" s="30"/>
    </row>
    <row r="49" spans="1:8" ht="22.95" customHeight="1" thickBot="1">
      <c r="A49" s="30"/>
      <c r="B49" s="319" t="s">
        <v>94</v>
      </c>
      <c r="C49" s="320"/>
      <c r="D49" s="319" t="s">
        <v>98</v>
      </c>
      <c r="E49" s="320"/>
      <c r="F49" s="320"/>
      <c r="G49" s="320"/>
      <c r="H49" s="321"/>
    </row>
    <row r="50" spans="1:8" ht="22.95" customHeight="1" thickBot="1">
      <c r="A50" s="30"/>
      <c r="B50" s="8"/>
      <c r="C50" s="9"/>
      <c r="D50" s="9"/>
      <c r="E50" s="9"/>
      <c r="F50" s="9"/>
      <c r="H50" s="2"/>
    </row>
    <row r="51" spans="1:8" ht="22.95" customHeight="1">
      <c r="A51" s="30"/>
      <c r="B51" s="44" t="s">
        <v>79</v>
      </c>
      <c r="C51" s="45" t="s">
        <v>84</v>
      </c>
      <c r="D51" s="9"/>
      <c r="E51" s="9"/>
      <c r="F51" s="9"/>
      <c r="H51" s="2"/>
    </row>
    <row r="52" spans="1:8" ht="22.95" customHeight="1">
      <c r="A52" s="30"/>
      <c r="B52" s="46" t="s">
        <v>80</v>
      </c>
      <c r="C52" s="47" t="s">
        <v>85</v>
      </c>
      <c r="D52" s="9"/>
      <c r="E52" s="9"/>
      <c r="F52" s="9"/>
      <c r="H52" s="2"/>
    </row>
    <row r="53" spans="1:8" ht="22.95" customHeight="1">
      <c r="A53" s="30"/>
      <c r="B53" s="46" t="s">
        <v>81</v>
      </c>
      <c r="C53" s="47" t="s">
        <v>86</v>
      </c>
      <c r="D53" s="9"/>
      <c r="E53" s="9"/>
      <c r="F53" s="9"/>
      <c r="H53" s="2"/>
    </row>
    <row r="54" spans="1:8" ht="22.95" customHeight="1">
      <c r="A54" s="30"/>
      <c r="B54" s="46" t="s">
        <v>82</v>
      </c>
      <c r="C54" s="47" t="s">
        <v>87</v>
      </c>
      <c r="D54" s="9"/>
      <c r="E54" s="9"/>
      <c r="F54" s="9"/>
      <c r="H54" s="2"/>
    </row>
    <row r="55" spans="1:8" ht="22.95" customHeight="1">
      <c r="A55" s="30"/>
      <c r="B55" s="46" t="s">
        <v>83</v>
      </c>
      <c r="C55" s="47" t="s">
        <v>88</v>
      </c>
      <c r="D55" s="9"/>
      <c r="E55" s="9"/>
      <c r="F55" s="9"/>
      <c r="H55" s="2"/>
    </row>
    <row r="56" spans="1:8" ht="22.95" customHeight="1">
      <c r="A56" s="30"/>
      <c r="B56" s="48"/>
      <c r="C56" s="10"/>
      <c r="D56" s="9"/>
      <c r="E56" s="9"/>
      <c r="F56" s="9"/>
      <c r="H56" s="2"/>
    </row>
    <row r="57" spans="1:8" ht="22.95" customHeight="1">
      <c r="A57" s="30"/>
      <c r="B57" s="48"/>
      <c r="C57" s="10"/>
      <c r="D57" s="9"/>
      <c r="E57" s="9"/>
      <c r="F57" s="9"/>
      <c r="H57" s="2"/>
    </row>
    <row r="58" spans="1:8" ht="22.95" customHeight="1">
      <c r="A58" s="30"/>
      <c r="B58" s="48"/>
      <c r="C58" s="2"/>
      <c r="H58" s="2"/>
    </row>
    <row r="59" spans="1:8" ht="22.95" customHeight="1">
      <c r="A59" s="30"/>
      <c r="B59" s="48"/>
      <c r="C59" s="2"/>
      <c r="H59" s="2"/>
    </row>
    <row r="60" spans="1:8" ht="22.95" customHeight="1">
      <c r="A60" s="30"/>
      <c r="B60" s="48"/>
      <c r="C60" s="49"/>
      <c r="D60" s="28"/>
      <c r="E60" s="28"/>
      <c r="F60" s="28"/>
      <c r="H60" s="2"/>
    </row>
    <row r="61" spans="1:8" ht="22.95" customHeight="1">
      <c r="A61" s="30"/>
      <c r="B61" s="50" t="s">
        <v>93</v>
      </c>
      <c r="C61" s="50" t="s">
        <v>89</v>
      </c>
      <c r="D61" s="9"/>
      <c r="E61" s="9"/>
      <c r="F61" s="9"/>
      <c r="H61" s="2"/>
    </row>
    <row r="62" spans="1:8" ht="22.95" customHeight="1" thickBot="1">
      <c r="A62" s="30"/>
      <c r="B62" s="52" t="s">
        <v>87</v>
      </c>
      <c r="C62" s="53" t="str">
        <f>INDEX(B52:B55,MATCH(B62,C52:C55,0))</f>
        <v xml:space="preserve">Samsung </v>
      </c>
      <c r="D62" s="6"/>
      <c r="E62" s="6"/>
      <c r="F62" s="6"/>
      <c r="G62" s="56"/>
      <c r="H62" s="22"/>
    </row>
    <row r="63" spans="1:8" ht="22.95" customHeight="1">
      <c r="A63" s="30"/>
    </row>
    <row r="64" spans="1:8" ht="22.95" customHeight="1">
      <c r="A64" s="30"/>
    </row>
    <row r="65" spans="1:1" ht="22.95" customHeight="1">
      <c r="A65" s="30"/>
    </row>
    <row r="66" spans="1:1" ht="22.95" customHeight="1">
      <c r="A66" s="30"/>
    </row>
    <row r="67" spans="1:1" ht="22.95" customHeight="1">
      <c r="A67" s="30"/>
    </row>
    <row r="68" spans="1:1" ht="22.95" customHeight="1">
      <c r="A68" s="30"/>
    </row>
    <row r="69" spans="1:1" ht="22.95" customHeight="1">
      <c r="A69" s="30"/>
    </row>
    <row r="70" spans="1:1" ht="22.95" customHeight="1">
      <c r="A70" s="30"/>
    </row>
    <row r="71" spans="1:1" ht="22.95" customHeight="1">
      <c r="A71" s="30"/>
    </row>
    <row r="72" spans="1:1" ht="22.95" customHeight="1">
      <c r="A72" s="30"/>
    </row>
    <row r="73" spans="1:1" ht="22.95" customHeight="1">
      <c r="A73" s="30"/>
    </row>
    <row r="74" spans="1:1" ht="22.95" customHeight="1">
      <c r="A74" s="30"/>
    </row>
  </sheetData>
  <mergeCells count="7">
    <mergeCell ref="D34:H34"/>
    <mergeCell ref="B49:C49"/>
    <mergeCell ref="D49:H49"/>
    <mergeCell ref="B2:C2"/>
    <mergeCell ref="B18:C18"/>
    <mergeCell ref="D2:H2"/>
    <mergeCell ref="D18:H18"/>
  </mergeCells>
  <dataValidations count="2">
    <dataValidation type="list" allowBlank="1" showInputMessage="1" showErrorMessage="1" sqref="B15 B46 B31" xr:uid="{6DEC852D-8F1B-4E0D-8909-A5DB602FD4C6}">
      <formula1>$B$5:$B$8</formula1>
    </dataValidation>
    <dataValidation type="list" allowBlank="1" showInputMessage="1" showErrorMessage="1" sqref="B62" xr:uid="{AE13FAE7-AEEF-41F7-BB07-9BC8C793DB09}">
      <formula1>$B$52:$B$55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0C47-E066-4946-9091-B19C931C2595}">
  <dimension ref="A1:L74"/>
  <sheetViews>
    <sheetView workbookViewId="0"/>
  </sheetViews>
  <sheetFormatPr defaultColWidth="8.77734375" defaultRowHeight="14.4"/>
  <cols>
    <col min="1" max="2" width="8.77734375" style="25"/>
    <col min="3" max="3" width="12.77734375" style="25" bestFit="1" customWidth="1"/>
    <col min="4" max="9" width="10.77734375" style="25" customWidth="1"/>
    <col min="10" max="16384" width="8.77734375" style="25"/>
  </cols>
  <sheetData>
    <row r="1" spans="1:12" ht="23.4">
      <c r="A1" s="31"/>
      <c r="B1" s="31"/>
      <c r="C1" s="31"/>
      <c r="D1" s="31"/>
      <c r="E1" s="31"/>
      <c r="F1" s="31"/>
      <c r="G1" s="31"/>
      <c r="H1" s="31"/>
    </row>
    <row r="2" spans="1:12" ht="21">
      <c r="A2" s="26"/>
      <c r="B2" s="26"/>
      <c r="C2" s="26"/>
      <c r="D2" s="26"/>
      <c r="E2" s="323" t="s">
        <v>101</v>
      </c>
      <c r="F2" s="323"/>
      <c r="G2" s="323"/>
      <c r="H2" s="26"/>
    </row>
    <row r="3" spans="1:12" ht="21">
      <c r="A3" s="26"/>
      <c r="B3" s="26"/>
      <c r="C3" s="322" t="s">
        <v>100</v>
      </c>
      <c r="D3" s="322"/>
      <c r="E3" s="322"/>
      <c r="F3" s="322"/>
      <c r="G3" s="322"/>
      <c r="H3" s="322"/>
      <c r="I3" s="322"/>
      <c r="J3" s="322"/>
    </row>
    <row r="4" spans="1:12" ht="21">
      <c r="A4" s="26"/>
      <c r="B4" s="26"/>
      <c r="C4" s="27"/>
      <c r="D4" s="26"/>
      <c r="E4" s="26"/>
      <c r="F4" s="26"/>
      <c r="G4" s="26"/>
      <c r="H4" s="26"/>
    </row>
    <row r="5" spans="1:12" ht="31.2">
      <c r="A5" s="27"/>
      <c r="B5" s="32"/>
      <c r="C5" s="27"/>
      <c r="D5" s="314" t="s">
        <v>76</v>
      </c>
      <c r="E5" s="314"/>
      <c r="F5" s="314"/>
      <c r="G5" s="314"/>
      <c r="H5" s="314"/>
      <c r="I5" s="314"/>
    </row>
    <row r="6" spans="1:12" ht="23.4">
      <c r="A6" s="26"/>
      <c r="B6" s="32"/>
      <c r="C6" s="34"/>
      <c r="D6" s="38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L6" s="35">
        <v>0.01</v>
      </c>
    </row>
    <row r="7" spans="1:12" ht="23.4">
      <c r="A7" s="26"/>
      <c r="B7" s="315" t="s">
        <v>77</v>
      </c>
      <c r="C7" s="38">
        <v>100</v>
      </c>
      <c r="D7" s="37">
        <v>7.0000000000000007E-2</v>
      </c>
      <c r="E7" s="37">
        <v>0.11</v>
      </c>
      <c r="F7" s="37">
        <v>0.14000000000000001</v>
      </c>
      <c r="G7" s="37">
        <v>0.06</v>
      </c>
      <c r="H7" s="37">
        <v>0.14000000000000001</v>
      </c>
      <c r="I7" s="37">
        <v>7.0000000000000007E-2</v>
      </c>
    </row>
    <row r="8" spans="1:12" ht="21" customHeight="1">
      <c r="A8" s="26"/>
      <c r="B8" s="315"/>
      <c r="C8" s="38">
        <v>200</v>
      </c>
      <c r="D8" s="37">
        <v>7.0000000000000007E-2</v>
      </c>
      <c r="E8" s="37">
        <v>0.15</v>
      </c>
      <c r="F8" s="37">
        <v>0.17</v>
      </c>
      <c r="G8" s="37">
        <v>0.16</v>
      </c>
      <c r="H8" s="37">
        <v>7.0000000000000007E-2</v>
      </c>
      <c r="I8" s="37">
        <v>0.09</v>
      </c>
    </row>
    <row r="9" spans="1:12" ht="23.4">
      <c r="A9" s="26"/>
      <c r="B9" s="315"/>
      <c r="C9" s="38">
        <v>300</v>
      </c>
      <c r="D9" s="37">
        <v>0.17</v>
      </c>
      <c r="E9" s="37">
        <v>0.13</v>
      </c>
      <c r="F9" s="37">
        <v>7.0000000000000007E-2</v>
      </c>
      <c r="G9" s="37">
        <v>0.06</v>
      </c>
      <c r="H9" s="37">
        <v>0.16</v>
      </c>
      <c r="I9" s="37">
        <v>0.19</v>
      </c>
    </row>
    <row r="10" spans="1:12" ht="23.4">
      <c r="A10" s="26"/>
      <c r="B10" s="315"/>
      <c r="C10" s="38">
        <v>400</v>
      </c>
      <c r="D10" s="37">
        <v>0.11</v>
      </c>
      <c r="E10" s="37">
        <v>0.18</v>
      </c>
      <c r="F10" s="37">
        <v>0.09</v>
      </c>
      <c r="G10" s="37">
        <v>0.1</v>
      </c>
      <c r="H10" s="37">
        <v>0.15</v>
      </c>
      <c r="I10" s="37">
        <v>0.1</v>
      </c>
    </row>
    <row r="11" spans="1:12" ht="23.4">
      <c r="B11" s="315"/>
      <c r="C11" s="38">
        <v>500</v>
      </c>
      <c r="D11" s="37">
        <v>0.1</v>
      </c>
      <c r="E11" s="37">
        <v>0.12</v>
      </c>
      <c r="F11" s="37">
        <v>0.15</v>
      </c>
      <c r="G11" s="37">
        <v>0.19</v>
      </c>
      <c r="H11" s="37">
        <v>0.16</v>
      </c>
      <c r="I11" s="37">
        <v>0.09</v>
      </c>
    </row>
    <row r="12" spans="1:12" ht="23.4">
      <c r="B12" s="315"/>
      <c r="C12" s="38">
        <v>600</v>
      </c>
      <c r="D12" s="37">
        <v>0.16</v>
      </c>
      <c r="E12" s="37">
        <v>7.0000000000000007E-2</v>
      </c>
      <c r="F12" s="37">
        <v>0.1</v>
      </c>
      <c r="G12" s="37">
        <v>7.0000000000000007E-2</v>
      </c>
      <c r="H12" s="37">
        <v>0.19</v>
      </c>
      <c r="I12" s="37">
        <v>0.08</v>
      </c>
    </row>
    <row r="13" spans="1:12" ht="23.4">
      <c r="A13" s="31"/>
      <c r="B13" s="315"/>
      <c r="C13" s="38">
        <v>700</v>
      </c>
      <c r="D13" s="37">
        <v>0.16</v>
      </c>
      <c r="E13" s="37">
        <v>0.14000000000000001</v>
      </c>
      <c r="F13" s="37">
        <v>0.18</v>
      </c>
      <c r="G13" s="37">
        <v>0.17</v>
      </c>
      <c r="H13" s="37">
        <v>0.15</v>
      </c>
      <c r="I13" s="37">
        <v>0.16</v>
      </c>
    </row>
    <row r="14" spans="1:12" ht="23.4">
      <c r="A14" s="26"/>
      <c r="B14" s="315"/>
      <c r="C14" s="38">
        <v>800</v>
      </c>
      <c r="D14" s="37">
        <v>7.0000000000000007E-2</v>
      </c>
      <c r="E14" s="37">
        <v>0.09</v>
      </c>
      <c r="F14" s="37">
        <v>0.13</v>
      </c>
      <c r="G14" s="37">
        <v>0.09</v>
      </c>
      <c r="H14" s="37">
        <v>0.15</v>
      </c>
      <c r="I14" s="37">
        <v>0.18</v>
      </c>
    </row>
    <row r="15" spans="1:12" ht="23.4">
      <c r="A15" s="26"/>
      <c r="B15" s="315"/>
      <c r="C15" s="38">
        <v>900</v>
      </c>
      <c r="D15" s="37">
        <v>0.17</v>
      </c>
      <c r="E15" s="37">
        <v>0.08</v>
      </c>
      <c r="F15" s="37">
        <v>0.13</v>
      </c>
      <c r="G15" s="37">
        <v>0.15</v>
      </c>
      <c r="H15" s="37">
        <v>0.06</v>
      </c>
      <c r="I15" s="37">
        <v>0.06</v>
      </c>
    </row>
    <row r="16" spans="1:12" ht="23.4">
      <c r="A16" s="26"/>
      <c r="B16" s="315"/>
      <c r="C16" s="38">
        <v>1000</v>
      </c>
      <c r="D16" s="37">
        <v>0.06</v>
      </c>
      <c r="E16" s="37">
        <v>0.19</v>
      </c>
      <c r="F16" s="37">
        <v>0.13</v>
      </c>
      <c r="G16" s="37">
        <v>0.1</v>
      </c>
      <c r="H16" s="37">
        <v>0.1</v>
      </c>
      <c r="I16" s="37">
        <v>0.17</v>
      </c>
    </row>
    <row r="17" spans="1:8" ht="21">
      <c r="A17" s="26"/>
      <c r="B17" s="33"/>
      <c r="C17" s="27"/>
      <c r="D17" s="26"/>
      <c r="E17" s="26"/>
      <c r="F17" s="26"/>
      <c r="G17" s="26"/>
      <c r="H17" s="26"/>
    </row>
    <row r="18" spans="1:8" ht="21">
      <c r="A18" s="26"/>
      <c r="B18" s="33"/>
      <c r="C18" s="36" t="s">
        <v>77</v>
      </c>
      <c r="D18" s="36">
        <v>500</v>
      </c>
      <c r="F18" s="59" t="s">
        <v>99</v>
      </c>
      <c r="G18" s="60">
        <f>INDEX(D7:I16,MATCH(D18,C7:C16,0),MATCH(D19,D6:I6,0))</f>
        <v>0.16</v>
      </c>
      <c r="H18" s="26"/>
    </row>
    <row r="19" spans="1:8" ht="21">
      <c r="A19" s="26"/>
      <c r="B19" s="33"/>
      <c r="C19" s="36" t="s">
        <v>76</v>
      </c>
      <c r="D19" s="36">
        <v>5</v>
      </c>
      <c r="H19" s="26"/>
    </row>
    <row r="20" spans="1:8" ht="21">
      <c r="A20" s="27"/>
      <c r="B20" s="33"/>
      <c r="C20" s="26"/>
      <c r="D20" s="26"/>
      <c r="E20" s="26"/>
      <c r="F20" s="26"/>
      <c r="G20" s="26"/>
      <c r="H20" s="26"/>
    </row>
    <row r="21" spans="1:8" ht="21">
      <c r="A21" s="27"/>
      <c r="B21" s="33"/>
      <c r="C21" s="26"/>
      <c r="D21" s="26"/>
      <c r="E21" s="26"/>
      <c r="F21" s="26"/>
      <c r="G21" s="26"/>
      <c r="H21" s="26"/>
    </row>
    <row r="22" spans="1:8" ht="21">
      <c r="A22" s="27"/>
      <c r="B22" s="33"/>
      <c r="C22" s="26"/>
      <c r="D22" s="26"/>
      <c r="E22" s="26"/>
      <c r="F22" s="26"/>
      <c r="G22" s="26"/>
      <c r="H22" s="26"/>
    </row>
    <row r="23" spans="1:8" ht="21">
      <c r="A23" s="27"/>
      <c r="B23" s="33"/>
      <c r="C23" s="26"/>
      <c r="D23" s="26"/>
      <c r="E23" s="26"/>
      <c r="F23" s="26"/>
      <c r="G23" s="26"/>
      <c r="H23" s="26"/>
    </row>
    <row r="24" spans="1:8" ht="21">
      <c r="A24" s="27"/>
      <c r="B24" s="32"/>
      <c r="C24" s="26"/>
      <c r="D24" s="26"/>
      <c r="E24" s="26"/>
      <c r="F24" s="26"/>
      <c r="G24" s="26"/>
      <c r="H24" s="26"/>
    </row>
    <row r="25" spans="1:8" ht="21">
      <c r="A25" s="27"/>
      <c r="B25" s="33"/>
      <c r="C25" s="26"/>
      <c r="D25" s="26"/>
      <c r="E25" s="26"/>
      <c r="F25" s="26"/>
      <c r="G25" s="26"/>
      <c r="H25" s="26"/>
    </row>
    <row r="26" spans="1:8" ht="21">
      <c r="A26" s="27"/>
      <c r="B26" s="33"/>
      <c r="C26" s="26"/>
      <c r="D26" s="26"/>
      <c r="E26" s="26"/>
      <c r="F26" s="26"/>
      <c r="G26" s="26"/>
      <c r="H26" s="26"/>
    </row>
    <row r="27" spans="1:8" ht="21">
      <c r="A27" s="27"/>
      <c r="B27" s="33"/>
      <c r="C27" s="26"/>
      <c r="D27" s="26"/>
      <c r="E27" s="26"/>
      <c r="F27" s="26"/>
      <c r="G27" s="26"/>
      <c r="H27" s="26"/>
    </row>
    <row r="28" spans="1:8">
      <c r="B28" s="33"/>
    </row>
    <row r="29" spans="1:8">
      <c r="B29" s="33"/>
    </row>
    <row r="30" spans="1:8">
      <c r="B30" s="33"/>
    </row>
    <row r="31" spans="1:8">
      <c r="B31" s="33"/>
    </row>
    <row r="32" spans="1: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</sheetData>
  <mergeCells count="4">
    <mergeCell ref="D5:I5"/>
    <mergeCell ref="B7:B16"/>
    <mergeCell ref="C3:J3"/>
    <mergeCell ref="E2:G2"/>
  </mergeCells>
  <dataValidations count="2">
    <dataValidation type="list" allowBlank="1" showInputMessage="1" showErrorMessage="1" sqref="D18" xr:uid="{733F3258-F80C-4DFB-A98B-35277D7FAE22}">
      <formula1>$C$7:$C$16</formula1>
    </dataValidation>
    <dataValidation type="list" allowBlank="1" showInputMessage="1" showErrorMessage="1" sqref="D19" xr:uid="{0CCA34F6-C7E9-4469-B4D5-0A1CEE44EDA0}">
      <formula1>$D$6:$I$6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4392-F629-4BED-A86D-5D552EF26DC3}">
  <dimension ref="A1:L74"/>
  <sheetViews>
    <sheetView workbookViewId="0"/>
  </sheetViews>
  <sheetFormatPr defaultColWidth="8.77734375" defaultRowHeight="14.4"/>
  <cols>
    <col min="1" max="2" width="8.77734375" style="25"/>
    <col min="3" max="3" width="12.77734375" style="25" bestFit="1" customWidth="1"/>
    <col min="4" max="9" width="10.77734375" style="25" customWidth="1"/>
    <col min="10" max="16384" width="8.77734375" style="25"/>
  </cols>
  <sheetData>
    <row r="1" spans="1:12" ht="23.4">
      <c r="A1" s="31"/>
      <c r="B1" s="31"/>
      <c r="C1" s="31"/>
      <c r="D1" s="31"/>
      <c r="E1" s="31"/>
      <c r="F1" s="31"/>
      <c r="G1" s="31"/>
      <c r="H1" s="31"/>
    </row>
    <row r="2" spans="1:12" ht="21">
      <c r="A2" s="26"/>
      <c r="B2" s="26"/>
      <c r="C2" s="26"/>
      <c r="D2" s="26"/>
      <c r="E2" s="323" t="s">
        <v>102</v>
      </c>
      <c r="F2" s="323"/>
      <c r="G2" s="323"/>
      <c r="H2" s="26"/>
    </row>
    <row r="3" spans="1:12" ht="21">
      <c r="A3" s="26"/>
      <c r="B3" s="26"/>
      <c r="C3" s="322" t="s">
        <v>103</v>
      </c>
      <c r="D3" s="322"/>
      <c r="E3" s="322"/>
      <c r="F3" s="322"/>
      <c r="G3" s="322"/>
      <c r="H3" s="322"/>
      <c r="I3" s="322"/>
      <c r="J3" s="322"/>
    </row>
    <row r="4" spans="1:12" ht="21">
      <c r="A4" s="26"/>
      <c r="B4" s="26"/>
      <c r="C4" s="27"/>
      <c r="D4" s="26"/>
      <c r="E4" s="26"/>
      <c r="F4" s="26"/>
      <c r="G4" s="26"/>
      <c r="H4" s="26"/>
    </row>
    <row r="5" spans="1:12" ht="31.2">
      <c r="A5" s="27"/>
      <c r="B5" s="32"/>
      <c r="C5" s="27"/>
      <c r="D5" s="314" t="s">
        <v>76</v>
      </c>
      <c r="E5" s="314"/>
      <c r="F5" s="314"/>
      <c r="G5" s="314"/>
      <c r="H5" s="314"/>
      <c r="I5" s="314"/>
    </row>
    <row r="6" spans="1:12" ht="23.4">
      <c r="A6" s="26"/>
      <c r="B6" s="32"/>
      <c r="C6" s="34"/>
      <c r="D6" s="38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L6" s="35">
        <v>0.01</v>
      </c>
    </row>
    <row r="7" spans="1:12" ht="23.4">
      <c r="A7" s="26"/>
      <c r="B7" s="315" t="s">
        <v>77</v>
      </c>
      <c r="C7" s="38">
        <v>100</v>
      </c>
      <c r="D7" s="37">
        <v>0.05</v>
      </c>
      <c r="E7" s="37">
        <v>0.06</v>
      </c>
      <c r="F7" s="37">
        <v>7.0000000000000007E-2</v>
      </c>
      <c r="G7" s="37">
        <v>0.08</v>
      </c>
      <c r="H7" s="37">
        <v>0.09</v>
      </c>
      <c r="I7" s="37">
        <v>0.1</v>
      </c>
    </row>
    <row r="8" spans="1:12" ht="21" customHeight="1">
      <c r="A8" s="26"/>
      <c r="B8" s="315"/>
      <c r="C8" s="38">
        <v>200</v>
      </c>
      <c r="D8" s="37">
        <v>0.06</v>
      </c>
      <c r="E8" s="37">
        <v>7.0000000000000007E-2</v>
      </c>
      <c r="F8" s="37">
        <v>0.08</v>
      </c>
      <c r="G8" s="37">
        <v>0.09</v>
      </c>
      <c r="H8" s="37">
        <v>0.1</v>
      </c>
      <c r="I8" s="37">
        <v>0.11</v>
      </c>
    </row>
    <row r="9" spans="1:12" ht="23.4">
      <c r="A9" s="26"/>
      <c r="B9" s="315"/>
      <c r="C9" s="38">
        <v>300</v>
      </c>
      <c r="D9" s="37">
        <v>7.0000000000000007E-2</v>
      </c>
      <c r="E9" s="37">
        <v>0.08</v>
      </c>
      <c r="F9" s="37">
        <v>0.09</v>
      </c>
      <c r="G9" s="37">
        <v>0.1</v>
      </c>
      <c r="H9" s="37">
        <v>0.11</v>
      </c>
      <c r="I9" s="37">
        <v>0.12</v>
      </c>
    </row>
    <row r="10" spans="1:12" ht="23.4">
      <c r="A10" s="26"/>
      <c r="B10" s="315"/>
      <c r="C10" s="38">
        <v>400</v>
      </c>
      <c r="D10" s="37">
        <v>0.08</v>
      </c>
      <c r="E10" s="37">
        <v>0.09</v>
      </c>
      <c r="F10" s="37">
        <v>0.1</v>
      </c>
      <c r="G10" s="37">
        <v>0.11</v>
      </c>
      <c r="H10" s="37">
        <v>0.12</v>
      </c>
      <c r="I10" s="37">
        <v>0.13</v>
      </c>
    </row>
    <row r="11" spans="1:12" ht="23.4">
      <c r="B11" s="315"/>
      <c r="C11" s="38">
        <v>500</v>
      </c>
      <c r="D11" s="37">
        <v>0.09</v>
      </c>
      <c r="E11" s="37">
        <v>0.1</v>
      </c>
      <c r="F11" s="37">
        <v>0.11</v>
      </c>
      <c r="G11" s="37">
        <v>0.12</v>
      </c>
      <c r="H11" s="37">
        <v>0.13</v>
      </c>
      <c r="I11" s="37">
        <v>0.14000000000000001</v>
      </c>
    </row>
    <row r="12" spans="1:12" ht="23.4">
      <c r="B12" s="315"/>
      <c r="C12" s="38">
        <v>600</v>
      </c>
      <c r="D12" s="37">
        <v>0.1</v>
      </c>
      <c r="E12" s="37">
        <v>0.11</v>
      </c>
      <c r="F12" s="37">
        <v>0.12</v>
      </c>
      <c r="G12" s="37">
        <v>0.13</v>
      </c>
      <c r="H12" s="37">
        <v>0.14000000000000001</v>
      </c>
      <c r="I12" s="37">
        <v>0.15</v>
      </c>
    </row>
    <row r="13" spans="1:12" ht="23.4">
      <c r="A13" s="31"/>
      <c r="B13" s="315"/>
      <c r="C13" s="38">
        <v>700</v>
      </c>
      <c r="D13" s="37">
        <v>0.11</v>
      </c>
      <c r="E13" s="37">
        <v>0.12</v>
      </c>
      <c r="F13" s="37">
        <v>0.13</v>
      </c>
      <c r="G13" s="37">
        <v>0.14000000000000001</v>
      </c>
      <c r="H13" s="37">
        <v>0.15</v>
      </c>
      <c r="I13" s="37">
        <v>0.16</v>
      </c>
    </row>
    <row r="14" spans="1:12" ht="23.4">
      <c r="A14" s="26"/>
      <c r="B14" s="315"/>
      <c r="C14" s="38">
        <v>800</v>
      </c>
      <c r="D14" s="37">
        <v>0.12</v>
      </c>
      <c r="E14" s="37">
        <v>0.13</v>
      </c>
      <c r="F14" s="37">
        <v>0.14000000000000001</v>
      </c>
      <c r="G14" s="37">
        <v>0.15</v>
      </c>
      <c r="H14" s="37">
        <v>0.16</v>
      </c>
      <c r="I14" s="37">
        <v>0.17</v>
      </c>
    </row>
    <row r="15" spans="1:12" ht="23.4">
      <c r="A15" s="26"/>
      <c r="B15" s="315"/>
      <c r="C15" s="38">
        <v>900</v>
      </c>
      <c r="D15" s="37">
        <v>0.13</v>
      </c>
      <c r="E15" s="37">
        <v>0.14000000000000001</v>
      </c>
      <c r="F15" s="37">
        <v>0.15</v>
      </c>
      <c r="G15" s="37">
        <v>0.16</v>
      </c>
      <c r="H15" s="37">
        <v>0.17</v>
      </c>
      <c r="I15" s="37">
        <v>0.18</v>
      </c>
    </row>
    <row r="16" spans="1:12" ht="23.4">
      <c r="A16" s="26"/>
      <c r="B16" s="315"/>
      <c r="C16" s="38">
        <v>1000</v>
      </c>
      <c r="D16" s="37">
        <v>0.14000000000000001</v>
      </c>
      <c r="E16" s="37">
        <v>0.15</v>
      </c>
      <c r="F16" s="37">
        <v>0.16</v>
      </c>
      <c r="G16" s="37">
        <v>0.17</v>
      </c>
      <c r="H16" s="37">
        <v>0.18</v>
      </c>
      <c r="I16" s="37">
        <v>0.19</v>
      </c>
    </row>
    <row r="17" spans="1:8" ht="21">
      <c r="A17" s="26"/>
      <c r="B17" s="33"/>
      <c r="C17" s="27"/>
      <c r="D17" s="26"/>
      <c r="E17" s="26"/>
      <c r="F17" s="26"/>
      <c r="G17" s="26"/>
      <c r="H17" s="26"/>
    </row>
    <row r="18" spans="1:8" ht="21">
      <c r="A18" s="26"/>
      <c r="B18" s="33"/>
      <c r="C18" s="36" t="s">
        <v>77</v>
      </c>
      <c r="D18" s="36">
        <v>455</v>
      </c>
      <c r="F18" s="61" t="s">
        <v>99</v>
      </c>
      <c r="G18" s="62">
        <f>INDEX(D7:I16,MATCH(D18,C7:C16,1),MATCH(D19,D6:I6,1))</f>
        <v>0.12</v>
      </c>
      <c r="H18" s="26"/>
    </row>
    <row r="19" spans="1:8" ht="21">
      <c r="A19" s="26"/>
      <c r="B19" s="33"/>
      <c r="C19" s="36" t="s">
        <v>76</v>
      </c>
      <c r="D19" s="36">
        <v>5</v>
      </c>
      <c r="H19" s="26"/>
    </row>
    <row r="20" spans="1:8" ht="21">
      <c r="A20" s="27"/>
      <c r="B20" s="33"/>
      <c r="C20" s="26"/>
      <c r="D20" s="26"/>
      <c r="E20" s="26"/>
      <c r="F20" s="26"/>
      <c r="G20" s="26"/>
      <c r="H20" s="26"/>
    </row>
    <row r="21" spans="1:8" ht="21">
      <c r="A21" s="27"/>
      <c r="B21" s="33"/>
      <c r="C21" s="26"/>
      <c r="D21" s="26"/>
      <c r="E21" s="26"/>
      <c r="F21" s="26"/>
      <c r="G21" s="26"/>
      <c r="H21" s="26"/>
    </row>
    <row r="22" spans="1:8" ht="21">
      <c r="A22" s="27"/>
      <c r="B22" s="33"/>
      <c r="C22" s="26"/>
      <c r="D22" s="26"/>
      <c r="E22" s="26"/>
      <c r="F22" s="26"/>
      <c r="G22" s="26"/>
      <c r="H22" s="26"/>
    </row>
    <row r="23" spans="1:8" ht="21">
      <c r="A23" s="27"/>
      <c r="B23" s="33"/>
      <c r="C23" s="26"/>
      <c r="D23" s="26"/>
      <c r="E23" s="26"/>
      <c r="F23" s="26"/>
      <c r="G23" s="26"/>
      <c r="H23" s="26"/>
    </row>
    <row r="24" spans="1:8" ht="21">
      <c r="A24" s="27"/>
      <c r="B24" s="32"/>
      <c r="C24" s="26"/>
      <c r="D24" s="26"/>
      <c r="E24" s="26"/>
      <c r="F24" s="26"/>
      <c r="G24" s="26"/>
      <c r="H24" s="26"/>
    </row>
    <row r="25" spans="1:8" ht="21">
      <c r="A25" s="27"/>
      <c r="B25" s="33"/>
      <c r="C25" s="26"/>
      <c r="D25" s="26"/>
      <c r="E25" s="26"/>
      <c r="F25" s="26"/>
      <c r="G25" s="26"/>
      <c r="H25" s="26"/>
    </row>
    <row r="26" spans="1:8" ht="21">
      <c r="A26" s="27"/>
      <c r="B26" s="33"/>
      <c r="C26" s="26"/>
      <c r="D26" s="26"/>
      <c r="E26" s="26"/>
      <c r="F26" s="26"/>
      <c r="G26" s="26"/>
      <c r="H26" s="26"/>
    </row>
    <row r="27" spans="1:8" ht="21">
      <c r="A27" s="27"/>
      <c r="B27" s="33"/>
      <c r="C27" s="26"/>
      <c r="D27" s="26"/>
      <c r="E27" s="26"/>
      <c r="F27" s="26"/>
      <c r="G27" s="26"/>
      <c r="H27" s="26"/>
    </row>
    <row r="28" spans="1:8">
      <c r="B28" s="33"/>
    </row>
    <row r="29" spans="1:8">
      <c r="B29" s="33"/>
    </row>
    <row r="30" spans="1:8">
      <c r="B30" s="33"/>
    </row>
    <row r="31" spans="1:8">
      <c r="B31" s="33"/>
    </row>
    <row r="32" spans="1:8">
      <c r="B32" s="33"/>
    </row>
    <row r="33" spans="2:2">
      <c r="B33" s="33"/>
    </row>
    <row r="34" spans="2:2">
      <c r="B34" s="33"/>
    </row>
    <row r="35" spans="2:2">
      <c r="B35" s="33"/>
    </row>
    <row r="36" spans="2:2">
      <c r="B36" s="33"/>
    </row>
    <row r="37" spans="2:2">
      <c r="B37" s="33"/>
    </row>
    <row r="38" spans="2:2">
      <c r="B38" s="33"/>
    </row>
    <row r="39" spans="2:2">
      <c r="B39" s="33"/>
    </row>
    <row r="40" spans="2:2">
      <c r="B40" s="33"/>
    </row>
    <row r="41" spans="2:2">
      <c r="B41" s="33"/>
    </row>
    <row r="42" spans="2:2">
      <c r="B42" s="33"/>
    </row>
    <row r="43" spans="2:2">
      <c r="B43" s="33"/>
    </row>
    <row r="44" spans="2:2">
      <c r="B44" s="33"/>
    </row>
    <row r="45" spans="2:2">
      <c r="B45" s="33"/>
    </row>
    <row r="46" spans="2:2">
      <c r="B46" s="33"/>
    </row>
    <row r="47" spans="2:2">
      <c r="B47" s="33"/>
    </row>
    <row r="48" spans="2:2">
      <c r="B48" s="33"/>
    </row>
    <row r="49" spans="2:2">
      <c r="B49" s="33"/>
    </row>
    <row r="50" spans="2:2">
      <c r="B50" s="33"/>
    </row>
    <row r="51" spans="2:2">
      <c r="B51" s="33"/>
    </row>
    <row r="52" spans="2:2">
      <c r="B52" s="33"/>
    </row>
    <row r="53" spans="2:2">
      <c r="B53" s="33"/>
    </row>
    <row r="54" spans="2:2">
      <c r="B54" s="33"/>
    </row>
    <row r="55" spans="2:2">
      <c r="B55" s="33"/>
    </row>
    <row r="56" spans="2:2">
      <c r="B56" s="33"/>
    </row>
    <row r="57" spans="2:2">
      <c r="B57" s="33"/>
    </row>
    <row r="58" spans="2:2">
      <c r="B58" s="33"/>
    </row>
    <row r="59" spans="2:2">
      <c r="B59" s="33"/>
    </row>
    <row r="60" spans="2:2">
      <c r="B60" s="33"/>
    </row>
    <row r="61" spans="2:2">
      <c r="B61" s="33"/>
    </row>
    <row r="62" spans="2:2">
      <c r="B62" s="33"/>
    </row>
    <row r="63" spans="2:2">
      <c r="B63" s="33"/>
    </row>
    <row r="64" spans="2:2">
      <c r="B64" s="33"/>
    </row>
    <row r="65" spans="2:2">
      <c r="B65" s="33"/>
    </row>
    <row r="66" spans="2:2">
      <c r="B66" s="33"/>
    </row>
    <row r="67" spans="2:2">
      <c r="B67" s="33"/>
    </row>
    <row r="68" spans="2:2">
      <c r="B68" s="33"/>
    </row>
    <row r="69" spans="2:2">
      <c r="B69" s="33"/>
    </row>
    <row r="70" spans="2:2">
      <c r="B70" s="33"/>
    </row>
    <row r="71" spans="2:2">
      <c r="B71" s="33"/>
    </row>
    <row r="72" spans="2:2">
      <c r="B72" s="33"/>
    </row>
    <row r="73" spans="2:2">
      <c r="B73" s="33"/>
    </row>
    <row r="74" spans="2:2">
      <c r="B74" s="33"/>
    </row>
  </sheetData>
  <mergeCells count="4">
    <mergeCell ref="E2:G2"/>
    <mergeCell ref="C3:J3"/>
    <mergeCell ref="D5:I5"/>
    <mergeCell ref="B7:B1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50C4-3370-4941-98CF-9B631204F3AA}">
  <dimension ref="A2:I76"/>
  <sheetViews>
    <sheetView showGridLines="0" zoomScale="90" zoomScaleNormal="90" workbookViewId="0">
      <selection activeCell="L5" sqref="L5"/>
    </sheetView>
  </sheetViews>
  <sheetFormatPr defaultColWidth="10.77734375" defaultRowHeight="22.95" customHeight="1"/>
  <cols>
    <col min="1" max="1" width="10.77734375" style="63"/>
    <col min="2" max="2" width="16.88671875" style="63" bestFit="1" customWidth="1"/>
    <col min="3" max="9" width="16.77734375" style="63" customWidth="1"/>
    <col min="10" max="16384" width="10.77734375" style="63"/>
  </cols>
  <sheetData>
    <row r="2" spans="1:9" ht="22.95" customHeight="1">
      <c r="B2" s="26"/>
      <c r="C2" s="323" t="s">
        <v>120</v>
      </c>
      <c r="D2" s="323"/>
      <c r="E2" s="323"/>
      <c r="F2" s="323"/>
      <c r="G2" s="323"/>
      <c r="H2" s="323"/>
      <c r="I2" s="25"/>
    </row>
    <row r="3" spans="1:9" ht="22.95" customHeight="1">
      <c r="B3" s="322" t="s">
        <v>103</v>
      </c>
      <c r="C3" s="322"/>
      <c r="D3" s="322"/>
      <c r="E3" s="322"/>
      <c r="F3" s="322"/>
      <c r="G3" s="322"/>
      <c r="H3" s="322"/>
      <c r="I3" s="322"/>
    </row>
    <row r="5" spans="1:9" ht="22.95" customHeight="1">
      <c r="B5" s="127"/>
      <c r="C5" s="128" t="s">
        <v>113</v>
      </c>
      <c r="D5" s="128" t="s">
        <v>114</v>
      </c>
      <c r="E5" s="128" t="s">
        <v>115</v>
      </c>
      <c r="F5" s="128" t="s">
        <v>116</v>
      </c>
      <c r="G5" s="128" t="s">
        <v>117</v>
      </c>
      <c r="H5" s="128" t="s">
        <v>118</v>
      </c>
      <c r="I5" s="128" t="s">
        <v>119</v>
      </c>
    </row>
    <row r="6" spans="1:9" ht="22.95" customHeight="1">
      <c r="B6" s="127" t="s">
        <v>106</v>
      </c>
      <c r="C6" s="68">
        <v>81</v>
      </c>
      <c r="D6" s="68">
        <v>92</v>
      </c>
      <c r="E6" s="68">
        <v>94</v>
      </c>
      <c r="F6" s="68">
        <v>65</v>
      </c>
      <c r="G6" s="68">
        <v>82</v>
      </c>
      <c r="H6" s="68">
        <v>60</v>
      </c>
      <c r="I6" s="68">
        <f>SUM(C6:H6)</f>
        <v>474</v>
      </c>
    </row>
    <row r="7" spans="1:9" ht="22.95" customHeight="1">
      <c r="A7" s="65"/>
      <c r="B7" s="127" t="s">
        <v>107</v>
      </c>
      <c r="C7" s="68">
        <v>90</v>
      </c>
      <c r="D7" s="68">
        <v>63</v>
      </c>
      <c r="E7" s="68">
        <v>89</v>
      </c>
      <c r="F7" s="68">
        <v>86</v>
      </c>
      <c r="G7" s="68">
        <v>51</v>
      </c>
      <c r="H7" s="68">
        <v>56</v>
      </c>
      <c r="I7" s="68">
        <f t="shared" ref="I7:I14" si="0">SUM(C7:H7)</f>
        <v>435</v>
      </c>
    </row>
    <row r="8" spans="1:9" ht="22.95" customHeight="1">
      <c r="B8" s="127" t="s">
        <v>108</v>
      </c>
      <c r="C8" s="68">
        <v>53</v>
      </c>
      <c r="D8" s="68">
        <v>67</v>
      </c>
      <c r="E8" s="68">
        <v>79</v>
      </c>
      <c r="F8" s="68">
        <v>93</v>
      </c>
      <c r="G8" s="68">
        <v>83</v>
      </c>
      <c r="H8" s="68">
        <v>67</v>
      </c>
      <c r="I8" s="68">
        <f t="shared" si="0"/>
        <v>442</v>
      </c>
    </row>
    <row r="9" spans="1:9" ht="22.95" customHeight="1">
      <c r="B9" s="127" t="s">
        <v>104</v>
      </c>
      <c r="C9" s="68">
        <v>97</v>
      </c>
      <c r="D9" s="68">
        <v>55</v>
      </c>
      <c r="E9" s="68">
        <v>51</v>
      </c>
      <c r="F9" s="68">
        <v>68</v>
      </c>
      <c r="G9" s="68">
        <v>80</v>
      </c>
      <c r="H9" s="68">
        <v>89</v>
      </c>
      <c r="I9" s="68">
        <f t="shared" si="0"/>
        <v>440</v>
      </c>
    </row>
    <row r="10" spans="1:9" ht="22.95" customHeight="1">
      <c r="B10" s="127" t="s">
        <v>109</v>
      </c>
      <c r="C10" s="68">
        <v>56</v>
      </c>
      <c r="D10" s="68">
        <v>67</v>
      </c>
      <c r="E10" s="68">
        <v>93</v>
      </c>
      <c r="F10" s="68">
        <v>71</v>
      </c>
      <c r="G10" s="68">
        <v>98</v>
      </c>
      <c r="H10" s="68">
        <v>99</v>
      </c>
      <c r="I10" s="68">
        <f t="shared" si="0"/>
        <v>484</v>
      </c>
    </row>
    <row r="11" spans="1:9" ht="22.95" customHeight="1">
      <c r="B11" s="127" t="s">
        <v>110</v>
      </c>
      <c r="C11" s="68">
        <v>54</v>
      </c>
      <c r="D11" s="68">
        <v>51</v>
      </c>
      <c r="E11" s="68">
        <v>71</v>
      </c>
      <c r="F11" s="68">
        <v>67</v>
      </c>
      <c r="G11" s="68">
        <v>98</v>
      </c>
      <c r="H11" s="68">
        <v>68</v>
      </c>
      <c r="I11" s="68">
        <f t="shared" si="0"/>
        <v>409</v>
      </c>
    </row>
    <row r="12" spans="1:9" ht="22.95" customHeight="1">
      <c r="B12" s="127" t="s">
        <v>111</v>
      </c>
      <c r="C12" s="68">
        <v>86</v>
      </c>
      <c r="D12" s="68">
        <v>70</v>
      </c>
      <c r="E12" s="68">
        <v>59</v>
      </c>
      <c r="F12" s="68">
        <v>80</v>
      </c>
      <c r="G12" s="68">
        <v>96</v>
      </c>
      <c r="H12" s="68">
        <v>61</v>
      </c>
      <c r="I12" s="68">
        <f t="shared" si="0"/>
        <v>452</v>
      </c>
    </row>
    <row r="13" spans="1:9" ht="22.95" customHeight="1">
      <c r="B13" s="127" t="s">
        <v>112</v>
      </c>
      <c r="C13" s="68">
        <v>95</v>
      </c>
      <c r="D13" s="68">
        <v>88</v>
      </c>
      <c r="E13" s="68">
        <v>54</v>
      </c>
      <c r="F13" s="68">
        <v>51</v>
      </c>
      <c r="G13" s="68">
        <v>90</v>
      </c>
      <c r="H13" s="68">
        <v>84</v>
      </c>
      <c r="I13" s="68">
        <f t="shared" si="0"/>
        <v>462</v>
      </c>
    </row>
    <row r="14" spans="1:9" ht="22.95" customHeight="1">
      <c r="B14" s="127" t="s">
        <v>105</v>
      </c>
      <c r="C14" s="68">
        <v>98</v>
      </c>
      <c r="D14" s="68">
        <v>53</v>
      </c>
      <c r="E14" s="68">
        <v>80</v>
      </c>
      <c r="F14" s="68">
        <v>97</v>
      </c>
      <c r="G14" s="68">
        <v>85</v>
      </c>
      <c r="H14" s="68">
        <v>56</v>
      </c>
      <c r="I14" s="68">
        <f t="shared" si="0"/>
        <v>469</v>
      </c>
    </row>
    <row r="15" spans="1:9" ht="22.95" customHeight="1">
      <c r="B15" s="64"/>
    </row>
    <row r="16" spans="1:9" ht="22.95" customHeight="1">
      <c r="B16" s="67" t="s">
        <v>108</v>
      </c>
      <c r="C16" s="67">
        <f>SUM(INDEX(C6:H14,MATCH(B16,B6:B14,0),))</f>
        <v>442</v>
      </c>
    </row>
    <row r="17" spans="1:2" ht="22.95" customHeight="1">
      <c r="B17" s="66"/>
    </row>
    <row r="18" spans="1:2" ht="22.95" customHeight="1">
      <c r="B18" s="66"/>
    </row>
    <row r="19" spans="1:2" ht="22.95" customHeight="1">
      <c r="B19" s="66"/>
    </row>
    <row r="20" spans="1:2" ht="22.95" customHeight="1">
      <c r="B20" s="66"/>
    </row>
    <row r="21" spans="1:2" ht="22.95" customHeight="1">
      <c r="B21" s="66"/>
    </row>
    <row r="22" spans="1:2" ht="22.95" customHeight="1">
      <c r="A22" s="65"/>
      <c r="B22" s="66"/>
    </row>
    <row r="23" spans="1:2" ht="22.95" customHeight="1">
      <c r="A23" s="65"/>
      <c r="B23" s="66"/>
    </row>
    <row r="24" spans="1:2" ht="22.95" customHeight="1">
      <c r="A24" s="65"/>
      <c r="B24" s="66"/>
    </row>
    <row r="25" spans="1:2" ht="22.95" customHeight="1">
      <c r="A25" s="65"/>
      <c r="B25" s="66"/>
    </row>
    <row r="26" spans="1:2" ht="22.95" customHeight="1">
      <c r="A26" s="65"/>
      <c r="B26" s="64"/>
    </row>
    <row r="27" spans="1:2" ht="22.95" customHeight="1">
      <c r="A27" s="65"/>
      <c r="B27" s="66"/>
    </row>
    <row r="28" spans="1:2" ht="22.95" customHeight="1">
      <c r="A28" s="65"/>
      <c r="B28" s="66"/>
    </row>
    <row r="29" spans="1:2" ht="22.95" customHeight="1">
      <c r="A29" s="65"/>
      <c r="B29" s="66"/>
    </row>
    <row r="30" spans="1:2" ht="22.95" customHeight="1">
      <c r="B30" s="66"/>
    </row>
    <row r="31" spans="1:2" ht="22.95" customHeight="1">
      <c r="B31" s="66"/>
    </row>
    <row r="32" spans="1:2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  <row r="76" spans="2:2" ht="22.95" customHeight="1">
      <c r="B76" s="66"/>
    </row>
  </sheetData>
  <mergeCells count="2">
    <mergeCell ref="B3:I3"/>
    <mergeCell ref="C2:H2"/>
  </mergeCells>
  <phoneticPr fontId="27" type="noConversion"/>
  <conditionalFormatting sqref="B6:I14">
    <cfRule type="expression" dxfId="7" priority="1">
      <formula>$B$16=$B6</formula>
    </cfRule>
  </conditionalFormatting>
  <dataValidations count="1">
    <dataValidation type="list" allowBlank="1" showInputMessage="1" showErrorMessage="1" sqref="B16" xr:uid="{D004F10B-9F2C-4F26-8339-76FF6F10FF61}">
      <formula1>$B$6:$B$14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0CE1-ECF2-4D9E-A076-76101C73CB6D}">
  <dimension ref="A2:H77"/>
  <sheetViews>
    <sheetView showGridLines="0" workbookViewId="0"/>
  </sheetViews>
  <sheetFormatPr defaultColWidth="10.77734375" defaultRowHeight="22.95" customHeight="1"/>
  <cols>
    <col min="1" max="1" width="10.77734375" style="63"/>
    <col min="2" max="2" width="18" style="63" customWidth="1"/>
    <col min="3" max="8" width="15.5546875" style="63" customWidth="1"/>
    <col min="9" max="16384" width="10.77734375" style="63"/>
  </cols>
  <sheetData>
    <row r="2" spans="1:8" ht="22.95" customHeight="1">
      <c r="B2" s="322" t="s">
        <v>121</v>
      </c>
      <c r="C2" s="322"/>
      <c r="D2" s="322"/>
      <c r="E2" s="322"/>
      <c r="F2" s="322"/>
      <c r="G2" s="322"/>
      <c r="H2" s="322"/>
    </row>
    <row r="3" spans="1:8" ht="22.95" customHeight="1">
      <c r="B3" s="322" t="s">
        <v>122</v>
      </c>
      <c r="C3" s="322"/>
      <c r="D3" s="322"/>
      <c r="E3" s="322"/>
      <c r="F3" s="322"/>
      <c r="G3" s="322"/>
      <c r="H3" s="322"/>
    </row>
    <row r="5" spans="1:8" ht="22.95" customHeight="1">
      <c r="B5" s="127"/>
      <c r="C5" s="128" t="s">
        <v>113</v>
      </c>
      <c r="D5" s="128" t="s">
        <v>114</v>
      </c>
      <c r="E5" s="128" t="s">
        <v>115</v>
      </c>
      <c r="F5" s="128" t="s">
        <v>116</v>
      </c>
      <c r="G5" s="128" t="s">
        <v>117</v>
      </c>
      <c r="H5" s="128" t="s">
        <v>118</v>
      </c>
    </row>
    <row r="6" spans="1:8" ht="22.95" customHeight="1">
      <c r="B6" s="128" t="s">
        <v>106</v>
      </c>
      <c r="C6" s="68">
        <v>81</v>
      </c>
      <c r="D6" s="68">
        <v>92</v>
      </c>
      <c r="E6" s="68">
        <v>94</v>
      </c>
      <c r="F6" s="68">
        <v>65</v>
      </c>
      <c r="G6" s="68">
        <v>82</v>
      </c>
      <c r="H6" s="68">
        <v>60</v>
      </c>
    </row>
    <row r="7" spans="1:8" ht="22.95" customHeight="1">
      <c r="A7" s="65"/>
      <c r="B7" s="128" t="s">
        <v>107</v>
      </c>
      <c r="C7" s="68">
        <v>90</v>
      </c>
      <c r="D7" s="68">
        <v>63</v>
      </c>
      <c r="E7" s="68">
        <v>89</v>
      </c>
      <c r="F7" s="68">
        <v>86</v>
      </c>
      <c r="G7" s="68">
        <v>51</v>
      </c>
      <c r="H7" s="68">
        <v>56</v>
      </c>
    </row>
    <row r="8" spans="1:8" ht="22.95" customHeight="1">
      <c r="B8" s="128" t="s">
        <v>108</v>
      </c>
      <c r="C8" s="68">
        <v>53</v>
      </c>
      <c r="D8" s="68">
        <v>67</v>
      </c>
      <c r="E8" s="68">
        <v>79</v>
      </c>
      <c r="F8" s="68">
        <v>93</v>
      </c>
      <c r="G8" s="68">
        <v>83</v>
      </c>
      <c r="H8" s="68">
        <v>67</v>
      </c>
    </row>
    <row r="9" spans="1:8" ht="22.95" customHeight="1">
      <c r="B9" s="128" t="s">
        <v>104</v>
      </c>
      <c r="C9" s="68">
        <v>97</v>
      </c>
      <c r="D9" s="68">
        <v>55</v>
      </c>
      <c r="E9" s="68">
        <v>51</v>
      </c>
      <c r="F9" s="68">
        <v>68</v>
      </c>
      <c r="G9" s="68">
        <v>80</v>
      </c>
      <c r="H9" s="68">
        <v>89</v>
      </c>
    </row>
    <row r="10" spans="1:8" ht="22.95" customHeight="1">
      <c r="B10" s="128" t="s">
        <v>109</v>
      </c>
      <c r="C10" s="68">
        <v>56</v>
      </c>
      <c r="D10" s="68">
        <v>67</v>
      </c>
      <c r="E10" s="68">
        <v>93</v>
      </c>
      <c r="F10" s="68">
        <v>71</v>
      </c>
      <c r="G10" s="68">
        <v>98</v>
      </c>
      <c r="H10" s="68">
        <v>99</v>
      </c>
    </row>
    <row r="11" spans="1:8" ht="22.95" customHeight="1">
      <c r="B11" s="128" t="s">
        <v>110</v>
      </c>
      <c r="C11" s="68">
        <v>54</v>
      </c>
      <c r="D11" s="68">
        <v>51</v>
      </c>
      <c r="E11" s="68">
        <v>71</v>
      </c>
      <c r="F11" s="68">
        <v>67</v>
      </c>
      <c r="G11" s="68">
        <v>98</v>
      </c>
      <c r="H11" s="68">
        <v>68</v>
      </c>
    </row>
    <row r="12" spans="1:8" ht="22.95" customHeight="1">
      <c r="B12" s="128" t="s">
        <v>111</v>
      </c>
      <c r="C12" s="68">
        <v>86</v>
      </c>
      <c r="D12" s="68">
        <v>70</v>
      </c>
      <c r="E12" s="68">
        <v>59</v>
      </c>
      <c r="F12" s="68">
        <v>80</v>
      </c>
      <c r="G12" s="68">
        <v>96</v>
      </c>
      <c r="H12" s="68">
        <v>61</v>
      </c>
    </row>
    <row r="13" spans="1:8" ht="22.95" customHeight="1">
      <c r="B13" s="128" t="s">
        <v>112</v>
      </c>
      <c r="C13" s="68">
        <v>95</v>
      </c>
      <c r="D13" s="68">
        <v>88</v>
      </c>
      <c r="E13" s="68">
        <v>54</v>
      </c>
      <c r="F13" s="68">
        <v>51</v>
      </c>
      <c r="G13" s="68">
        <v>90</v>
      </c>
      <c r="H13" s="68">
        <v>84</v>
      </c>
    </row>
    <row r="14" spans="1:8" ht="22.95" customHeight="1">
      <c r="B14" s="128" t="s">
        <v>105</v>
      </c>
      <c r="C14" s="68">
        <v>98</v>
      </c>
      <c r="D14" s="68">
        <v>53</v>
      </c>
      <c r="E14" s="68">
        <v>80</v>
      </c>
      <c r="F14" s="68">
        <v>97</v>
      </c>
      <c r="G14" s="68">
        <v>85</v>
      </c>
      <c r="H14" s="68">
        <v>56</v>
      </c>
    </row>
    <row r="15" spans="1:8" ht="22.95" customHeight="1">
      <c r="B15" s="127" t="s">
        <v>119</v>
      </c>
      <c r="C15" s="127">
        <f>SUM(C6:C14)</f>
        <v>710</v>
      </c>
      <c r="D15" s="127">
        <f t="shared" ref="D15:H15" si="0">SUM(D6:D14)</f>
        <v>606</v>
      </c>
      <c r="E15" s="127">
        <f t="shared" si="0"/>
        <v>670</v>
      </c>
      <c r="F15" s="127">
        <f t="shared" si="0"/>
        <v>678</v>
      </c>
      <c r="G15" s="127">
        <f t="shared" si="0"/>
        <v>763</v>
      </c>
      <c r="H15" s="127">
        <f t="shared" si="0"/>
        <v>640</v>
      </c>
    </row>
    <row r="16" spans="1:8" ht="22.95" customHeight="1">
      <c r="B16" s="64"/>
    </row>
    <row r="17" spans="1:3" ht="22.95" customHeight="1">
      <c r="B17" s="69" t="s">
        <v>118</v>
      </c>
      <c r="C17" s="69">
        <f>SUM(INDEX(C6:H14,,MATCH(B17,C5:H5,0)))</f>
        <v>640</v>
      </c>
    </row>
    <row r="18" spans="1:3" ht="22.95" customHeight="1">
      <c r="B18" s="66"/>
    </row>
    <row r="19" spans="1:3" ht="22.95" customHeight="1">
      <c r="B19" s="66"/>
    </row>
    <row r="20" spans="1:3" ht="22.95" customHeight="1">
      <c r="B20" s="66"/>
    </row>
    <row r="21" spans="1:3" ht="22.95" customHeight="1">
      <c r="B21" s="66"/>
    </row>
    <row r="22" spans="1:3" ht="22.95" customHeight="1">
      <c r="B22" s="66"/>
    </row>
    <row r="23" spans="1:3" ht="22.95" customHeight="1">
      <c r="A23" s="65"/>
      <c r="B23" s="66"/>
    </row>
    <row r="24" spans="1:3" ht="22.95" customHeight="1">
      <c r="A24" s="65"/>
      <c r="B24" s="66"/>
    </row>
    <row r="25" spans="1:3" ht="22.95" customHeight="1">
      <c r="A25" s="65"/>
      <c r="B25" s="66"/>
    </row>
    <row r="26" spans="1:3" ht="22.95" customHeight="1">
      <c r="A26" s="65"/>
      <c r="B26" s="66"/>
    </row>
    <row r="27" spans="1:3" ht="22.95" customHeight="1">
      <c r="A27" s="65"/>
      <c r="B27" s="64"/>
    </row>
    <row r="28" spans="1:3" ht="22.95" customHeight="1">
      <c r="A28" s="65"/>
      <c r="B28" s="66"/>
    </row>
    <row r="29" spans="1:3" ht="22.95" customHeight="1">
      <c r="A29" s="65"/>
      <c r="B29" s="66"/>
    </row>
    <row r="30" spans="1:3" ht="22.95" customHeight="1">
      <c r="A30" s="65"/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  <row r="76" spans="2:2" ht="22.95" customHeight="1">
      <c r="B76" s="66"/>
    </row>
    <row r="77" spans="2:2" ht="22.95" customHeight="1">
      <c r="B77" s="66"/>
    </row>
  </sheetData>
  <mergeCells count="2">
    <mergeCell ref="B3:H3"/>
    <mergeCell ref="B2:H2"/>
  </mergeCells>
  <conditionalFormatting sqref="C5:H15">
    <cfRule type="expression" dxfId="6" priority="1">
      <formula>$B$17=C$5</formula>
    </cfRule>
  </conditionalFormatting>
  <dataValidations count="1">
    <dataValidation type="list" allowBlank="1" showInputMessage="1" showErrorMessage="1" sqref="B17" xr:uid="{B2B8823A-27AD-4251-B392-FB83D4B88102}">
      <formula1>$C$5:$H$5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3A3C-2DF8-488D-A0E1-91FC14DAA92E}">
  <dimension ref="A1:J75"/>
  <sheetViews>
    <sheetView showGridLines="0" zoomScale="90" zoomScaleNormal="90" workbookViewId="0"/>
  </sheetViews>
  <sheetFormatPr defaultColWidth="10.77734375" defaultRowHeight="22.95" customHeight="1"/>
  <cols>
    <col min="1" max="1" width="10.77734375" style="63"/>
    <col min="2" max="2" width="16.88671875" style="63" bestFit="1" customWidth="1"/>
    <col min="3" max="8" width="10.77734375" style="63"/>
    <col min="9" max="9" width="21.21875" style="63" bestFit="1" customWidth="1"/>
    <col min="10" max="10" width="28.109375" style="63" bestFit="1" customWidth="1"/>
    <col min="11" max="16384" width="10.77734375" style="63"/>
  </cols>
  <sheetData>
    <row r="1" spans="1:10" ht="22.95" customHeight="1" thickBot="1"/>
    <row r="2" spans="1:10" ht="22.95" customHeight="1">
      <c r="B2" s="324" t="s">
        <v>135</v>
      </c>
      <c r="C2" s="325"/>
      <c r="D2" s="325"/>
      <c r="E2" s="325"/>
      <c r="F2" s="325"/>
      <c r="G2" s="325"/>
      <c r="H2" s="325"/>
      <c r="I2" s="325"/>
      <c r="J2" s="326"/>
    </row>
    <row r="3" spans="1:10" ht="22.95" customHeight="1" thickBot="1">
      <c r="B3" s="327" t="s">
        <v>136</v>
      </c>
      <c r="C3" s="328"/>
      <c r="D3" s="328"/>
      <c r="E3" s="328"/>
      <c r="F3" s="328"/>
      <c r="G3" s="328"/>
      <c r="H3" s="328"/>
      <c r="I3" s="328"/>
      <c r="J3" s="329"/>
    </row>
    <row r="4" spans="1:10" ht="22.95" customHeight="1" thickBot="1"/>
    <row r="5" spans="1:10" ht="22.95" customHeight="1">
      <c r="B5" s="75"/>
      <c r="C5" s="76" t="s">
        <v>113</v>
      </c>
      <c r="D5" s="76" t="s">
        <v>114</v>
      </c>
      <c r="E5" s="76" t="s">
        <v>115</v>
      </c>
      <c r="F5" s="76" t="s">
        <v>116</v>
      </c>
      <c r="G5" s="76" t="s">
        <v>117</v>
      </c>
      <c r="H5" s="76" t="s">
        <v>118</v>
      </c>
      <c r="I5" s="76" t="s">
        <v>140</v>
      </c>
      <c r="J5" s="77" t="s">
        <v>139</v>
      </c>
    </row>
    <row r="6" spans="1:10" ht="22.95" customHeight="1">
      <c r="B6" s="78" t="s">
        <v>106</v>
      </c>
      <c r="C6" s="74">
        <v>53</v>
      </c>
      <c r="D6" s="74">
        <v>54</v>
      </c>
      <c r="E6" s="74">
        <v>56</v>
      </c>
      <c r="F6" s="74">
        <v>81</v>
      </c>
      <c r="G6" s="74">
        <v>86</v>
      </c>
      <c r="H6" s="74">
        <v>90</v>
      </c>
      <c r="I6" s="74">
        <f>MIN(C6:H6)</f>
        <v>53</v>
      </c>
      <c r="J6" s="79" t="str">
        <f>INDEX($C$5:$H$5,MATCH(I6,C6:H6,0))</f>
        <v>STORE1</v>
      </c>
    </row>
    <row r="7" spans="1:10" ht="22.95" customHeight="1">
      <c r="A7" s="65"/>
      <c r="B7" s="78" t="s">
        <v>107</v>
      </c>
      <c r="C7" s="74">
        <v>51</v>
      </c>
      <c r="D7" s="74">
        <v>53</v>
      </c>
      <c r="E7" s="74">
        <v>55</v>
      </c>
      <c r="F7" s="74">
        <v>40</v>
      </c>
      <c r="G7" s="74">
        <v>67</v>
      </c>
      <c r="H7" s="74">
        <v>67</v>
      </c>
      <c r="I7" s="74">
        <f t="shared" ref="I7:I14" si="0">MIN(C7:H7)</f>
        <v>40</v>
      </c>
      <c r="J7" s="79" t="str">
        <f t="shared" ref="J7:J14" si="1">INDEX($C$5:$H$5,MATCH(I7,C7:H7,0))</f>
        <v>STORE4</v>
      </c>
    </row>
    <row r="8" spans="1:10" ht="22.95" customHeight="1">
      <c r="B8" s="78" t="s">
        <v>108</v>
      </c>
      <c r="C8" s="74">
        <v>51</v>
      </c>
      <c r="D8" s="74">
        <v>54</v>
      </c>
      <c r="E8" s="74">
        <v>30</v>
      </c>
      <c r="F8" s="74">
        <v>71</v>
      </c>
      <c r="G8" s="74">
        <v>79</v>
      </c>
      <c r="H8" s="74">
        <v>80</v>
      </c>
      <c r="I8" s="74">
        <f t="shared" si="0"/>
        <v>30</v>
      </c>
      <c r="J8" s="79" t="str">
        <f t="shared" si="1"/>
        <v>STORE3</v>
      </c>
    </row>
    <row r="9" spans="1:10" ht="22.95" customHeight="1">
      <c r="B9" s="78" t="s">
        <v>104</v>
      </c>
      <c r="C9" s="74">
        <v>51</v>
      </c>
      <c r="D9" s="74">
        <v>29</v>
      </c>
      <c r="E9" s="74">
        <v>67</v>
      </c>
      <c r="F9" s="74">
        <v>68</v>
      </c>
      <c r="G9" s="74">
        <v>71</v>
      </c>
      <c r="H9" s="74">
        <v>80</v>
      </c>
      <c r="I9" s="74">
        <f t="shared" si="0"/>
        <v>29</v>
      </c>
      <c r="J9" s="79" t="str">
        <f t="shared" si="1"/>
        <v>STORE2</v>
      </c>
    </row>
    <row r="10" spans="1:10" ht="22.95" customHeight="1">
      <c r="B10" s="78" t="s">
        <v>109</v>
      </c>
      <c r="C10" s="74">
        <v>51</v>
      </c>
      <c r="D10" s="74">
        <v>80</v>
      </c>
      <c r="E10" s="74">
        <v>82</v>
      </c>
      <c r="F10" s="74">
        <v>83</v>
      </c>
      <c r="G10" s="74">
        <v>10</v>
      </c>
      <c r="H10" s="74">
        <v>90</v>
      </c>
      <c r="I10" s="74">
        <f t="shared" si="0"/>
        <v>10</v>
      </c>
      <c r="J10" s="79" t="str">
        <f t="shared" si="1"/>
        <v>STORE5</v>
      </c>
    </row>
    <row r="11" spans="1:10" ht="22.95" customHeight="1">
      <c r="B11" s="78" t="s">
        <v>110</v>
      </c>
      <c r="C11" s="74">
        <v>56</v>
      </c>
      <c r="D11" s="74">
        <v>56</v>
      </c>
      <c r="E11" s="74">
        <v>60</v>
      </c>
      <c r="F11" s="74">
        <v>61</v>
      </c>
      <c r="G11" s="74">
        <v>67</v>
      </c>
      <c r="H11" s="74">
        <v>68</v>
      </c>
      <c r="I11" s="74">
        <f t="shared" si="0"/>
        <v>56</v>
      </c>
      <c r="J11" s="79" t="str">
        <f t="shared" si="1"/>
        <v>STORE1</v>
      </c>
    </row>
    <row r="12" spans="1:10" ht="22.95" customHeight="1">
      <c r="B12" s="78" t="s">
        <v>111</v>
      </c>
      <c r="C12" s="74">
        <v>51</v>
      </c>
      <c r="D12" s="74">
        <v>65</v>
      </c>
      <c r="E12" s="74">
        <v>67</v>
      </c>
      <c r="F12" s="74">
        <v>68</v>
      </c>
      <c r="G12" s="74">
        <v>71</v>
      </c>
      <c r="H12" s="74">
        <v>44</v>
      </c>
      <c r="I12" s="74">
        <f t="shared" si="0"/>
        <v>44</v>
      </c>
      <c r="J12" s="79" t="str">
        <f t="shared" si="1"/>
        <v>STORE6</v>
      </c>
    </row>
    <row r="13" spans="1:10" ht="22.95" customHeight="1">
      <c r="B13" s="78" t="s">
        <v>112</v>
      </c>
      <c r="C13" s="74">
        <v>51</v>
      </c>
      <c r="D13" s="74">
        <v>29</v>
      </c>
      <c r="E13" s="74">
        <v>82</v>
      </c>
      <c r="F13" s="74">
        <v>83</v>
      </c>
      <c r="G13" s="74">
        <v>85</v>
      </c>
      <c r="H13" s="74">
        <v>90</v>
      </c>
      <c r="I13" s="74">
        <f t="shared" si="0"/>
        <v>29</v>
      </c>
      <c r="J13" s="79" t="str">
        <f t="shared" si="1"/>
        <v>STORE2</v>
      </c>
    </row>
    <row r="14" spans="1:10" ht="22.95" customHeight="1" thickBot="1">
      <c r="B14" s="80" t="s">
        <v>105</v>
      </c>
      <c r="C14" s="81">
        <v>56</v>
      </c>
      <c r="D14" s="81">
        <v>56</v>
      </c>
      <c r="E14" s="81">
        <v>60</v>
      </c>
      <c r="F14" s="81">
        <v>33</v>
      </c>
      <c r="G14" s="81">
        <v>67</v>
      </c>
      <c r="H14" s="81">
        <v>68</v>
      </c>
      <c r="I14" s="81">
        <f t="shared" si="0"/>
        <v>33</v>
      </c>
      <c r="J14" s="82" t="str">
        <f t="shared" si="1"/>
        <v>STORE4</v>
      </c>
    </row>
    <row r="15" spans="1:10" ht="22.95" customHeight="1">
      <c r="B15" s="64"/>
    </row>
    <row r="16" spans="1:10" ht="22.95" customHeight="1">
      <c r="B16" s="66"/>
    </row>
    <row r="17" spans="1:2" ht="22.95" customHeight="1">
      <c r="B17" s="66"/>
    </row>
    <row r="18" spans="1:2" ht="22.95" customHeight="1">
      <c r="B18" s="66"/>
    </row>
    <row r="19" spans="1:2" ht="22.95" customHeight="1">
      <c r="B19" s="66"/>
    </row>
    <row r="20" spans="1:2" ht="22.95" customHeight="1">
      <c r="B20" s="66"/>
    </row>
    <row r="21" spans="1:2" ht="22.95" customHeight="1">
      <c r="A21" s="65"/>
      <c r="B21" s="66"/>
    </row>
    <row r="22" spans="1:2" ht="22.95" customHeight="1">
      <c r="A22" s="65"/>
      <c r="B22" s="66"/>
    </row>
    <row r="23" spans="1:2" ht="22.95" customHeight="1">
      <c r="A23" s="65"/>
      <c r="B23" s="66"/>
    </row>
    <row r="24" spans="1:2" ht="22.95" customHeight="1">
      <c r="A24" s="65"/>
      <c r="B24" s="66"/>
    </row>
    <row r="25" spans="1:2" ht="22.95" customHeight="1">
      <c r="A25" s="65"/>
      <c r="B25" s="64"/>
    </row>
    <row r="26" spans="1:2" ht="22.95" customHeight="1">
      <c r="A26" s="65"/>
      <c r="B26" s="66"/>
    </row>
    <row r="27" spans="1:2" ht="22.95" customHeight="1">
      <c r="A27" s="65"/>
      <c r="B27" s="66"/>
    </row>
    <row r="28" spans="1:2" ht="22.95" customHeight="1">
      <c r="A28" s="65"/>
      <c r="B28" s="66"/>
    </row>
    <row r="29" spans="1:2" ht="22.95" customHeight="1">
      <c r="B29" s="66"/>
    </row>
    <row r="30" spans="1:2" ht="22.95" customHeight="1">
      <c r="B30" s="66"/>
    </row>
    <row r="31" spans="1:2" ht="22.95" customHeight="1">
      <c r="B31" s="66"/>
    </row>
    <row r="32" spans="1:2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</sheetData>
  <mergeCells count="2">
    <mergeCell ref="B2:J2"/>
    <mergeCell ref="B3:J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0BE8-7414-44A2-A51D-983E87CBAF22}">
  <dimension ref="A1:J75"/>
  <sheetViews>
    <sheetView showGridLines="0" zoomScaleNormal="100" workbookViewId="0"/>
  </sheetViews>
  <sheetFormatPr defaultColWidth="10.77734375" defaultRowHeight="22.95" customHeight="1"/>
  <cols>
    <col min="1" max="1" width="10.77734375" style="63"/>
    <col min="2" max="2" width="16.88671875" style="63" bestFit="1" customWidth="1"/>
    <col min="3" max="8" width="10.77734375" style="63"/>
    <col min="9" max="9" width="21.44140625" style="63" bestFit="1" customWidth="1"/>
    <col min="10" max="10" width="28.109375" style="63" bestFit="1" customWidth="1"/>
    <col min="11" max="16384" width="10.77734375" style="63"/>
  </cols>
  <sheetData>
    <row r="1" spans="1:10" ht="22.95" customHeight="1" thickBot="1"/>
    <row r="2" spans="1:10" ht="22.95" customHeight="1">
      <c r="B2" s="324" t="s">
        <v>137</v>
      </c>
      <c r="C2" s="325"/>
      <c r="D2" s="325"/>
      <c r="E2" s="325"/>
      <c r="F2" s="325"/>
      <c r="G2" s="325"/>
      <c r="H2" s="325"/>
      <c r="I2" s="325"/>
      <c r="J2" s="326"/>
    </row>
    <row r="3" spans="1:10" ht="22.95" customHeight="1" thickBot="1">
      <c r="B3" s="327" t="s">
        <v>136</v>
      </c>
      <c r="C3" s="328"/>
      <c r="D3" s="328"/>
      <c r="E3" s="328"/>
      <c r="F3" s="328"/>
      <c r="G3" s="328"/>
      <c r="H3" s="328"/>
      <c r="I3" s="328"/>
      <c r="J3" s="329"/>
    </row>
    <row r="4" spans="1:10" ht="22.95" customHeight="1" thickBot="1"/>
    <row r="5" spans="1:10" ht="22.95" customHeight="1">
      <c r="B5" s="75"/>
      <c r="C5" s="76" t="s">
        <v>113</v>
      </c>
      <c r="D5" s="76" t="s">
        <v>114</v>
      </c>
      <c r="E5" s="76" t="s">
        <v>115</v>
      </c>
      <c r="F5" s="76" t="s">
        <v>116</v>
      </c>
      <c r="G5" s="76" t="s">
        <v>117</v>
      </c>
      <c r="H5" s="76" t="s">
        <v>118</v>
      </c>
      <c r="I5" s="76" t="s">
        <v>141</v>
      </c>
      <c r="J5" s="77" t="s">
        <v>138</v>
      </c>
    </row>
    <row r="6" spans="1:10" ht="22.95" customHeight="1">
      <c r="B6" s="78" t="s">
        <v>106</v>
      </c>
      <c r="C6" s="74">
        <v>53</v>
      </c>
      <c r="D6" s="74">
        <v>54</v>
      </c>
      <c r="E6" s="74">
        <v>56</v>
      </c>
      <c r="F6" s="74">
        <v>81</v>
      </c>
      <c r="G6" s="74">
        <v>222</v>
      </c>
      <c r="H6" s="74">
        <v>90</v>
      </c>
      <c r="I6" s="74">
        <f>MAX(C6:H6)</f>
        <v>222</v>
      </c>
      <c r="J6" s="79" t="str">
        <f>INDEX($C$5:$H$5,MATCH(I6,C6:H6,0))</f>
        <v>STORE5</v>
      </c>
    </row>
    <row r="7" spans="1:10" ht="22.95" customHeight="1">
      <c r="A7" s="65"/>
      <c r="B7" s="78" t="s">
        <v>107</v>
      </c>
      <c r="C7" s="74">
        <v>51</v>
      </c>
      <c r="D7" s="74">
        <v>53</v>
      </c>
      <c r="E7" s="74">
        <v>55</v>
      </c>
      <c r="F7" s="74">
        <v>40</v>
      </c>
      <c r="G7" s="74">
        <v>67</v>
      </c>
      <c r="H7" s="74">
        <v>67</v>
      </c>
      <c r="I7" s="74">
        <f t="shared" ref="I7:I14" si="0">MAX(C7:H7)</f>
        <v>67</v>
      </c>
      <c r="J7" s="79" t="str">
        <f t="shared" ref="J7:J14" si="1">INDEX($C$5:$H$5,MATCH(I7,C7:H7,0))</f>
        <v>STORE5</v>
      </c>
    </row>
    <row r="8" spans="1:10" ht="22.95" customHeight="1">
      <c r="B8" s="78" t="s">
        <v>108</v>
      </c>
      <c r="C8" s="74">
        <v>51</v>
      </c>
      <c r="D8" s="74">
        <v>54</v>
      </c>
      <c r="E8" s="74">
        <v>30</v>
      </c>
      <c r="F8" s="74">
        <v>71</v>
      </c>
      <c r="G8" s="74">
        <v>79</v>
      </c>
      <c r="H8" s="74">
        <v>80</v>
      </c>
      <c r="I8" s="74">
        <f t="shared" si="0"/>
        <v>80</v>
      </c>
      <c r="J8" s="79" t="str">
        <f t="shared" si="1"/>
        <v>STORE6</v>
      </c>
    </row>
    <row r="9" spans="1:10" ht="22.95" customHeight="1">
      <c r="B9" s="78" t="s">
        <v>104</v>
      </c>
      <c r="C9" s="74">
        <v>51</v>
      </c>
      <c r="D9" s="74">
        <v>29</v>
      </c>
      <c r="E9" s="74">
        <v>67</v>
      </c>
      <c r="F9" s="74">
        <v>222</v>
      </c>
      <c r="G9" s="74">
        <v>71</v>
      </c>
      <c r="H9" s="74">
        <v>80</v>
      </c>
      <c r="I9" s="74">
        <f t="shared" si="0"/>
        <v>222</v>
      </c>
      <c r="J9" s="79" t="str">
        <f t="shared" si="1"/>
        <v>STORE4</v>
      </c>
    </row>
    <row r="10" spans="1:10" ht="22.95" customHeight="1">
      <c r="B10" s="78" t="s">
        <v>109</v>
      </c>
      <c r="C10" s="74">
        <v>111</v>
      </c>
      <c r="D10" s="74">
        <v>80</v>
      </c>
      <c r="E10" s="74">
        <v>82</v>
      </c>
      <c r="F10" s="74">
        <v>83</v>
      </c>
      <c r="G10" s="74">
        <v>10</v>
      </c>
      <c r="H10" s="74">
        <v>90</v>
      </c>
      <c r="I10" s="74">
        <f t="shared" si="0"/>
        <v>111</v>
      </c>
      <c r="J10" s="79" t="str">
        <f t="shared" si="1"/>
        <v>STORE1</v>
      </c>
    </row>
    <row r="11" spans="1:10" ht="22.95" customHeight="1">
      <c r="B11" s="78" t="s">
        <v>110</v>
      </c>
      <c r="C11" s="74">
        <v>56</v>
      </c>
      <c r="D11" s="74">
        <v>56</v>
      </c>
      <c r="E11" s="74">
        <v>201</v>
      </c>
      <c r="F11" s="74">
        <v>61</v>
      </c>
      <c r="G11" s="74">
        <v>67</v>
      </c>
      <c r="H11" s="74">
        <v>68</v>
      </c>
      <c r="I11" s="74">
        <f t="shared" si="0"/>
        <v>201</v>
      </c>
      <c r="J11" s="79" t="str">
        <f t="shared" si="1"/>
        <v>STORE3</v>
      </c>
    </row>
    <row r="12" spans="1:10" ht="22.95" customHeight="1">
      <c r="B12" s="78" t="s">
        <v>111</v>
      </c>
      <c r="C12" s="74">
        <v>51</v>
      </c>
      <c r="D12" s="74">
        <v>99</v>
      </c>
      <c r="E12" s="74">
        <v>67</v>
      </c>
      <c r="F12" s="74">
        <v>68</v>
      </c>
      <c r="G12" s="74">
        <v>71</v>
      </c>
      <c r="H12" s="74">
        <v>44</v>
      </c>
      <c r="I12" s="74">
        <f t="shared" si="0"/>
        <v>99</v>
      </c>
      <c r="J12" s="79" t="str">
        <f t="shared" si="1"/>
        <v>STORE2</v>
      </c>
    </row>
    <row r="13" spans="1:10" ht="22.95" customHeight="1">
      <c r="B13" s="78" t="s">
        <v>112</v>
      </c>
      <c r="C13" s="74">
        <v>51</v>
      </c>
      <c r="D13" s="74">
        <v>29</v>
      </c>
      <c r="E13" s="74">
        <v>82</v>
      </c>
      <c r="F13" s="74">
        <v>83</v>
      </c>
      <c r="G13" s="74">
        <v>85</v>
      </c>
      <c r="H13" s="74">
        <v>90</v>
      </c>
      <c r="I13" s="74">
        <f t="shared" si="0"/>
        <v>90</v>
      </c>
      <c r="J13" s="79" t="str">
        <f t="shared" si="1"/>
        <v>STORE6</v>
      </c>
    </row>
    <row r="14" spans="1:10" ht="22.95" customHeight="1" thickBot="1">
      <c r="B14" s="80" t="s">
        <v>105</v>
      </c>
      <c r="C14" s="81">
        <v>56</v>
      </c>
      <c r="D14" s="81">
        <v>56</v>
      </c>
      <c r="E14" s="81">
        <v>60</v>
      </c>
      <c r="F14" s="81">
        <v>33</v>
      </c>
      <c r="G14" s="81">
        <v>67</v>
      </c>
      <c r="H14" s="81">
        <v>22</v>
      </c>
      <c r="I14" s="81">
        <f t="shared" si="0"/>
        <v>67</v>
      </c>
      <c r="J14" s="82" t="str">
        <f t="shared" si="1"/>
        <v>STORE5</v>
      </c>
    </row>
    <row r="15" spans="1:10" ht="22.95" customHeight="1">
      <c r="B15" s="64"/>
    </row>
    <row r="16" spans="1:10" ht="22.95" customHeight="1">
      <c r="B16" s="66"/>
    </row>
    <row r="17" spans="1:2" ht="22.95" customHeight="1">
      <c r="B17" s="66"/>
    </row>
    <row r="18" spans="1:2" ht="22.95" customHeight="1">
      <c r="B18" s="66"/>
    </row>
    <row r="19" spans="1:2" ht="22.95" customHeight="1">
      <c r="B19" s="66"/>
    </row>
    <row r="20" spans="1:2" ht="22.95" customHeight="1">
      <c r="B20" s="66"/>
    </row>
    <row r="21" spans="1:2" ht="22.95" customHeight="1">
      <c r="A21" s="65"/>
      <c r="B21" s="66"/>
    </row>
    <row r="22" spans="1:2" ht="22.95" customHeight="1">
      <c r="A22" s="65"/>
      <c r="B22" s="66"/>
    </row>
    <row r="23" spans="1:2" ht="22.95" customHeight="1">
      <c r="A23" s="65"/>
      <c r="B23" s="66"/>
    </row>
    <row r="24" spans="1:2" ht="22.95" customHeight="1">
      <c r="A24" s="65"/>
      <c r="B24" s="66"/>
    </row>
    <row r="25" spans="1:2" ht="22.95" customHeight="1">
      <c r="A25" s="65"/>
      <c r="B25" s="64"/>
    </row>
    <row r="26" spans="1:2" ht="22.95" customHeight="1">
      <c r="A26" s="65"/>
      <c r="B26" s="66"/>
    </row>
    <row r="27" spans="1:2" ht="22.95" customHeight="1">
      <c r="A27" s="65"/>
      <c r="B27" s="66"/>
    </row>
    <row r="28" spans="1:2" ht="22.95" customHeight="1">
      <c r="A28" s="65"/>
      <c r="B28" s="66"/>
    </row>
    <row r="29" spans="1:2" ht="22.95" customHeight="1">
      <c r="B29" s="66"/>
    </row>
    <row r="30" spans="1:2" ht="22.95" customHeight="1">
      <c r="B30" s="66"/>
    </row>
    <row r="31" spans="1:2" ht="22.95" customHeight="1">
      <c r="B31" s="66"/>
    </row>
    <row r="32" spans="1:2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</sheetData>
  <mergeCells count="2">
    <mergeCell ref="B2:J2"/>
    <mergeCell ref="B3:J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112D-A817-422A-9134-538432D9C89C}">
  <dimension ref="A1:K65"/>
  <sheetViews>
    <sheetView showGridLines="0" zoomScale="80" zoomScaleNormal="80" workbookViewId="0">
      <selection sqref="A1:K1"/>
    </sheetView>
  </sheetViews>
  <sheetFormatPr defaultColWidth="10.77734375" defaultRowHeight="22.95" customHeight="1"/>
  <cols>
    <col min="1" max="1" width="14.44140625" style="63" bestFit="1" customWidth="1"/>
    <col min="2" max="3" width="15.6640625" style="63" bestFit="1" customWidth="1"/>
    <col min="4" max="4" width="8" style="63" bestFit="1" customWidth="1"/>
    <col min="5" max="6" width="10.77734375" style="63"/>
    <col min="7" max="7" width="15.33203125" style="63" bestFit="1" customWidth="1"/>
    <col min="8" max="8" width="14.109375" style="63" bestFit="1" customWidth="1"/>
    <col min="9" max="9" width="14.6640625" style="63" bestFit="1" customWidth="1"/>
    <col min="10" max="10" width="14.6640625" style="63" customWidth="1"/>
    <col min="11" max="11" width="22.44140625" style="63" customWidth="1"/>
    <col min="12" max="16384" width="10.77734375" style="63"/>
  </cols>
  <sheetData>
    <row r="1" spans="1:11" s="113" customFormat="1" ht="39.6" customHeight="1" thickBot="1">
      <c r="A1" s="330" t="s">
        <v>153</v>
      </c>
      <c r="B1" s="331"/>
      <c r="C1" s="331"/>
      <c r="D1" s="331"/>
      <c r="E1" s="331"/>
      <c r="F1" s="331"/>
      <c r="G1" s="331"/>
      <c r="H1" s="331"/>
      <c r="I1" s="331"/>
      <c r="J1" s="331"/>
      <c r="K1" s="332"/>
    </row>
    <row r="2" spans="1:11" ht="22.95" customHeight="1">
      <c r="A2" s="324" t="s">
        <v>133</v>
      </c>
      <c r="B2" s="325"/>
      <c r="C2" s="325"/>
      <c r="D2" s="325"/>
      <c r="E2" s="325"/>
      <c r="F2" s="325"/>
      <c r="G2" s="325"/>
      <c r="H2" s="325"/>
      <c r="I2" s="325"/>
      <c r="J2" s="325"/>
      <c r="K2" s="326"/>
    </row>
    <row r="3" spans="1:11" ht="22.95" customHeight="1" thickBot="1">
      <c r="A3" s="327" t="s">
        <v>151</v>
      </c>
      <c r="B3" s="328"/>
      <c r="C3" s="328"/>
      <c r="D3" s="328"/>
      <c r="E3" s="328"/>
      <c r="F3" s="328"/>
      <c r="G3" s="328"/>
      <c r="H3" s="328"/>
      <c r="I3" s="328"/>
      <c r="J3" s="328"/>
      <c r="K3" s="329"/>
    </row>
    <row r="4" spans="1:11" ht="22.95" customHeight="1">
      <c r="A4" s="97"/>
      <c r="B4" s="97"/>
      <c r="K4" s="98"/>
    </row>
    <row r="5" spans="1:11" ht="22.95" customHeight="1" thickBot="1">
      <c r="A5" s="97"/>
      <c r="B5" s="97"/>
      <c r="K5" s="98"/>
    </row>
    <row r="6" spans="1:11" ht="22.95" customHeight="1">
      <c r="A6" s="97"/>
      <c r="B6" s="99" t="s">
        <v>143</v>
      </c>
      <c r="C6" s="86" t="s">
        <v>142</v>
      </c>
      <c r="E6" s="100">
        <v>0.01</v>
      </c>
      <c r="G6" s="83" t="s">
        <v>145</v>
      </c>
      <c r="H6" s="84" t="s">
        <v>146</v>
      </c>
      <c r="I6" s="85" t="s">
        <v>147</v>
      </c>
      <c r="K6" s="98"/>
    </row>
    <row r="7" spans="1:11" ht="22.95" customHeight="1">
      <c r="A7" s="97"/>
      <c r="B7" s="101">
        <v>500</v>
      </c>
      <c r="C7" s="87">
        <v>0.01</v>
      </c>
      <c r="G7" s="88" t="s">
        <v>148</v>
      </c>
      <c r="H7" s="89">
        <v>2851</v>
      </c>
      <c r="I7" s="96">
        <f>INDEX(($C$7:$C$11,$C$15:$C$19,$C$22:$C$26),MATCH(H7,$B$7:$B$11,1),,VLOOKUP(G7,$B$28:$C$30,2,0))</f>
        <v>0.03</v>
      </c>
      <c r="K7" s="98"/>
    </row>
    <row r="8" spans="1:11" ht="22.95" customHeight="1">
      <c r="A8" s="97"/>
      <c r="B8" s="101">
        <v>1000</v>
      </c>
      <c r="C8" s="87">
        <v>0.02</v>
      </c>
      <c r="G8" s="88" t="s">
        <v>149</v>
      </c>
      <c r="H8" s="89">
        <v>4047</v>
      </c>
      <c r="I8" s="96">
        <f>INDEX(($C$7:$C$11,$C$15:$C$19,$C$22:$C$26),MATCH(H8,$B$7:$B$11,1),,VLOOKUP(G8,$B$28:$C$30,2,0))</f>
        <v>0.06</v>
      </c>
      <c r="K8" s="98"/>
    </row>
    <row r="9" spans="1:11" ht="22.95" customHeight="1">
      <c r="A9" s="97"/>
      <c r="B9" s="101">
        <v>2000</v>
      </c>
      <c r="C9" s="87">
        <v>0.03</v>
      </c>
      <c r="G9" s="88" t="s">
        <v>150</v>
      </c>
      <c r="H9" s="89">
        <v>4461</v>
      </c>
      <c r="I9" s="96">
        <f>INDEX(($C$7:$C$11,$C$15:$C$19,$C$22:$C$26),MATCH(H9,$B$7:$B$11,1),,VLOOKUP(G9,$B$28:$C$30,2,0))</f>
        <v>0.08</v>
      </c>
      <c r="K9" s="98"/>
    </row>
    <row r="10" spans="1:11" ht="22.95" customHeight="1">
      <c r="A10" s="97"/>
      <c r="B10" s="101">
        <v>3000</v>
      </c>
      <c r="C10" s="87">
        <v>0.04</v>
      </c>
      <c r="G10" s="88" t="s">
        <v>149</v>
      </c>
      <c r="H10" s="89">
        <v>3256</v>
      </c>
      <c r="I10" s="96">
        <f>INDEX(($C$7:$C$11,$C$15:$C$19,$C$22:$C$26),MATCH(H10,$B$7:$B$11,1),,VLOOKUP(G10,$B$28:$C$30,2,0))</f>
        <v>0.06</v>
      </c>
      <c r="K10" s="98"/>
    </row>
    <row r="11" spans="1:11" ht="22.95" customHeight="1">
      <c r="A11" s="97"/>
      <c r="B11" s="101">
        <v>5000</v>
      </c>
      <c r="C11" s="87">
        <v>0.05</v>
      </c>
      <c r="G11" s="88" t="s">
        <v>150</v>
      </c>
      <c r="H11" s="89">
        <v>2178</v>
      </c>
      <c r="I11" s="96">
        <f>INDEX(($C$7:$C$11,$C$15:$C$19,$C$22:$C$26),MATCH(H11,$B$7:$B$11,1),,VLOOKUP(G11,$B$28:$C$30,2,0))</f>
        <v>7.0000000000000007E-2</v>
      </c>
      <c r="K11" s="98"/>
    </row>
    <row r="12" spans="1:11" ht="22.95" customHeight="1">
      <c r="A12" s="97"/>
      <c r="B12" s="97"/>
      <c r="G12" s="88" t="s">
        <v>150</v>
      </c>
      <c r="H12" s="89">
        <v>3374</v>
      </c>
      <c r="I12" s="96">
        <f>INDEX(($C$7:$C$11,$C$15:$C$19,$C$22:$C$26),MATCH(H12,$B$7:$B$11,1),,VLOOKUP(G12,$B$28:$C$30,2,0))</f>
        <v>0.08</v>
      </c>
      <c r="K12" s="98"/>
    </row>
    <row r="13" spans="1:11" ht="22.95" customHeight="1">
      <c r="A13" s="97"/>
      <c r="B13" s="97"/>
      <c r="G13" s="88" t="s">
        <v>148</v>
      </c>
      <c r="H13" s="89">
        <v>4682</v>
      </c>
      <c r="I13" s="96">
        <f>INDEX(($C$7:$C$11,$C$15:$C$19,$C$22:$C$26),MATCH(H13,$B$7:$B$11,1),,VLOOKUP(G13,$B$28:$C$30,2,0))</f>
        <v>0.04</v>
      </c>
      <c r="K13" s="98"/>
    </row>
    <row r="14" spans="1:11" ht="22.95" customHeight="1">
      <c r="A14" s="97"/>
      <c r="B14" s="99" t="s">
        <v>106</v>
      </c>
      <c r="C14" s="86" t="s">
        <v>142</v>
      </c>
      <c r="G14" s="88" t="s">
        <v>149</v>
      </c>
      <c r="H14" s="89">
        <v>2684</v>
      </c>
      <c r="I14" s="96">
        <f>INDEX(($C$7:$C$11,$C$15:$C$19,$C$22:$C$26),MATCH(H14,$B$7:$B$11,1),,VLOOKUP(G14,$B$28:$C$30,2,0))</f>
        <v>0.05</v>
      </c>
      <c r="K14" s="98"/>
    </row>
    <row r="15" spans="1:11" ht="22.95" customHeight="1">
      <c r="A15" s="97"/>
      <c r="B15" s="101">
        <v>500</v>
      </c>
      <c r="C15" s="87">
        <v>0.03</v>
      </c>
      <c r="G15" s="88" t="s">
        <v>148</v>
      </c>
      <c r="H15" s="89">
        <v>1317</v>
      </c>
      <c r="I15" s="96">
        <f>INDEX(($C$7:$C$11,$C$15:$C$19,$C$22:$C$26),MATCH(H15,$B$7:$B$11,1),,VLOOKUP(G15,$B$28:$C$30,2,0))</f>
        <v>0.02</v>
      </c>
      <c r="K15" s="98"/>
    </row>
    <row r="16" spans="1:11" ht="22.95" customHeight="1">
      <c r="A16" s="97"/>
      <c r="B16" s="101">
        <v>1000</v>
      </c>
      <c r="C16" s="87">
        <v>0.04</v>
      </c>
      <c r="G16" s="88" t="s">
        <v>150</v>
      </c>
      <c r="H16" s="89">
        <v>1068</v>
      </c>
      <c r="I16" s="96">
        <f>INDEX(($C$7:$C$11,$C$15:$C$19,$C$22:$C$26),MATCH(H16,$B$7:$B$11,1),,VLOOKUP(G16,$B$28:$C$30,2,0))</f>
        <v>0.06</v>
      </c>
      <c r="K16" s="98"/>
    </row>
    <row r="17" spans="1:11" ht="22.95" customHeight="1">
      <c r="A17" s="97"/>
      <c r="B17" s="101">
        <v>2000</v>
      </c>
      <c r="C17" s="87">
        <v>0.05</v>
      </c>
      <c r="G17" s="88" t="s">
        <v>149</v>
      </c>
      <c r="H17" s="89">
        <v>2498</v>
      </c>
      <c r="I17" s="96">
        <f>INDEX(($C$7:$C$11,$C$15:$C$19,$C$22:$C$26),MATCH(H17,$B$7:$B$11,1),,VLOOKUP(G17,$B$28:$C$30,2,0))</f>
        <v>0.05</v>
      </c>
      <c r="K17" s="98"/>
    </row>
    <row r="18" spans="1:11" ht="22.95" customHeight="1">
      <c r="A18" s="97"/>
      <c r="B18" s="101">
        <v>3000</v>
      </c>
      <c r="C18" s="87">
        <v>0.06</v>
      </c>
      <c r="G18" s="88" t="s">
        <v>150</v>
      </c>
      <c r="H18" s="89">
        <v>4230</v>
      </c>
      <c r="I18" s="96">
        <f>INDEX(($C$7:$C$11,$C$15:$C$19,$C$22:$C$26),MATCH(H18,$B$7:$B$11,1),,VLOOKUP(G18,$B$28:$C$30,2,0))</f>
        <v>0.08</v>
      </c>
      <c r="K18" s="98"/>
    </row>
    <row r="19" spans="1:11" ht="22.95" customHeight="1">
      <c r="A19" s="97"/>
      <c r="B19" s="101">
        <v>5000</v>
      </c>
      <c r="C19" s="87">
        <v>7.0000000000000007E-2</v>
      </c>
      <c r="G19" s="88" t="s">
        <v>148</v>
      </c>
      <c r="H19" s="89">
        <v>2295</v>
      </c>
      <c r="I19" s="96">
        <f>INDEX(($C$7:$C$11,$C$15:$C$19,$C$22:$C$26),MATCH(H19,$B$7:$B$11,1),,VLOOKUP(G19,$B$28:$C$30,2,0))</f>
        <v>0.03</v>
      </c>
      <c r="K19" s="98"/>
    </row>
    <row r="20" spans="1:11" ht="22.95" customHeight="1">
      <c r="A20" s="97"/>
      <c r="B20" s="97"/>
      <c r="C20" s="66"/>
      <c r="G20" s="88" t="s">
        <v>150</v>
      </c>
      <c r="H20" s="89">
        <v>1805</v>
      </c>
      <c r="I20" s="96">
        <f>INDEX(($C$7:$C$11,$C$15:$C$19,$C$22:$C$26),MATCH(H20,$B$7:$B$11,1),,VLOOKUP(G20,$B$28:$C$30,2,0))</f>
        <v>0.06</v>
      </c>
      <c r="K20" s="98"/>
    </row>
    <row r="21" spans="1:11" ht="22.95" customHeight="1">
      <c r="A21" s="97"/>
      <c r="B21" s="99" t="s">
        <v>144</v>
      </c>
      <c r="C21" s="86" t="s">
        <v>142</v>
      </c>
      <c r="G21" s="88" t="s">
        <v>150</v>
      </c>
      <c r="H21" s="89">
        <v>520</v>
      </c>
      <c r="I21" s="96">
        <f>INDEX(($C$7:$C$11,$C$15:$C$19,$C$22:$C$26),MATCH(H21,$B$7:$B$11,1),,VLOOKUP(G21,$B$28:$C$30,2,0))</f>
        <v>0.05</v>
      </c>
      <c r="K21" s="98"/>
    </row>
    <row r="22" spans="1:11" ht="22.95" customHeight="1">
      <c r="A22" s="97"/>
      <c r="B22" s="101">
        <v>500</v>
      </c>
      <c r="C22" s="87">
        <v>0.05</v>
      </c>
      <c r="G22" s="88" t="s">
        <v>149</v>
      </c>
      <c r="H22" s="89">
        <v>1913</v>
      </c>
      <c r="I22" s="96">
        <f>INDEX(($C$7:$C$11,$C$15:$C$19,$C$22:$C$26),MATCH(H22,$B$7:$B$11,1),,VLOOKUP(G22,$B$28:$C$30,2,0))</f>
        <v>0.04</v>
      </c>
      <c r="K22" s="98"/>
    </row>
    <row r="23" spans="1:11" ht="22.95" customHeight="1" thickBot="1">
      <c r="A23" s="97"/>
      <c r="B23" s="101">
        <v>1000</v>
      </c>
      <c r="C23" s="87">
        <v>0.06</v>
      </c>
      <c r="G23" s="90" t="s">
        <v>148</v>
      </c>
      <c r="H23" s="91">
        <v>1618</v>
      </c>
      <c r="I23" s="96">
        <f>INDEX(($C$7:$C$11,$C$15:$C$19,$C$22:$C$26),MATCH(H23,$B$7:$B$11,1),,VLOOKUP(G23,$B$28:$C$30,2,0))</f>
        <v>0.02</v>
      </c>
      <c r="K23" s="98"/>
    </row>
    <row r="24" spans="1:11" ht="22.95" customHeight="1">
      <c r="A24" s="97"/>
      <c r="B24" s="101">
        <v>2000</v>
      </c>
      <c r="C24" s="87">
        <v>7.0000000000000007E-2</v>
      </c>
      <c r="K24" s="98"/>
    </row>
    <row r="25" spans="1:11" ht="22.95" customHeight="1">
      <c r="A25" s="97"/>
      <c r="B25" s="101">
        <v>3000</v>
      </c>
      <c r="C25" s="87">
        <v>0.08</v>
      </c>
      <c r="K25" s="98"/>
    </row>
    <row r="26" spans="1:11" ht="22.95" customHeight="1">
      <c r="A26" s="97"/>
      <c r="B26" s="101">
        <v>5000</v>
      </c>
      <c r="C26" s="87">
        <v>0.09</v>
      </c>
      <c r="K26" s="98"/>
    </row>
    <row r="27" spans="1:11" ht="22.95" customHeight="1" thickBot="1">
      <c r="A27" s="97"/>
      <c r="B27" s="102"/>
      <c r="C27" s="66"/>
      <c r="K27" s="98"/>
    </row>
    <row r="28" spans="1:11" ht="21">
      <c r="A28" s="97"/>
      <c r="B28" s="92" t="s">
        <v>148</v>
      </c>
      <c r="C28" s="93">
        <v>1</v>
      </c>
      <c r="K28" s="98"/>
    </row>
    <row r="29" spans="1:11" ht="21">
      <c r="A29" s="97"/>
      <c r="B29" s="88" t="s">
        <v>149</v>
      </c>
      <c r="C29" s="94">
        <v>2</v>
      </c>
      <c r="K29" s="98"/>
    </row>
    <row r="30" spans="1:11" ht="21.6" thickBot="1">
      <c r="A30" s="105"/>
      <c r="B30" s="90" t="s">
        <v>150</v>
      </c>
      <c r="C30" s="95">
        <v>3</v>
      </c>
      <c r="D30" s="103"/>
      <c r="E30" s="103"/>
      <c r="F30" s="103"/>
      <c r="G30" s="103"/>
      <c r="H30" s="103"/>
      <c r="I30" s="103"/>
      <c r="J30" s="103"/>
      <c r="K30" s="104"/>
    </row>
    <row r="31" spans="1:11" ht="22.95" customHeight="1">
      <c r="C31" s="66"/>
    </row>
    <row r="32" spans="1:11" ht="21.6" customHeight="1" thickBot="1">
      <c r="C32" s="66"/>
    </row>
    <row r="33" spans="1:11" ht="53.4" customHeight="1" thickBot="1">
      <c r="A33" s="330" t="s">
        <v>154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2"/>
    </row>
    <row r="34" spans="1:11" ht="22.95" customHeight="1">
      <c r="A34" s="324" t="s">
        <v>133</v>
      </c>
      <c r="B34" s="325"/>
      <c r="C34" s="325"/>
      <c r="D34" s="325"/>
      <c r="E34" s="325"/>
      <c r="F34" s="325"/>
      <c r="G34" s="325"/>
      <c r="H34" s="325"/>
      <c r="I34" s="325"/>
      <c r="J34" s="325"/>
      <c r="K34" s="326"/>
    </row>
    <row r="35" spans="1:11" ht="22.95" customHeight="1" thickBot="1">
      <c r="A35" s="327" t="s">
        <v>152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9"/>
    </row>
    <row r="36" spans="1:11" ht="22.95" customHeight="1">
      <c r="A36" s="97"/>
      <c r="K36" s="98"/>
    </row>
    <row r="37" spans="1:11" ht="22.95" customHeight="1" thickBot="1">
      <c r="A37" s="97"/>
      <c r="K37" s="98"/>
    </row>
    <row r="38" spans="1:11" ht="22.95" customHeight="1">
      <c r="A38" s="99" t="s">
        <v>143</v>
      </c>
      <c r="B38" s="99" t="s">
        <v>143</v>
      </c>
      <c r="C38" s="99" t="s">
        <v>106</v>
      </c>
      <c r="D38" s="99" t="s">
        <v>144</v>
      </c>
      <c r="F38" s="100">
        <v>0.01</v>
      </c>
      <c r="I38" s="83" t="s">
        <v>145</v>
      </c>
      <c r="J38" s="84" t="s">
        <v>146</v>
      </c>
      <c r="K38" s="85" t="s">
        <v>147</v>
      </c>
    </row>
    <row r="39" spans="1:11" ht="22.95" customHeight="1">
      <c r="A39" s="101">
        <v>500</v>
      </c>
      <c r="B39" s="87">
        <v>0.01</v>
      </c>
      <c r="C39" s="87">
        <v>0.03</v>
      </c>
      <c r="D39" s="87">
        <v>0.05</v>
      </c>
      <c r="I39" s="88" t="s">
        <v>148</v>
      </c>
      <c r="J39" s="89">
        <v>2851</v>
      </c>
      <c r="K39" s="96">
        <f>INDEX(($B$39:$B$43,$C$39:$C$43,$D$39:$D$43),MATCH(J39,$A$39:$A$43,1),,VLOOKUP(I39,$B$48:$C$50,2,0))</f>
        <v>0.03</v>
      </c>
    </row>
    <row r="40" spans="1:11" ht="22.95" customHeight="1">
      <c r="A40" s="101">
        <v>1000</v>
      </c>
      <c r="B40" s="87">
        <v>0.02</v>
      </c>
      <c r="C40" s="87">
        <v>0.04</v>
      </c>
      <c r="D40" s="87">
        <v>0.06</v>
      </c>
      <c r="I40" s="88" t="s">
        <v>149</v>
      </c>
      <c r="J40" s="89">
        <v>4047</v>
      </c>
      <c r="K40" s="96">
        <f>INDEX(($B$39:$B$43,$C$39:$C$43,$D$39:$D$43),MATCH(J40,$A$39:$A$43,1),,VLOOKUP(I40,$B$48:$C$50,2,0))</f>
        <v>0.06</v>
      </c>
    </row>
    <row r="41" spans="1:11" ht="22.95" customHeight="1">
      <c r="A41" s="101">
        <v>2000</v>
      </c>
      <c r="B41" s="87">
        <v>0.03</v>
      </c>
      <c r="C41" s="87">
        <v>0.05</v>
      </c>
      <c r="D41" s="87">
        <v>7.0000000000000007E-2</v>
      </c>
      <c r="I41" s="88" t="s">
        <v>150</v>
      </c>
      <c r="J41" s="89">
        <v>4461</v>
      </c>
      <c r="K41" s="96">
        <f>INDEX(($B$39:$B$43,$C$39:$C$43,$D$39:$D$43),MATCH(J41,$A$39:$A$43,1),,VLOOKUP(I41,$B$48:$C$50,2,0))</f>
        <v>0.08</v>
      </c>
    </row>
    <row r="42" spans="1:11" ht="22.95" customHeight="1">
      <c r="A42" s="101">
        <v>3000</v>
      </c>
      <c r="B42" s="87">
        <v>0.04</v>
      </c>
      <c r="C42" s="87">
        <v>0.06</v>
      </c>
      <c r="D42" s="87">
        <v>0.08</v>
      </c>
      <c r="I42" s="88" t="s">
        <v>149</v>
      </c>
      <c r="J42" s="89">
        <v>3256</v>
      </c>
      <c r="K42" s="96">
        <f>INDEX(($B$39:$B$43,$C$39:$C$43,$D$39:$D$43),MATCH(J42,$A$39:$A$43,1),,VLOOKUP(I42,$B$48:$C$50,2,0))</f>
        <v>0.06</v>
      </c>
    </row>
    <row r="43" spans="1:11" ht="22.95" customHeight="1">
      <c r="A43" s="101">
        <v>5000</v>
      </c>
      <c r="B43" s="87">
        <v>0.05</v>
      </c>
      <c r="C43" s="87">
        <v>7.0000000000000007E-2</v>
      </c>
      <c r="D43" s="87">
        <v>0.09</v>
      </c>
      <c r="I43" s="88" t="s">
        <v>150</v>
      </c>
      <c r="J43" s="89">
        <v>2178</v>
      </c>
      <c r="K43" s="96">
        <f>INDEX(($B$39:$B$43,$C$39:$C$43,$D$39:$D$43),MATCH(J43,$A$39:$A$43,1),,VLOOKUP(I43,$B$48:$C$50,2,0))</f>
        <v>7.0000000000000007E-2</v>
      </c>
    </row>
    <row r="44" spans="1:11" ht="22.95" customHeight="1">
      <c r="A44" s="97"/>
      <c r="I44" s="88" t="s">
        <v>150</v>
      </c>
      <c r="J44" s="89">
        <v>3374</v>
      </c>
      <c r="K44" s="96">
        <f>INDEX(($B$39:$B$43,$C$39:$C$43,$D$39:$D$43),MATCH(J44,$A$39:$A$43,1),,VLOOKUP(I44,$B$48:$C$50,2,0))</f>
        <v>0.08</v>
      </c>
    </row>
    <row r="45" spans="1:11" ht="22.95" customHeight="1">
      <c r="A45" s="97"/>
      <c r="I45" s="88" t="s">
        <v>148</v>
      </c>
      <c r="J45" s="89">
        <v>4682</v>
      </c>
      <c r="K45" s="96">
        <f>INDEX(($B$39:$B$43,$C$39:$C$43,$D$39:$D$43),MATCH(J45,$A$39:$A$43,1),,VLOOKUP(I45,$B$48:$C$50,2,0))</f>
        <v>0.04</v>
      </c>
    </row>
    <row r="46" spans="1:11" ht="22.95" customHeight="1">
      <c r="A46" s="97"/>
      <c r="I46" s="88" t="s">
        <v>149</v>
      </c>
      <c r="J46" s="89">
        <v>2684</v>
      </c>
      <c r="K46" s="96">
        <f>INDEX(($B$39:$B$43,$C$39:$C$43,$D$39:$D$43),MATCH(J46,$A$39:$A$43,1),,VLOOKUP(I46,$B$48:$C$50,2,0))</f>
        <v>0.05</v>
      </c>
    </row>
    <row r="47" spans="1:11" ht="22.95" customHeight="1" thickBot="1">
      <c r="A47" s="97"/>
      <c r="I47" s="88" t="s">
        <v>148</v>
      </c>
      <c r="J47" s="89">
        <v>1317</v>
      </c>
      <c r="K47" s="96">
        <f>INDEX(($B$39:$B$43,$C$39:$C$43,$D$39:$D$43),MATCH(J47,$A$39:$A$43,1),,VLOOKUP(I47,$B$48:$C$50,2,0))</f>
        <v>0.02</v>
      </c>
    </row>
    <row r="48" spans="1:11" ht="22.95" customHeight="1">
      <c r="A48" s="97"/>
      <c r="B48" s="107" t="s">
        <v>148</v>
      </c>
      <c r="C48" s="108">
        <v>1</v>
      </c>
      <c r="I48" s="88" t="s">
        <v>150</v>
      </c>
      <c r="J48" s="89">
        <v>1068</v>
      </c>
      <c r="K48" s="96">
        <f>INDEX(($B$39:$B$43,$C$39:$C$43,$D$39:$D$43),MATCH(J48,$A$39:$A$43,1),,VLOOKUP(I48,$B$48:$C$50,2,0))</f>
        <v>0.06</v>
      </c>
    </row>
    <row r="49" spans="1:11" ht="22.95" customHeight="1">
      <c r="A49" s="97"/>
      <c r="B49" s="109" t="s">
        <v>149</v>
      </c>
      <c r="C49" s="110">
        <v>2</v>
      </c>
      <c r="I49" s="88" t="s">
        <v>149</v>
      </c>
      <c r="J49" s="89">
        <v>2498</v>
      </c>
      <c r="K49" s="96">
        <f>INDEX(($B$39:$B$43,$C$39:$C$43,$D$39:$D$43),MATCH(J49,$A$39:$A$43,1),,VLOOKUP(I49,$B$48:$C$50,2,0))</f>
        <v>0.05</v>
      </c>
    </row>
    <row r="50" spans="1:11" ht="22.95" customHeight="1" thickBot="1">
      <c r="A50" s="97"/>
      <c r="B50" s="111" t="s">
        <v>150</v>
      </c>
      <c r="C50" s="112">
        <v>3</v>
      </c>
      <c r="I50" s="88" t="s">
        <v>150</v>
      </c>
      <c r="J50" s="89">
        <v>4230</v>
      </c>
      <c r="K50" s="96">
        <f>INDEX(($B$39:$B$43,$C$39:$C$43,$D$39:$D$43),MATCH(J50,$A$39:$A$43,1),,VLOOKUP(I50,$B$48:$C$50,2,0))</f>
        <v>0.08</v>
      </c>
    </row>
    <row r="51" spans="1:11" ht="22.95" customHeight="1">
      <c r="A51" s="97"/>
      <c r="I51" s="88" t="s">
        <v>148</v>
      </c>
      <c r="J51" s="89">
        <v>2295</v>
      </c>
      <c r="K51" s="96">
        <f>INDEX(($B$39:$B$43,$C$39:$C$43,$D$39:$D$43),MATCH(J51,$A$39:$A$43,1),,VLOOKUP(I51,$B$48:$C$50,2,0))</f>
        <v>0.03</v>
      </c>
    </row>
    <row r="52" spans="1:11" ht="22.95" customHeight="1">
      <c r="A52" s="97"/>
      <c r="I52" s="88" t="s">
        <v>150</v>
      </c>
      <c r="J52" s="89">
        <v>1805</v>
      </c>
      <c r="K52" s="96">
        <f>INDEX(($B$39:$B$43,$C$39:$C$43,$D$39:$D$43),MATCH(J52,$A$39:$A$43,1),,VLOOKUP(I52,$B$48:$C$50,2,0))</f>
        <v>0.06</v>
      </c>
    </row>
    <row r="53" spans="1:11" ht="22.95" customHeight="1">
      <c r="A53" s="97"/>
      <c r="I53" s="88" t="s">
        <v>150</v>
      </c>
      <c r="J53" s="89">
        <v>520</v>
      </c>
      <c r="K53" s="96">
        <f>INDEX(($B$39:$B$43,$C$39:$C$43,$D$39:$D$43),MATCH(J53,$A$39:$A$43,1),,VLOOKUP(I53,$B$48:$C$50,2,0))</f>
        <v>0.05</v>
      </c>
    </row>
    <row r="54" spans="1:11" ht="22.95" customHeight="1">
      <c r="A54" s="97"/>
      <c r="I54" s="88" t="s">
        <v>149</v>
      </c>
      <c r="J54" s="89">
        <v>1913</v>
      </c>
      <c r="K54" s="96">
        <f>INDEX(($B$39:$B$43,$C$39:$C$43,$D$39:$D$43),MATCH(J54,$A$39:$A$43,1),,VLOOKUP(I54,$B$48:$C$50,2,0))</f>
        <v>0.04</v>
      </c>
    </row>
    <row r="55" spans="1:11" ht="22.95" customHeight="1" thickBot="1">
      <c r="A55" s="105"/>
      <c r="B55" s="103"/>
      <c r="C55" s="103"/>
      <c r="D55" s="103"/>
      <c r="E55" s="103"/>
      <c r="F55" s="103"/>
      <c r="G55" s="103"/>
      <c r="H55" s="103"/>
      <c r="I55" s="90" t="s">
        <v>148</v>
      </c>
      <c r="J55" s="91">
        <v>1618</v>
      </c>
      <c r="K55" s="106">
        <f>INDEX(($B$39:$B$43,$C$39:$C$43,$D$39:$D$43),MATCH(J55,$A$39:$A$43,1),,VLOOKUP(I55,$B$48:$C$50,2,0))</f>
        <v>0.02</v>
      </c>
    </row>
    <row r="56" spans="1:11" ht="22.95" customHeight="1">
      <c r="C56" s="66"/>
    </row>
    <row r="57" spans="1:11" ht="22.95" customHeight="1">
      <c r="C57" s="66"/>
    </row>
    <row r="58" spans="1:11" ht="22.95" customHeight="1">
      <c r="C58" s="66"/>
    </row>
    <row r="59" spans="1:11" ht="22.95" customHeight="1">
      <c r="C59" s="66"/>
    </row>
    <row r="60" spans="1:11" ht="22.95" customHeight="1">
      <c r="C60" s="66"/>
    </row>
    <row r="61" spans="1:11" ht="22.95" customHeight="1">
      <c r="C61" s="66"/>
    </row>
    <row r="62" spans="1:11" ht="22.95" customHeight="1">
      <c r="C62" s="66"/>
    </row>
    <row r="63" spans="1:11" ht="22.95" customHeight="1">
      <c r="C63" s="66"/>
    </row>
    <row r="64" spans="1:11" ht="22.95" customHeight="1">
      <c r="C64" s="66"/>
    </row>
    <row r="65" spans="3:3" ht="22.95" customHeight="1">
      <c r="C65" s="66"/>
    </row>
  </sheetData>
  <mergeCells count="6">
    <mergeCell ref="A1:K1"/>
    <mergeCell ref="A33:K33"/>
    <mergeCell ref="A34:K34"/>
    <mergeCell ref="A35:K35"/>
    <mergeCell ref="A2:K2"/>
    <mergeCell ref="A3:K3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314D-AD7E-40A9-945F-B361B904B417}">
  <dimension ref="A1:I37"/>
  <sheetViews>
    <sheetView showGridLines="0" workbookViewId="0">
      <selection activeCell="M13" sqref="M13"/>
    </sheetView>
  </sheetViews>
  <sheetFormatPr defaultColWidth="10.77734375" defaultRowHeight="22.95" customHeight="1"/>
  <cols>
    <col min="1" max="2" width="10.77734375" style="63"/>
    <col min="3" max="3" width="11.21875" style="63" bestFit="1" customWidth="1"/>
    <col min="4" max="4" width="10.77734375" style="63"/>
    <col min="5" max="5" width="17.21875" style="63" bestFit="1" customWidth="1"/>
    <col min="6" max="7" width="10.77734375" style="63"/>
    <col min="8" max="9" width="16.5546875" style="63" customWidth="1"/>
    <col min="10" max="16384" width="10.77734375" style="63"/>
  </cols>
  <sheetData>
    <row r="1" spans="1:9" ht="22.95" customHeight="1">
      <c r="B1" s="333" t="s">
        <v>153</v>
      </c>
      <c r="C1" s="334"/>
      <c r="D1" s="334"/>
      <c r="E1" s="334"/>
      <c r="F1" s="334"/>
      <c r="G1" s="335"/>
      <c r="H1" s="129" t="s">
        <v>161</v>
      </c>
      <c r="I1" s="130">
        <v>41039</v>
      </c>
    </row>
    <row r="2" spans="1:9" ht="22.95" customHeight="1" thickBot="1">
      <c r="B2" s="336" t="s">
        <v>175</v>
      </c>
      <c r="C2" s="337"/>
      <c r="D2" s="337"/>
      <c r="E2" s="337"/>
      <c r="F2" s="337"/>
      <c r="G2" s="337"/>
      <c r="I2" s="98"/>
    </row>
    <row r="3" spans="1:9" ht="22.95" customHeight="1">
      <c r="B3" s="115" t="s">
        <v>162</v>
      </c>
      <c r="C3" s="116" t="s">
        <v>161</v>
      </c>
      <c r="D3" s="116" t="s">
        <v>163</v>
      </c>
      <c r="E3" s="117" t="s">
        <v>164</v>
      </c>
      <c r="G3" s="131" t="s">
        <v>171</v>
      </c>
      <c r="I3" s="98"/>
    </row>
    <row r="4" spans="1:9" ht="22.95" customHeight="1">
      <c r="A4" s="65"/>
      <c r="B4" s="118" t="s">
        <v>155</v>
      </c>
      <c r="C4" s="119">
        <v>41028</v>
      </c>
      <c r="D4" s="114">
        <v>5</v>
      </c>
      <c r="E4" s="120" t="s">
        <v>165</v>
      </c>
      <c r="G4" s="132" t="b">
        <f>$I$1=$C4</f>
        <v>0</v>
      </c>
      <c r="I4" s="98"/>
    </row>
    <row r="5" spans="1:9" ht="22.95" customHeight="1">
      <c r="A5" s="65"/>
      <c r="B5" s="118" t="s">
        <v>156</v>
      </c>
      <c r="C5" s="119">
        <v>41029</v>
      </c>
      <c r="D5" s="114">
        <v>5</v>
      </c>
      <c r="E5" s="120" t="s">
        <v>166</v>
      </c>
      <c r="G5" s="132" t="b">
        <f t="shared" ref="G5:G17" si="0">$I$1=$C5</f>
        <v>0</v>
      </c>
      <c r="I5" s="98"/>
    </row>
    <row r="6" spans="1:9" ht="22.95" customHeight="1">
      <c r="B6" s="118" t="s">
        <v>157</v>
      </c>
      <c r="C6" s="119">
        <v>41030</v>
      </c>
      <c r="D6" s="114">
        <v>3</v>
      </c>
      <c r="E6" s="120" t="s">
        <v>167</v>
      </c>
      <c r="G6" s="132" t="b">
        <f t="shared" si="0"/>
        <v>0</v>
      </c>
      <c r="I6" s="98"/>
    </row>
    <row r="7" spans="1:9" ht="22.95" customHeight="1">
      <c r="B7" s="118" t="s">
        <v>158</v>
      </c>
      <c r="C7" s="119">
        <v>41031</v>
      </c>
      <c r="D7" s="114">
        <v>3</v>
      </c>
      <c r="E7" s="120" t="s">
        <v>168</v>
      </c>
      <c r="G7" s="132" t="b">
        <f t="shared" si="0"/>
        <v>0</v>
      </c>
      <c r="I7" s="98"/>
    </row>
    <row r="8" spans="1:9" ht="22.95" customHeight="1">
      <c r="B8" s="118" t="s">
        <v>159</v>
      </c>
      <c r="C8" s="119">
        <v>41032</v>
      </c>
      <c r="D8" s="114">
        <v>2</v>
      </c>
      <c r="E8" s="120" t="s">
        <v>169</v>
      </c>
      <c r="G8" s="132" t="b">
        <f t="shared" si="0"/>
        <v>0</v>
      </c>
      <c r="I8" s="98"/>
    </row>
    <row r="9" spans="1:9" ht="22.95" customHeight="1">
      <c r="B9" s="118" t="s">
        <v>160</v>
      </c>
      <c r="C9" s="119">
        <v>41033</v>
      </c>
      <c r="D9" s="114">
        <v>5</v>
      </c>
      <c r="E9" s="120" t="s">
        <v>170</v>
      </c>
      <c r="G9" s="132" t="b">
        <f t="shared" si="0"/>
        <v>0</v>
      </c>
      <c r="I9" s="98"/>
    </row>
    <row r="10" spans="1:9" ht="22.95" customHeight="1">
      <c r="B10" s="118" t="s">
        <v>155</v>
      </c>
      <c r="C10" s="119">
        <v>41034</v>
      </c>
      <c r="D10" s="114">
        <v>5</v>
      </c>
      <c r="E10" s="120" t="s">
        <v>165</v>
      </c>
      <c r="G10" s="132" t="b">
        <f t="shared" si="0"/>
        <v>0</v>
      </c>
      <c r="I10" s="98"/>
    </row>
    <row r="11" spans="1:9" ht="22.95" customHeight="1">
      <c r="B11" s="118" t="s">
        <v>157</v>
      </c>
      <c r="C11" s="119">
        <v>41035</v>
      </c>
      <c r="D11" s="114">
        <v>3</v>
      </c>
      <c r="E11" s="120" t="s">
        <v>166</v>
      </c>
      <c r="G11" s="132" t="b">
        <f t="shared" si="0"/>
        <v>0</v>
      </c>
      <c r="I11" s="98"/>
    </row>
    <row r="12" spans="1:9" ht="22.95" customHeight="1">
      <c r="B12" s="118" t="s">
        <v>160</v>
      </c>
      <c r="C12" s="119">
        <v>41036</v>
      </c>
      <c r="D12" s="114">
        <v>7</v>
      </c>
      <c r="E12" s="120" t="s">
        <v>167</v>
      </c>
      <c r="G12" s="132" t="b">
        <f t="shared" si="0"/>
        <v>0</v>
      </c>
      <c r="I12" s="98"/>
    </row>
    <row r="13" spans="1:9" ht="22.95" customHeight="1">
      <c r="B13" s="118" t="s">
        <v>156</v>
      </c>
      <c r="C13" s="119">
        <v>41037</v>
      </c>
      <c r="D13" s="114">
        <v>4</v>
      </c>
      <c r="E13" s="120" t="s">
        <v>168</v>
      </c>
      <c r="G13" s="132" t="b">
        <f t="shared" si="0"/>
        <v>0</v>
      </c>
      <c r="I13" s="98"/>
    </row>
    <row r="14" spans="1:9" ht="22.95" customHeight="1">
      <c r="B14" s="118" t="s">
        <v>158</v>
      </c>
      <c r="C14" s="119">
        <v>41038</v>
      </c>
      <c r="D14" s="114">
        <v>6</v>
      </c>
      <c r="E14" s="120" t="s">
        <v>169</v>
      </c>
      <c r="G14" s="132" t="b">
        <f t="shared" si="0"/>
        <v>0</v>
      </c>
      <c r="I14" s="98"/>
    </row>
    <row r="15" spans="1:9" ht="22.95" customHeight="1">
      <c r="B15" s="118" t="s">
        <v>155</v>
      </c>
      <c r="C15" s="119">
        <v>41039</v>
      </c>
      <c r="D15" s="114">
        <v>6</v>
      </c>
      <c r="E15" s="120" t="s">
        <v>170</v>
      </c>
      <c r="G15" s="132" t="b">
        <f t="shared" si="0"/>
        <v>1</v>
      </c>
      <c r="I15" s="98"/>
    </row>
    <row r="16" spans="1:9" ht="22.95" customHeight="1">
      <c r="A16" s="65"/>
      <c r="B16" s="118" t="s">
        <v>160</v>
      </c>
      <c r="C16" s="119">
        <v>41040</v>
      </c>
      <c r="D16" s="114">
        <v>2</v>
      </c>
      <c r="E16" s="120" t="s">
        <v>166</v>
      </c>
      <c r="G16" s="132" t="b">
        <f t="shared" si="0"/>
        <v>0</v>
      </c>
      <c r="I16" s="98"/>
    </row>
    <row r="17" spans="1:9" ht="22.95" customHeight="1" thickBot="1">
      <c r="A17" s="65"/>
      <c r="B17" s="121" t="s">
        <v>159</v>
      </c>
      <c r="C17" s="122">
        <v>41041</v>
      </c>
      <c r="D17" s="123">
        <v>3</v>
      </c>
      <c r="E17" s="124" t="s">
        <v>169</v>
      </c>
      <c r="F17" s="103"/>
      <c r="G17" s="133" t="b">
        <f t="shared" si="0"/>
        <v>0</v>
      </c>
      <c r="H17" s="103"/>
      <c r="I17" s="104"/>
    </row>
    <row r="18" spans="1:9" ht="22.95" customHeight="1">
      <c r="A18" s="65"/>
    </row>
    <row r="20" spans="1:9" ht="22.95" customHeight="1" thickBot="1"/>
    <row r="21" spans="1:9" ht="22.95" customHeight="1">
      <c r="B21" s="333" t="s">
        <v>154</v>
      </c>
      <c r="C21" s="334"/>
      <c r="D21" s="334"/>
      <c r="E21" s="334"/>
      <c r="F21" s="334"/>
      <c r="G21" s="335"/>
      <c r="H21" s="129" t="s">
        <v>161</v>
      </c>
      <c r="I21" s="130">
        <v>41034</v>
      </c>
    </row>
    <row r="22" spans="1:9" ht="22.95" customHeight="1" thickBot="1">
      <c r="B22" s="336" t="s">
        <v>176</v>
      </c>
      <c r="C22" s="337"/>
      <c r="D22" s="337"/>
      <c r="E22" s="337"/>
      <c r="F22" s="337"/>
      <c r="G22" s="337"/>
      <c r="I22" s="98"/>
    </row>
    <row r="23" spans="1:9" ht="22.95" customHeight="1">
      <c r="B23" s="115" t="s">
        <v>162</v>
      </c>
      <c r="C23" s="116" t="s">
        <v>161</v>
      </c>
      <c r="D23" s="116" t="s">
        <v>163</v>
      </c>
      <c r="E23" s="117" t="s">
        <v>164</v>
      </c>
      <c r="G23" s="131" t="s">
        <v>171</v>
      </c>
      <c r="I23" s="98"/>
    </row>
    <row r="24" spans="1:9" ht="22.95" customHeight="1">
      <c r="A24" s="65"/>
      <c r="B24" s="118" t="s">
        <v>155</v>
      </c>
      <c r="C24" s="119">
        <v>41028</v>
      </c>
      <c r="D24" s="114">
        <v>5</v>
      </c>
      <c r="E24" s="120" t="s">
        <v>165</v>
      </c>
      <c r="G24" s="132" t="b">
        <f>$I$1=$C24</f>
        <v>0</v>
      </c>
      <c r="I24" s="98"/>
    </row>
    <row r="25" spans="1:9" ht="22.95" customHeight="1">
      <c r="A25" s="65"/>
      <c r="B25" s="118" t="s">
        <v>156</v>
      </c>
      <c r="C25" s="119">
        <v>41029</v>
      </c>
      <c r="D25" s="114">
        <v>5</v>
      </c>
      <c r="E25" s="120" t="s">
        <v>166</v>
      </c>
      <c r="G25" s="132" t="b">
        <f t="shared" ref="G25:G37" si="1">$I$1=$C25</f>
        <v>0</v>
      </c>
      <c r="I25" s="98"/>
    </row>
    <row r="26" spans="1:9" ht="22.95" customHeight="1">
      <c r="B26" s="118" t="s">
        <v>157</v>
      </c>
      <c r="C26" s="119">
        <v>41030</v>
      </c>
      <c r="D26" s="114">
        <v>3</v>
      </c>
      <c r="E26" s="120" t="s">
        <v>167</v>
      </c>
      <c r="G26" s="132" t="b">
        <f t="shared" si="1"/>
        <v>0</v>
      </c>
      <c r="I26" s="98"/>
    </row>
    <row r="27" spans="1:9" ht="22.95" customHeight="1">
      <c r="B27" s="118" t="s">
        <v>158</v>
      </c>
      <c r="C27" s="119">
        <v>41031</v>
      </c>
      <c r="D27" s="114">
        <v>3</v>
      </c>
      <c r="E27" s="120" t="s">
        <v>168</v>
      </c>
      <c r="G27" s="132" t="b">
        <f t="shared" si="1"/>
        <v>0</v>
      </c>
      <c r="I27" s="98"/>
    </row>
    <row r="28" spans="1:9" ht="22.95" customHeight="1">
      <c r="B28" s="118" t="s">
        <v>159</v>
      </c>
      <c r="C28" s="119">
        <v>41032</v>
      </c>
      <c r="D28" s="114">
        <v>2</v>
      </c>
      <c r="E28" s="120" t="s">
        <v>169</v>
      </c>
      <c r="G28" s="132" t="b">
        <f t="shared" si="1"/>
        <v>0</v>
      </c>
      <c r="I28" s="98"/>
    </row>
    <row r="29" spans="1:9" ht="22.95" customHeight="1">
      <c r="B29" s="118" t="s">
        <v>160</v>
      </c>
      <c r="C29" s="119">
        <v>41033</v>
      </c>
      <c r="D29" s="114">
        <v>5</v>
      </c>
      <c r="E29" s="120" t="s">
        <v>170</v>
      </c>
      <c r="G29" s="132" t="b">
        <f t="shared" si="1"/>
        <v>0</v>
      </c>
      <c r="I29" s="98"/>
    </row>
    <row r="30" spans="1:9" ht="22.95" customHeight="1">
      <c r="B30" s="118" t="s">
        <v>155</v>
      </c>
      <c r="C30" s="119">
        <v>41034</v>
      </c>
      <c r="D30" s="114">
        <v>5</v>
      </c>
      <c r="E30" s="120" t="s">
        <v>165</v>
      </c>
      <c r="G30" s="132" t="b">
        <f t="shared" si="1"/>
        <v>0</v>
      </c>
      <c r="I30" s="98"/>
    </row>
    <row r="31" spans="1:9" ht="22.95" customHeight="1">
      <c r="B31" s="118" t="s">
        <v>157</v>
      </c>
      <c r="C31" s="119">
        <v>41035</v>
      </c>
      <c r="D31" s="114">
        <v>3</v>
      </c>
      <c r="E31" s="120" t="s">
        <v>166</v>
      </c>
      <c r="G31" s="132" t="b">
        <f t="shared" si="1"/>
        <v>0</v>
      </c>
      <c r="I31" s="98"/>
    </row>
    <row r="32" spans="1:9" ht="22.95" customHeight="1">
      <c r="B32" s="118" t="s">
        <v>160</v>
      </c>
      <c r="C32" s="119">
        <v>41036</v>
      </c>
      <c r="D32" s="114">
        <v>7</v>
      </c>
      <c r="E32" s="120" t="s">
        <v>167</v>
      </c>
      <c r="G32" s="132" t="b">
        <f t="shared" si="1"/>
        <v>0</v>
      </c>
      <c r="I32" s="98"/>
    </row>
    <row r="33" spans="1:9" ht="22.95" customHeight="1">
      <c r="B33" s="118" t="s">
        <v>156</v>
      </c>
      <c r="C33" s="119">
        <v>41037</v>
      </c>
      <c r="D33" s="114">
        <v>4</v>
      </c>
      <c r="E33" s="120" t="s">
        <v>168</v>
      </c>
      <c r="G33" s="132" t="b">
        <f t="shared" si="1"/>
        <v>0</v>
      </c>
      <c r="I33" s="98"/>
    </row>
    <row r="34" spans="1:9" ht="22.95" customHeight="1">
      <c r="B34" s="118" t="s">
        <v>158</v>
      </c>
      <c r="C34" s="119">
        <v>41038</v>
      </c>
      <c r="D34" s="114">
        <v>6</v>
      </c>
      <c r="E34" s="120" t="s">
        <v>169</v>
      </c>
      <c r="G34" s="132" t="b">
        <f t="shared" si="1"/>
        <v>0</v>
      </c>
      <c r="I34" s="98"/>
    </row>
    <row r="35" spans="1:9" ht="22.95" customHeight="1">
      <c r="B35" s="118" t="s">
        <v>155</v>
      </c>
      <c r="C35" s="119">
        <v>41039</v>
      </c>
      <c r="D35" s="114">
        <v>6</v>
      </c>
      <c r="E35" s="120" t="s">
        <v>170</v>
      </c>
      <c r="G35" s="132" t="b">
        <f t="shared" si="1"/>
        <v>1</v>
      </c>
      <c r="I35" s="98"/>
    </row>
    <row r="36" spans="1:9" ht="22.95" customHeight="1">
      <c r="A36" s="65"/>
      <c r="B36" s="118" t="s">
        <v>160</v>
      </c>
      <c r="C36" s="119">
        <v>41040</v>
      </c>
      <c r="D36" s="114">
        <v>2</v>
      </c>
      <c r="E36" s="120" t="s">
        <v>166</v>
      </c>
      <c r="G36" s="132" t="b">
        <f t="shared" si="1"/>
        <v>0</v>
      </c>
      <c r="I36" s="98"/>
    </row>
    <row r="37" spans="1:9" ht="22.95" customHeight="1" thickBot="1">
      <c r="A37" s="65"/>
      <c r="B37" s="121" t="s">
        <v>159</v>
      </c>
      <c r="C37" s="122">
        <v>41041</v>
      </c>
      <c r="D37" s="123">
        <v>3</v>
      </c>
      <c r="E37" s="124" t="s">
        <v>169</v>
      </c>
      <c r="F37" s="103"/>
      <c r="G37" s="133" t="b">
        <f t="shared" si="1"/>
        <v>0</v>
      </c>
      <c r="H37" s="103"/>
      <c r="I37" s="104"/>
    </row>
  </sheetData>
  <mergeCells count="4">
    <mergeCell ref="B1:G1"/>
    <mergeCell ref="B21:G21"/>
    <mergeCell ref="B2:G2"/>
    <mergeCell ref="B22:G22"/>
  </mergeCells>
  <conditionalFormatting sqref="B4:E17">
    <cfRule type="expression" dxfId="5" priority="3">
      <formula>$I$1=$C4</formula>
    </cfRule>
  </conditionalFormatting>
  <conditionalFormatting sqref="E24:E37">
    <cfRule type="expression" dxfId="4" priority="1">
      <formula>I$21=$C24</formula>
    </cfRule>
  </conditionalFormatting>
  <dataValidations count="1">
    <dataValidation type="list" allowBlank="1" showInputMessage="1" showErrorMessage="1" sqref="I1 I21" xr:uid="{00405426-D68B-4CEF-84DF-9EECE5CE722B}">
      <formula1>$C$4:$C$17</formula1>
    </dataValidation>
  </dataValidation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7F0C-B925-4EC5-81CE-E5C6219A859F}">
  <dimension ref="A1:H28"/>
  <sheetViews>
    <sheetView showGridLines="0" topLeftCell="A7" workbookViewId="0"/>
  </sheetViews>
  <sheetFormatPr defaultColWidth="10.77734375" defaultRowHeight="22.95" customHeight="1"/>
  <cols>
    <col min="1" max="2" width="10.77734375" style="63"/>
    <col min="3" max="3" width="11.88671875" style="63" bestFit="1" customWidth="1"/>
    <col min="4" max="4" width="10.77734375" style="63"/>
    <col min="5" max="5" width="17.21875" style="63" bestFit="1" customWidth="1"/>
    <col min="6" max="6" width="10.77734375" style="63"/>
    <col min="7" max="8" width="16.5546875" style="63" customWidth="1"/>
    <col min="9" max="16384" width="10.77734375" style="63"/>
  </cols>
  <sheetData>
    <row r="1" spans="1:8" ht="22.95" customHeight="1">
      <c r="B1" s="338" t="s">
        <v>177</v>
      </c>
      <c r="C1" s="338"/>
      <c r="D1" s="338"/>
      <c r="E1" s="338"/>
      <c r="G1" s="125" t="s">
        <v>174</v>
      </c>
      <c r="H1" s="126" t="s">
        <v>164</v>
      </c>
    </row>
    <row r="2" spans="1:8" ht="22.95" customHeight="1" thickBot="1"/>
    <row r="3" spans="1:8" ht="22.95" customHeight="1">
      <c r="B3" s="115" t="s">
        <v>162</v>
      </c>
      <c r="C3" s="116" t="s">
        <v>161</v>
      </c>
      <c r="D3" s="116" t="s">
        <v>163</v>
      </c>
      <c r="E3" s="117" t="s">
        <v>164</v>
      </c>
    </row>
    <row r="4" spans="1:8" ht="22.95" customHeight="1">
      <c r="A4" s="65"/>
      <c r="B4" s="118" t="s">
        <v>155</v>
      </c>
      <c r="C4" s="119">
        <v>41028</v>
      </c>
      <c r="D4" s="114">
        <v>5</v>
      </c>
      <c r="E4" s="120" t="s">
        <v>165</v>
      </c>
    </row>
    <row r="5" spans="1:8" ht="22.95" customHeight="1">
      <c r="A5" s="65"/>
      <c r="B5" s="118" t="s">
        <v>156</v>
      </c>
      <c r="C5" s="119">
        <v>41029</v>
      </c>
      <c r="D5" s="114">
        <v>5</v>
      </c>
      <c r="E5" s="120" t="s">
        <v>166</v>
      </c>
    </row>
    <row r="6" spans="1:8" ht="22.95" customHeight="1">
      <c r="B6" s="118" t="s">
        <v>157</v>
      </c>
      <c r="C6" s="119">
        <v>41030</v>
      </c>
      <c r="D6" s="114">
        <v>3</v>
      </c>
      <c r="E6" s="120" t="s">
        <v>167</v>
      </c>
    </row>
    <row r="7" spans="1:8" ht="22.95" customHeight="1">
      <c r="B7" s="118" t="s">
        <v>158</v>
      </c>
      <c r="C7" s="119">
        <v>41031</v>
      </c>
      <c r="D7" s="114">
        <v>3</v>
      </c>
      <c r="E7" s="120" t="s">
        <v>168</v>
      </c>
    </row>
    <row r="8" spans="1:8" ht="22.95" customHeight="1">
      <c r="B8" s="118" t="s">
        <v>159</v>
      </c>
      <c r="C8" s="119">
        <v>41032</v>
      </c>
      <c r="D8" s="114">
        <v>2</v>
      </c>
      <c r="E8" s="120" t="s">
        <v>169</v>
      </c>
    </row>
    <row r="9" spans="1:8" ht="22.95" customHeight="1">
      <c r="B9" s="118" t="s">
        <v>160</v>
      </c>
      <c r="C9" s="119">
        <v>41033</v>
      </c>
      <c r="D9" s="114">
        <v>5</v>
      </c>
      <c r="E9" s="120" t="s">
        <v>170</v>
      </c>
    </row>
    <row r="10" spans="1:8" ht="22.95" customHeight="1">
      <c r="B10" s="118" t="s">
        <v>155</v>
      </c>
      <c r="C10" s="119">
        <v>41034</v>
      </c>
      <c r="D10" s="114">
        <v>5</v>
      </c>
      <c r="E10" s="120" t="s">
        <v>165</v>
      </c>
    </row>
    <row r="11" spans="1:8" ht="22.95" customHeight="1">
      <c r="B11" s="118" t="s">
        <v>157</v>
      </c>
      <c r="C11" s="119">
        <v>41035</v>
      </c>
      <c r="D11" s="114">
        <v>3</v>
      </c>
      <c r="E11" s="120" t="s">
        <v>166</v>
      </c>
    </row>
    <row r="12" spans="1:8" ht="22.95" customHeight="1">
      <c r="B12" s="118" t="s">
        <v>160</v>
      </c>
      <c r="C12" s="119">
        <v>41036</v>
      </c>
      <c r="D12" s="114">
        <v>7</v>
      </c>
      <c r="E12" s="120" t="s">
        <v>167</v>
      </c>
    </row>
    <row r="13" spans="1:8" ht="22.95" customHeight="1">
      <c r="B13" s="118" t="s">
        <v>156</v>
      </c>
      <c r="C13" s="119">
        <v>41037</v>
      </c>
      <c r="D13" s="114">
        <v>4</v>
      </c>
      <c r="E13" s="120" t="s">
        <v>168</v>
      </c>
    </row>
    <row r="14" spans="1:8" ht="22.95" customHeight="1">
      <c r="B14" s="118" t="s">
        <v>158</v>
      </c>
      <c r="C14" s="119">
        <v>41038</v>
      </c>
      <c r="D14" s="114">
        <v>6</v>
      </c>
      <c r="E14" s="120" t="s">
        <v>169</v>
      </c>
    </row>
    <row r="15" spans="1:8" ht="22.95" customHeight="1">
      <c r="B15" s="118" t="s">
        <v>155</v>
      </c>
      <c r="C15" s="119">
        <v>41039</v>
      </c>
      <c r="D15" s="114">
        <v>6</v>
      </c>
      <c r="E15" s="120" t="s">
        <v>170</v>
      </c>
    </row>
    <row r="16" spans="1:8" ht="22.95" customHeight="1">
      <c r="A16" s="65"/>
      <c r="B16" s="118" t="s">
        <v>160</v>
      </c>
      <c r="C16" s="119">
        <v>41040</v>
      </c>
      <c r="D16" s="114">
        <v>2</v>
      </c>
      <c r="E16" s="120" t="s">
        <v>166</v>
      </c>
    </row>
    <row r="17" spans="1:5" ht="22.95" customHeight="1" thickBot="1">
      <c r="A17" s="65"/>
      <c r="B17" s="121" t="s">
        <v>159</v>
      </c>
      <c r="C17" s="122">
        <v>41041</v>
      </c>
      <c r="D17" s="123">
        <v>3</v>
      </c>
      <c r="E17" s="124" t="s">
        <v>169</v>
      </c>
    </row>
    <row r="18" spans="1:5" ht="22.95" customHeight="1">
      <c r="A18" s="65"/>
    </row>
    <row r="21" spans="1:5" ht="22.95" customHeight="1">
      <c r="E21" s="65"/>
    </row>
    <row r="22" spans="1:5" ht="22.95" customHeight="1">
      <c r="E22" s="65"/>
    </row>
    <row r="23" spans="1:5" ht="22.95" customHeight="1">
      <c r="E23" s="65"/>
    </row>
    <row r="24" spans="1:5" ht="22.95" customHeight="1">
      <c r="E24" s="65"/>
    </row>
    <row r="25" spans="1:5" ht="22.95" customHeight="1">
      <c r="E25" s="65"/>
    </row>
    <row r="26" spans="1:5" ht="22.95" customHeight="1">
      <c r="E26" s="65"/>
    </row>
    <row r="27" spans="1:5" ht="22.95" customHeight="1">
      <c r="E27" s="65"/>
    </row>
    <row r="28" spans="1:5" ht="22.95" customHeight="1">
      <c r="E28" s="65"/>
    </row>
  </sheetData>
  <mergeCells count="1">
    <mergeCell ref="B1:E1"/>
  </mergeCells>
  <conditionalFormatting sqref="B4:E17">
    <cfRule type="expression" dxfId="3" priority="1">
      <formula>$H$1=B$3</formula>
    </cfRule>
  </conditionalFormatting>
  <dataValidations disablePrompts="1" count="1">
    <dataValidation type="list" allowBlank="1" showInputMessage="1" showErrorMessage="1" sqref="H1" xr:uid="{6D380A49-D552-4A74-A232-3D99AB168C9C}">
      <formula1>$B$3:$E$3</formula1>
    </dataValidation>
  </dataValidation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BF37-43CF-4E70-AE9D-DC5DDF055D3B}">
  <dimension ref="A1:J75"/>
  <sheetViews>
    <sheetView showGridLines="0" workbookViewId="0"/>
  </sheetViews>
  <sheetFormatPr defaultColWidth="10.77734375" defaultRowHeight="22.95" customHeight="1"/>
  <cols>
    <col min="1" max="2" width="10.77734375" style="63"/>
    <col min="3" max="3" width="12.109375" style="63" bestFit="1" customWidth="1"/>
    <col min="4" max="10" width="10.33203125" style="63" customWidth="1"/>
    <col min="11" max="16384" width="10.77734375" style="63"/>
  </cols>
  <sheetData>
    <row r="1" spans="1:10" ht="22.95" customHeight="1">
      <c r="C1" s="342" t="s">
        <v>184</v>
      </c>
      <c r="D1" s="343"/>
      <c r="E1" s="343"/>
      <c r="F1" s="343"/>
      <c r="G1" s="343"/>
      <c r="H1" s="343"/>
      <c r="I1" s="343"/>
      <c r="J1" s="344"/>
    </row>
    <row r="2" spans="1:10" ht="22.95" customHeight="1" thickBot="1">
      <c r="C2" s="339" t="s">
        <v>183</v>
      </c>
      <c r="D2" s="340"/>
      <c r="E2" s="340"/>
      <c r="F2" s="340"/>
      <c r="G2" s="340"/>
      <c r="H2" s="340"/>
      <c r="I2" s="340"/>
      <c r="J2" s="341"/>
    </row>
    <row r="3" spans="1:10" ht="22.95" customHeight="1">
      <c r="C3" s="140"/>
      <c r="D3" s="139"/>
      <c r="E3" s="139"/>
      <c r="F3" s="139"/>
      <c r="G3" s="139"/>
      <c r="H3" s="139"/>
      <c r="I3" s="139"/>
      <c r="J3" s="141"/>
    </row>
    <row r="4" spans="1:10" ht="22.95" customHeight="1">
      <c r="C4" s="142" t="s">
        <v>178</v>
      </c>
      <c r="D4" s="137">
        <v>45017</v>
      </c>
      <c r="E4" s="137">
        <v>45018</v>
      </c>
      <c r="F4" s="137">
        <v>45019</v>
      </c>
      <c r="G4" s="137">
        <v>45020</v>
      </c>
      <c r="H4" s="137">
        <v>45021</v>
      </c>
      <c r="I4" s="137">
        <v>45022</v>
      </c>
      <c r="J4" s="143">
        <v>45023</v>
      </c>
    </row>
    <row r="5" spans="1:10" ht="22.95" customHeight="1">
      <c r="C5" s="142" t="s">
        <v>150</v>
      </c>
      <c r="D5" s="136">
        <v>65</v>
      </c>
      <c r="E5" s="136">
        <v>77</v>
      </c>
      <c r="F5" s="136">
        <v>95</v>
      </c>
      <c r="G5" s="136">
        <v>34</v>
      </c>
      <c r="H5" s="136">
        <v>46</v>
      </c>
      <c r="I5" s="136">
        <v>55</v>
      </c>
      <c r="J5" s="144">
        <v>61</v>
      </c>
    </row>
    <row r="6" spans="1:10" ht="22.95" customHeight="1">
      <c r="A6" s="65"/>
      <c r="B6" s="64"/>
      <c r="C6" s="142" t="s">
        <v>179</v>
      </c>
      <c r="D6" s="136">
        <v>31</v>
      </c>
      <c r="E6" s="136">
        <v>75</v>
      </c>
      <c r="F6" s="136">
        <v>36</v>
      </c>
      <c r="G6" s="136">
        <v>91</v>
      </c>
      <c r="H6" s="136">
        <v>25</v>
      </c>
      <c r="I6" s="136">
        <v>38</v>
      </c>
      <c r="J6" s="144">
        <v>40</v>
      </c>
    </row>
    <row r="7" spans="1:10" ht="22.95" customHeight="1">
      <c r="B7" s="64"/>
      <c r="C7" s="142" t="s">
        <v>182</v>
      </c>
      <c r="D7" s="136">
        <v>61</v>
      </c>
      <c r="E7" s="136">
        <v>62</v>
      </c>
      <c r="F7" s="136">
        <v>29</v>
      </c>
      <c r="G7" s="136">
        <v>77</v>
      </c>
      <c r="H7" s="136">
        <v>65</v>
      </c>
      <c r="I7" s="136">
        <v>84</v>
      </c>
      <c r="J7" s="144">
        <v>58</v>
      </c>
    </row>
    <row r="8" spans="1:10" ht="22.95" customHeight="1">
      <c r="B8" s="64"/>
      <c r="C8" s="142" t="s">
        <v>181</v>
      </c>
      <c r="D8" s="136">
        <v>56</v>
      </c>
      <c r="E8" s="136">
        <v>98</v>
      </c>
      <c r="F8" s="136">
        <v>25</v>
      </c>
      <c r="G8" s="136">
        <v>31</v>
      </c>
      <c r="H8" s="136">
        <v>94</v>
      </c>
      <c r="I8" s="136">
        <v>45</v>
      </c>
      <c r="J8" s="144">
        <v>22</v>
      </c>
    </row>
    <row r="9" spans="1:10" ht="22.95" customHeight="1">
      <c r="B9" s="64"/>
      <c r="C9" s="142" t="s">
        <v>180</v>
      </c>
      <c r="D9" s="136">
        <v>58</v>
      </c>
      <c r="E9" s="136">
        <v>27</v>
      </c>
      <c r="F9" s="136">
        <v>20</v>
      </c>
      <c r="G9" s="136">
        <v>74</v>
      </c>
      <c r="H9" s="136">
        <v>96</v>
      </c>
      <c r="I9" s="136">
        <v>67</v>
      </c>
      <c r="J9" s="144">
        <v>70</v>
      </c>
    </row>
    <row r="10" spans="1:10" ht="22.95" customHeight="1">
      <c r="B10" s="64"/>
      <c r="C10" s="145"/>
      <c r="J10" s="98"/>
    </row>
    <row r="11" spans="1:10" ht="22.95" customHeight="1">
      <c r="B11" s="64"/>
      <c r="C11" s="146" t="s">
        <v>150</v>
      </c>
      <c r="D11" s="138">
        <f>VLOOKUP(C11,$C$4:$J$9,5,0)</f>
        <v>34</v>
      </c>
      <c r="J11" s="98"/>
    </row>
    <row r="12" spans="1:10" ht="22.95" customHeight="1" thickBot="1">
      <c r="B12" s="64"/>
      <c r="C12" s="147" t="s">
        <v>179</v>
      </c>
      <c r="D12" s="148">
        <f>VLOOKUP(C12,$C$4:$J$9,5,0)</f>
        <v>91</v>
      </c>
      <c r="E12" s="103"/>
      <c r="F12" s="103"/>
      <c r="G12" s="103"/>
      <c r="H12" s="103"/>
      <c r="I12" s="103"/>
      <c r="J12" s="104"/>
    </row>
    <row r="13" spans="1:10" ht="22.95" customHeight="1">
      <c r="B13" s="64"/>
    </row>
    <row r="14" spans="1:10" ht="22.95" customHeight="1">
      <c r="B14" s="64"/>
    </row>
    <row r="15" spans="1:10" ht="22.95" customHeight="1">
      <c r="B15" s="64"/>
    </row>
    <row r="16" spans="1:10" ht="22.95" customHeight="1">
      <c r="B16" s="66"/>
    </row>
    <row r="17" spans="1:3" ht="22.95" customHeight="1">
      <c r="B17" s="66"/>
      <c r="C17" s="65"/>
    </row>
    <row r="18" spans="1:3" ht="22.95" customHeight="1">
      <c r="B18" s="66"/>
      <c r="C18" s="65"/>
    </row>
    <row r="19" spans="1:3" ht="22.95" customHeight="1">
      <c r="B19" s="66"/>
      <c r="C19" s="65"/>
    </row>
    <row r="20" spans="1:3" ht="22.95" customHeight="1">
      <c r="B20" s="66"/>
    </row>
    <row r="21" spans="1:3" ht="22.95" customHeight="1">
      <c r="A21" s="65"/>
      <c r="B21" s="66"/>
    </row>
    <row r="22" spans="1:3" ht="22.95" customHeight="1">
      <c r="A22" s="65"/>
      <c r="B22" s="66"/>
    </row>
    <row r="23" spans="1:3" ht="22.95" customHeight="1">
      <c r="A23" s="65"/>
      <c r="B23" s="66"/>
    </row>
    <row r="24" spans="1:3" ht="22.95" customHeight="1">
      <c r="A24" s="65"/>
      <c r="B24" s="66"/>
    </row>
    <row r="25" spans="1:3" ht="22.95" customHeight="1">
      <c r="A25" s="65"/>
      <c r="B25" s="64"/>
    </row>
    <row r="26" spans="1:3" ht="22.95" customHeight="1">
      <c r="A26" s="65"/>
      <c r="B26" s="66"/>
    </row>
    <row r="27" spans="1:3" ht="22.95" customHeight="1">
      <c r="A27" s="65"/>
      <c r="B27" s="66"/>
    </row>
    <row r="28" spans="1:3" ht="22.95" customHeight="1">
      <c r="A28" s="65"/>
      <c r="B28" s="66"/>
    </row>
    <row r="29" spans="1:3" ht="22.95" customHeight="1">
      <c r="B29" s="66"/>
    </row>
    <row r="30" spans="1:3" ht="22.95" customHeight="1"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</sheetData>
  <mergeCells count="2">
    <mergeCell ref="C2:J2"/>
    <mergeCell ref="C1:J1"/>
  </mergeCells>
  <dataValidations count="1">
    <dataValidation type="list" allowBlank="1" showInputMessage="1" showErrorMessage="1" sqref="C11:C12" xr:uid="{AC1C8658-663D-4A10-BFC4-6C6BAB5F56C8}">
      <formula1>$C$5:$C$9</formula1>
    </dataValidation>
  </dataValidation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CA0D-C071-43F4-BEA1-D7D89AE77670}">
  <dimension ref="A1:J74"/>
  <sheetViews>
    <sheetView showGridLines="0" zoomScale="90" zoomScaleNormal="90" workbookViewId="0">
      <selection activeCell="H11" sqref="H11"/>
    </sheetView>
  </sheetViews>
  <sheetFormatPr defaultColWidth="10.77734375" defaultRowHeight="22.95" customHeight="1"/>
  <cols>
    <col min="1" max="2" width="10.77734375" style="63"/>
    <col min="3" max="9" width="14.77734375" style="63" customWidth="1"/>
    <col min="10" max="10" width="10.33203125" style="63" customWidth="1"/>
    <col min="11" max="16384" width="10.77734375" style="63"/>
  </cols>
  <sheetData>
    <row r="1" spans="1:10" ht="27.6" customHeight="1">
      <c r="C1" s="342" t="s">
        <v>201</v>
      </c>
      <c r="D1" s="343"/>
      <c r="E1" s="343"/>
      <c r="F1" s="343"/>
      <c r="G1" s="343"/>
      <c r="H1" s="343"/>
      <c r="I1" s="343"/>
      <c r="J1" s="344"/>
    </row>
    <row r="2" spans="1:10" ht="29.4" customHeight="1" thickBot="1">
      <c r="C2" s="339" t="s">
        <v>206</v>
      </c>
      <c r="D2" s="340"/>
      <c r="E2" s="340"/>
      <c r="F2" s="340"/>
      <c r="G2" s="340"/>
      <c r="H2" s="340"/>
      <c r="I2" s="340"/>
      <c r="J2" s="341"/>
    </row>
    <row r="5" spans="1:10" ht="22.95" customHeight="1">
      <c r="A5" s="65"/>
      <c r="B5" s="64"/>
      <c r="C5" s="149" t="s">
        <v>186</v>
      </c>
      <c r="D5" s="149" t="s">
        <v>202</v>
      </c>
      <c r="E5" s="149" t="s">
        <v>203</v>
      </c>
      <c r="F5" s="149" t="s">
        <v>54</v>
      </c>
    </row>
    <row r="6" spans="1:10" ht="22.95" customHeight="1">
      <c r="B6" s="64"/>
      <c r="C6" s="142" t="s">
        <v>187</v>
      </c>
      <c r="D6" s="142">
        <f>VLOOKUP(C6,'Data-1'!C4:I17,2,0)</f>
        <v>51</v>
      </c>
      <c r="E6" s="142">
        <f>VLOOKUP(D6,'Data-1'!D4:J17,2,0)</f>
        <v>96</v>
      </c>
      <c r="F6" s="142">
        <f>VLOOKUP(E6,'Data-1'!E4:K17,2,0)</f>
        <v>31</v>
      </c>
    </row>
    <row r="7" spans="1:10" ht="22.95" customHeight="1">
      <c r="B7" s="64"/>
      <c r="C7" s="142" t="s">
        <v>188</v>
      </c>
      <c r="D7" s="142">
        <f>VLOOKUP(C7,'Data-1'!C5:I18,2,0)</f>
        <v>49</v>
      </c>
      <c r="E7" s="142">
        <f>VLOOKUP(D7,'Data-1'!D5:J18,2,0)</f>
        <v>43</v>
      </c>
      <c r="F7" s="142">
        <f>VLOOKUP(E7,'Data-1'!E5:K18,2,0)</f>
        <v>77</v>
      </c>
    </row>
    <row r="8" spans="1:10" ht="22.95" customHeight="1">
      <c r="B8" s="64"/>
      <c r="C8" s="142" t="s">
        <v>189</v>
      </c>
      <c r="D8" s="142">
        <f>VLOOKUP(C8,'Data-1'!C6:I19,2,0)</f>
        <v>56</v>
      </c>
      <c r="E8" s="142">
        <f>VLOOKUP(D8,'Data-1'!D6:J19,2,0)</f>
        <v>49</v>
      </c>
      <c r="F8" s="142">
        <f>VLOOKUP(E8,'Data-1'!E6:K19,2,0)</f>
        <v>47</v>
      </c>
    </row>
    <row r="9" spans="1:10" ht="22.95" customHeight="1">
      <c r="B9" s="64"/>
      <c r="C9" s="142" t="s">
        <v>198</v>
      </c>
      <c r="D9" s="142">
        <f>VLOOKUP(C9,'Data-1'!C7:I20,2,0)</f>
        <v>30</v>
      </c>
      <c r="E9" s="142">
        <f>VLOOKUP(D9,'Data-1'!D7:J20,2,0)</f>
        <v>54</v>
      </c>
      <c r="F9" s="142">
        <f>VLOOKUP(E9,'Data-1'!E7:K20,2,0)</f>
        <v>45</v>
      </c>
    </row>
    <row r="10" spans="1:10" ht="22.95" customHeight="1">
      <c r="B10" s="64"/>
      <c r="C10" s="142" t="s">
        <v>190</v>
      </c>
      <c r="D10" s="142">
        <f>VLOOKUP(C10,'Data-1'!C8:I21,2,0)</f>
        <v>35</v>
      </c>
      <c r="E10" s="142">
        <f>VLOOKUP(D10,'Data-1'!D8:J21,2,0)</f>
        <v>86</v>
      </c>
      <c r="F10" s="142">
        <f>VLOOKUP(E10,'Data-1'!E8:K21,2,0)</f>
        <v>43</v>
      </c>
    </row>
    <row r="11" spans="1:10" ht="22.95" customHeight="1">
      <c r="B11" s="64"/>
      <c r="C11" s="145" t="s">
        <v>191</v>
      </c>
      <c r="D11" s="142">
        <f>VLOOKUP(C11,'Data-1'!C9:I22,2,0)</f>
        <v>81</v>
      </c>
      <c r="E11" s="142">
        <f>VLOOKUP(D11,'Data-1'!D9:J22,2,0)</f>
        <v>30</v>
      </c>
      <c r="F11" s="142">
        <f>VLOOKUP(E11,'Data-1'!E9:K22,2,0)</f>
        <v>45</v>
      </c>
    </row>
    <row r="12" spans="1:10" ht="22.95" customHeight="1">
      <c r="B12" s="64"/>
      <c r="C12" s="142" t="s">
        <v>192</v>
      </c>
      <c r="D12" s="142">
        <f>VLOOKUP(C12,'Data-1'!C10:I23,2,0)</f>
        <v>62</v>
      </c>
      <c r="E12" s="142">
        <f>VLOOKUP(D12,'Data-1'!D10:J23,2,0)</f>
        <v>74</v>
      </c>
      <c r="F12" s="142">
        <f>VLOOKUP(E12,'Data-1'!E10:K23,2,0)</f>
        <v>53</v>
      </c>
    </row>
    <row r="13" spans="1:10" ht="22.95" customHeight="1">
      <c r="B13" s="64"/>
      <c r="C13" s="142" t="s">
        <v>200</v>
      </c>
      <c r="D13" s="142">
        <f>VLOOKUP(C13,'Data-1'!C11:I24,2,0)</f>
        <v>71</v>
      </c>
      <c r="E13" s="142">
        <f>VLOOKUP(D13,'Data-1'!D11:J24,2,0)</f>
        <v>73</v>
      </c>
      <c r="F13" s="142">
        <f>VLOOKUP(E13,'Data-1'!E11:K24,2,0)</f>
        <v>97</v>
      </c>
    </row>
    <row r="14" spans="1:10" ht="22.95" customHeight="1">
      <c r="B14" s="64"/>
      <c r="C14" s="142" t="s">
        <v>193</v>
      </c>
      <c r="D14" s="142">
        <f>VLOOKUP(C14,'Data-1'!C12:I25,2,0)</f>
        <v>91</v>
      </c>
      <c r="E14" s="142">
        <f>VLOOKUP(D14,'Data-1'!D12:J25,2,0)</f>
        <v>64</v>
      </c>
      <c r="F14" s="142">
        <f>VLOOKUP(E14,'Data-1'!E12:K25,2,0)</f>
        <v>52</v>
      </c>
    </row>
    <row r="15" spans="1:10" ht="22.95" customHeight="1">
      <c r="B15" s="66"/>
      <c r="C15" s="142" t="s">
        <v>194</v>
      </c>
      <c r="D15" s="142">
        <f>VLOOKUP(C15,'Data-1'!C13:I26,2,0)</f>
        <v>42</v>
      </c>
      <c r="E15" s="142">
        <f>VLOOKUP(D15,'Data-1'!D13:J26,2,0)</f>
        <v>30</v>
      </c>
      <c r="F15" s="142">
        <f>VLOOKUP(E15,'Data-1'!E13:K26,2,0)</f>
        <v>56</v>
      </c>
    </row>
    <row r="16" spans="1:10" ht="22.95" customHeight="1">
      <c r="B16" s="66"/>
      <c r="C16" s="142" t="s">
        <v>199</v>
      </c>
      <c r="D16" s="142">
        <f>VLOOKUP(C16,'Data-1'!C14:I27,2,0)</f>
        <v>96</v>
      </c>
      <c r="E16" s="142">
        <f>VLOOKUP(D16,'Data-1'!D14:J27,2,0)</f>
        <v>30</v>
      </c>
      <c r="F16" s="142">
        <f>VLOOKUP(E16,'Data-1'!E14:K27,2,0)</f>
        <v>64</v>
      </c>
    </row>
    <row r="17" spans="1:6" ht="22.95" customHeight="1">
      <c r="B17" s="66"/>
      <c r="C17" s="142" t="s">
        <v>195</v>
      </c>
      <c r="D17" s="142">
        <f>VLOOKUP(C17,'Data-1'!C15:I28,2,0)</f>
        <v>75</v>
      </c>
      <c r="E17" s="142">
        <f>VLOOKUP(D17,'Data-1'!D15:J28,2,0)</f>
        <v>35</v>
      </c>
      <c r="F17" s="142">
        <f>VLOOKUP(E17,'Data-1'!E15:K28,2,0)</f>
        <v>68</v>
      </c>
    </row>
    <row r="18" spans="1:6" ht="22.95" customHeight="1">
      <c r="B18" s="66"/>
      <c r="C18" s="142" t="s">
        <v>196</v>
      </c>
      <c r="D18" s="142">
        <f>VLOOKUP(C18,'Data-1'!C16:I29,2,0)</f>
        <v>31</v>
      </c>
      <c r="E18" s="142">
        <f>VLOOKUP(D18,'Data-1'!D16:J29,2,0)</f>
        <v>33</v>
      </c>
      <c r="F18" s="142">
        <f>VLOOKUP(E18,'Data-1'!E16:K29,2,0)</f>
        <v>58</v>
      </c>
    </row>
    <row r="19" spans="1:6" ht="22.95" customHeight="1">
      <c r="B19" s="66"/>
      <c r="C19" s="142" t="s">
        <v>197</v>
      </c>
      <c r="D19" s="142">
        <f>VLOOKUP(C19,'Data-1'!C17:I30,2,0)</f>
        <v>83</v>
      </c>
      <c r="E19" s="142">
        <f>VLOOKUP(D19,'Data-1'!D17:J30,2,0)</f>
        <v>95</v>
      </c>
      <c r="F19" s="142">
        <f>VLOOKUP(E19,'Data-1'!E17:K30,2,0)</f>
        <v>71</v>
      </c>
    </row>
    <row r="20" spans="1:6" ht="22.95" customHeight="1">
      <c r="A20" s="65"/>
      <c r="B20" s="66"/>
    </row>
    <row r="21" spans="1:6" ht="22.95" customHeight="1">
      <c r="A21" s="65"/>
      <c r="B21" s="66"/>
    </row>
    <row r="22" spans="1:6" ht="22.95" customHeight="1">
      <c r="A22" s="65"/>
      <c r="B22" s="66"/>
    </row>
    <row r="23" spans="1:6" ht="22.95" customHeight="1">
      <c r="A23" s="65"/>
      <c r="B23" s="66"/>
    </row>
    <row r="24" spans="1:6" ht="22.95" customHeight="1">
      <c r="A24" s="65"/>
      <c r="B24" s="64"/>
    </row>
    <row r="25" spans="1:6" ht="22.95" customHeight="1">
      <c r="A25" s="65"/>
      <c r="B25" s="66"/>
    </row>
    <row r="26" spans="1:6" ht="22.95" customHeight="1">
      <c r="A26" s="65"/>
      <c r="B26" s="66"/>
    </row>
    <row r="27" spans="1:6" ht="22.95" customHeight="1">
      <c r="A27" s="65"/>
      <c r="B27" s="66"/>
    </row>
    <row r="28" spans="1:6" ht="22.95" customHeight="1">
      <c r="B28" s="66"/>
    </row>
    <row r="29" spans="1:6" ht="22.95" customHeight="1">
      <c r="B29" s="66"/>
    </row>
    <row r="30" spans="1:6" ht="22.95" customHeight="1">
      <c r="B30" s="66"/>
    </row>
    <row r="31" spans="1:6" ht="22.95" customHeight="1">
      <c r="B31" s="66"/>
    </row>
    <row r="32" spans="1:6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2">
    <mergeCell ref="C1:J1"/>
    <mergeCell ref="C2:J2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B2A0-F222-405C-AAE8-E355604F606F}">
  <dimension ref="A1:J72"/>
  <sheetViews>
    <sheetView showGridLines="0" zoomScale="90" zoomScaleNormal="90" workbookViewId="0">
      <selection activeCell="I20" sqref="I20"/>
    </sheetView>
  </sheetViews>
  <sheetFormatPr defaultColWidth="10.77734375" defaultRowHeight="22.95" customHeight="1"/>
  <cols>
    <col min="1" max="2" width="10.77734375" style="63"/>
    <col min="3" max="9" width="14.77734375" style="63" customWidth="1"/>
    <col min="10" max="10" width="10.33203125" style="63" customWidth="1"/>
    <col min="11" max="16384" width="10.77734375" style="63"/>
  </cols>
  <sheetData>
    <row r="1" spans="1:10" ht="22.95" customHeight="1">
      <c r="C1" s="342" t="s">
        <v>205</v>
      </c>
      <c r="D1" s="343"/>
      <c r="E1" s="343"/>
      <c r="F1" s="343"/>
      <c r="G1" s="343"/>
      <c r="H1" s="343"/>
      <c r="I1" s="343"/>
      <c r="J1" s="344"/>
    </row>
    <row r="3" spans="1:10" ht="22.95" customHeight="1">
      <c r="A3" s="65"/>
      <c r="B3" s="64"/>
      <c r="C3" s="149" t="s">
        <v>186</v>
      </c>
      <c r="D3" s="149" t="s">
        <v>202</v>
      </c>
      <c r="E3" s="149" t="s">
        <v>203</v>
      </c>
      <c r="F3" s="149" t="s">
        <v>54</v>
      </c>
      <c r="G3" s="149" t="s">
        <v>55</v>
      </c>
      <c r="H3" s="149" t="s">
        <v>56</v>
      </c>
      <c r="I3" s="149" t="s">
        <v>204</v>
      </c>
    </row>
    <row r="4" spans="1:10" ht="22.95" customHeight="1">
      <c r="B4" s="64"/>
      <c r="C4" s="142" t="s">
        <v>187</v>
      </c>
      <c r="D4" s="142">
        <v>51</v>
      </c>
      <c r="E4" s="142">
        <v>96</v>
      </c>
      <c r="F4" s="142">
        <v>31</v>
      </c>
      <c r="G4" s="142">
        <v>97</v>
      </c>
      <c r="H4" s="142">
        <v>69</v>
      </c>
      <c r="I4" s="142">
        <v>84</v>
      </c>
    </row>
    <row r="5" spans="1:10" ht="22.95" customHeight="1">
      <c r="B5" s="64"/>
      <c r="C5" s="142" t="s">
        <v>188</v>
      </c>
      <c r="D5" s="142">
        <v>49</v>
      </c>
      <c r="E5" s="142">
        <v>43</v>
      </c>
      <c r="F5" s="142">
        <v>77</v>
      </c>
      <c r="G5" s="142">
        <v>38</v>
      </c>
      <c r="H5" s="142">
        <v>34</v>
      </c>
      <c r="I5" s="142">
        <v>81</v>
      </c>
    </row>
    <row r="6" spans="1:10" ht="22.95" customHeight="1">
      <c r="B6" s="64"/>
      <c r="C6" s="142" t="s">
        <v>189</v>
      </c>
      <c r="D6" s="142">
        <v>56</v>
      </c>
      <c r="E6" s="142">
        <v>49</v>
      </c>
      <c r="F6" s="142">
        <v>47</v>
      </c>
      <c r="G6" s="142">
        <v>93</v>
      </c>
      <c r="H6" s="142">
        <v>97</v>
      </c>
      <c r="I6" s="142">
        <v>99</v>
      </c>
    </row>
    <row r="7" spans="1:10" ht="22.95" customHeight="1">
      <c r="B7" s="64"/>
      <c r="C7" s="142" t="s">
        <v>198</v>
      </c>
      <c r="D7" s="142">
        <v>30</v>
      </c>
      <c r="E7" s="142">
        <v>54</v>
      </c>
      <c r="F7" s="142">
        <v>45</v>
      </c>
      <c r="G7" s="142">
        <v>62</v>
      </c>
      <c r="H7" s="142">
        <v>80</v>
      </c>
      <c r="I7" s="142">
        <v>90</v>
      </c>
    </row>
    <row r="8" spans="1:10" ht="22.95" customHeight="1">
      <c r="B8" s="64"/>
      <c r="C8" s="142" t="s">
        <v>190</v>
      </c>
      <c r="D8" s="142">
        <v>35</v>
      </c>
      <c r="E8" s="142">
        <v>86</v>
      </c>
      <c r="F8" s="142">
        <v>43</v>
      </c>
      <c r="G8" s="142">
        <v>54</v>
      </c>
      <c r="H8" s="142">
        <v>81</v>
      </c>
      <c r="I8" s="142">
        <v>78</v>
      </c>
    </row>
    <row r="9" spans="1:10" ht="22.95" customHeight="1">
      <c r="B9" s="64"/>
      <c r="C9" s="145" t="s">
        <v>191</v>
      </c>
      <c r="D9" s="142">
        <v>81</v>
      </c>
      <c r="E9" s="142">
        <v>30</v>
      </c>
      <c r="F9" s="142">
        <v>45</v>
      </c>
      <c r="G9" s="142">
        <v>79</v>
      </c>
      <c r="H9" s="142">
        <v>36</v>
      </c>
      <c r="I9" s="142">
        <v>99</v>
      </c>
    </row>
    <row r="10" spans="1:10" ht="22.95" customHeight="1">
      <c r="B10" s="64"/>
      <c r="C10" s="142" t="s">
        <v>192</v>
      </c>
      <c r="D10" s="142">
        <v>62</v>
      </c>
      <c r="E10" s="142">
        <v>74</v>
      </c>
      <c r="F10" s="142">
        <v>53</v>
      </c>
      <c r="G10" s="142">
        <v>92</v>
      </c>
      <c r="H10" s="142">
        <v>96</v>
      </c>
      <c r="I10" s="142">
        <v>85</v>
      </c>
    </row>
    <row r="11" spans="1:10" ht="22.95" customHeight="1">
      <c r="B11" s="64"/>
      <c r="C11" s="142" t="s">
        <v>200</v>
      </c>
      <c r="D11" s="142">
        <v>71</v>
      </c>
      <c r="E11" s="142">
        <v>73</v>
      </c>
      <c r="F11" s="142">
        <v>97</v>
      </c>
      <c r="G11" s="142">
        <v>93</v>
      </c>
      <c r="H11" s="142">
        <v>58</v>
      </c>
      <c r="I11" s="142">
        <v>32</v>
      </c>
    </row>
    <row r="12" spans="1:10" ht="22.95" customHeight="1">
      <c r="B12" s="64"/>
      <c r="C12" s="142" t="s">
        <v>193</v>
      </c>
      <c r="D12" s="142">
        <v>91</v>
      </c>
      <c r="E12" s="142">
        <v>64</v>
      </c>
      <c r="F12" s="142">
        <v>52</v>
      </c>
      <c r="G12" s="142">
        <v>51</v>
      </c>
      <c r="H12" s="142">
        <v>90</v>
      </c>
      <c r="I12" s="142">
        <v>77</v>
      </c>
    </row>
    <row r="13" spans="1:10" ht="22.95" customHeight="1">
      <c r="B13" s="66"/>
      <c r="C13" s="142" t="s">
        <v>194</v>
      </c>
      <c r="D13" s="142">
        <v>42</v>
      </c>
      <c r="E13" s="142">
        <v>30</v>
      </c>
      <c r="F13" s="142">
        <v>56</v>
      </c>
      <c r="G13" s="142">
        <v>90</v>
      </c>
      <c r="H13" s="142">
        <v>66</v>
      </c>
      <c r="I13" s="142">
        <v>53</v>
      </c>
    </row>
    <row r="14" spans="1:10" ht="22.95" customHeight="1">
      <c r="B14" s="66"/>
      <c r="C14" s="142" t="s">
        <v>199</v>
      </c>
      <c r="D14" s="142">
        <v>96</v>
      </c>
      <c r="E14" s="142">
        <v>30</v>
      </c>
      <c r="F14" s="142">
        <v>64</v>
      </c>
      <c r="G14" s="142">
        <v>74</v>
      </c>
      <c r="H14" s="142">
        <v>46</v>
      </c>
      <c r="I14" s="142">
        <v>71</v>
      </c>
    </row>
    <row r="15" spans="1:10" ht="22.95" customHeight="1">
      <c r="B15" s="66"/>
      <c r="C15" s="142" t="s">
        <v>195</v>
      </c>
      <c r="D15" s="142">
        <v>75</v>
      </c>
      <c r="E15" s="142">
        <v>35</v>
      </c>
      <c r="F15" s="142">
        <v>68</v>
      </c>
      <c r="G15" s="142">
        <v>62</v>
      </c>
      <c r="H15" s="142">
        <v>47</v>
      </c>
      <c r="I15" s="142">
        <v>40</v>
      </c>
    </row>
    <row r="16" spans="1:10" ht="22.95" customHeight="1">
      <c r="B16" s="66"/>
      <c r="C16" s="142" t="s">
        <v>196</v>
      </c>
      <c r="D16" s="142">
        <v>31</v>
      </c>
      <c r="E16" s="142">
        <v>33</v>
      </c>
      <c r="F16" s="142">
        <v>58</v>
      </c>
      <c r="G16" s="142">
        <v>43</v>
      </c>
      <c r="H16" s="142">
        <v>65</v>
      </c>
      <c r="I16" s="142">
        <v>58</v>
      </c>
    </row>
    <row r="17" spans="1:9" ht="22.95" customHeight="1">
      <c r="B17" s="66"/>
      <c r="C17" s="142" t="s">
        <v>197</v>
      </c>
      <c r="D17" s="142">
        <v>83</v>
      </c>
      <c r="E17" s="142">
        <v>95</v>
      </c>
      <c r="F17" s="142">
        <v>71</v>
      </c>
      <c r="G17" s="142">
        <v>46</v>
      </c>
      <c r="H17" s="142">
        <v>58</v>
      </c>
      <c r="I17" s="142">
        <v>58</v>
      </c>
    </row>
    <row r="18" spans="1:9" ht="22.95" customHeight="1">
      <c r="A18" s="65"/>
      <c r="B18" s="66"/>
    </row>
    <row r="19" spans="1:9" ht="22.95" customHeight="1">
      <c r="A19" s="65"/>
      <c r="B19" s="66"/>
    </row>
    <row r="20" spans="1:9" ht="22.95" customHeight="1">
      <c r="A20" s="65"/>
      <c r="B20" s="66"/>
    </row>
    <row r="21" spans="1:9" ht="22.95" customHeight="1">
      <c r="A21" s="65"/>
      <c r="B21" s="66"/>
    </row>
    <row r="22" spans="1:9" ht="22.95" customHeight="1">
      <c r="A22" s="65"/>
      <c r="B22" s="64"/>
    </row>
    <row r="23" spans="1:9" ht="22.95" customHeight="1">
      <c r="A23" s="65"/>
      <c r="B23" s="66"/>
    </row>
    <row r="24" spans="1:9" ht="22.95" customHeight="1">
      <c r="A24" s="65"/>
      <c r="B24" s="66"/>
    </row>
    <row r="25" spans="1:9" ht="22.95" customHeight="1">
      <c r="A25" s="65"/>
      <c r="B25" s="66"/>
    </row>
    <row r="26" spans="1:9" ht="22.95" customHeight="1">
      <c r="B26" s="66"/>
    </row>
    <row r="27" spans="1:9" ht="22.95" customHeight="1">
      <c r="B27" s="66"/>
    </row>
    <row r="28" spans="1:9" ht="22.95" customHeight="1">
      <c r="B28" s="66"/>
    </row>
    <row r="29" spans="1:9" ht="22.95" customHeight="1">
      <c r="B29" s="66"/>
    </row>
    <row r="30" spans="1:9" ht="22.95" customHeight="1">
      <c r="B30" s="66"/>
    </row>
    <row r="31" spans="1:9" ht="22.95" customHeight="1">
      <c r="B31" s="66"/>
    </row>
    <row r="32" spans="1:9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</sheetData>
  <mergeCells count="1">
    <mergeCell ref="C1:J1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5E7D-16CB-4A4F-B28E-C13189248432}">
  <dimension ref="A1:H16"/>
  <sheetViews>
    <sheetView showGridLines="0" workbookViewId="0">
      <selection activeCell="K12" sqref="K12"/>
    </sheetView>
  </sheetViews>
  <sheetFormatPr defaultColWidth="10.77734375" defaultRowHeight="22.95" customHeight="1"/>
  <cols>
    <col min="1" max="1" width="10.77734375" style="63"/>
    <col min="2" max="2" width="12.5546875" style="63" bestFit="1" customWidth="1"/>
    <col min="3" max="3" width="11.5546875" style="63" bestFit="1" customWidth="1"/>
    <col min="4" max="6" width="10.77734375" style="63"/>
    <col min="7" max="7" width="26.109375" style="63" bestFit="1" customWidth="1"/>
    <col min="8" max="16384" width="10.77734375" style="63"/>
  </cols>
  <sheetData>
    <row r="1" spans="1:8" ht="22.95" customHeight="1">
      <c r="A1" s="65"/>
      <c r="B1" s="345" t="s">
        <v>213</v>
      </c>
      <c r="C1" s="346"/>
      <c r="D1" s="346"/>
      <c r="E1" s="346"/>
      <c r="F1" s="346"/>
      <c r="G1" s="155"/>
      <c r="H1" s="156"/>
    </row>
    <row r="2" spans="1:8" ht="22.95" customHeight="1">
      <c r="A2" s="65"/>
      <c r="B2" s="347"/>
      <c r="C2" s="348"/>
      <c r="D2" s="348"/>
      <c r="E2" s="348"/>
      <c r="F2" s="348"/>
      <c r="H2" s="98"/>
    </row>
    <row r="3" spans="1:8" ht="22.95" customHeight="1">
      <c r="B3" s="97"/>
      <c r="H3" s="98"/>
    </row>
    <row r="4" spans="1:8" ht="22.95" customHeight="1">
      <c r="B4" s="157" t="s">
        <v>207</v>
      </c>
      <c r="C4" s="150" t="s">
        <v>208</v>
      </c>
      <c r="G4" s="63" t="s">
        <v>215</v>
      </c>
      <c r="H4" s="98" t="s">
        <v>218</v>
      </c>
    </row>
    <row r="5" spans="1:8" ht="22.95" customHeight="1">
      <c r="B5" s="158">
        <v>5</v>
      </c>
      <c r="C5" s="151" t="s">
        <v>209</v>
      </c>
      <c r="G5" s="63" t="s">
        <v>216</v>
      </c>
      <c r="H5" s="98"/>
    </row>
    <row r="6" spans="1:8" ht="22.95" customHeight="1">
      <c r="B6" s="158">
        <v>10</v>
      </c>
      <c r="C6" s="151" t="s">
        <v>210</v>
      </c>
      <c r="G6" s="63" t="s">
        <v>217</v>
      </c>
      <c r="H6" s="98"/>
    </row>
    <row r="7" spans="1:8" ht="22.95" customHeight="1">
      <c r="B7" s="158">
        <v>15</v>
      </c>
      <c r="C7" s="151" t="s">
        <v>211</v>
      </c>
      <c r="G7" s="63" t="s">
        <v>219</v>
      </c>
      <c r="H7" s="98"/>
    </row>
    <row r="8" spans="1:8" ht="22.95" customHeight="1">
      <c r="B8" s="158">
        <v>20</v>
      </c>
      <c r="C8" s="151" t="s">
        <v>212</v>
      </c>
      <c r="G8" s="63" t="s">
        <v>220</v>
      </c>
      <c r="H8" s="98"/>
    </row>
    <row r="9" spans="1:8" ht="22.95" customHeight="1">
      <c r="B9" s="97"/>
      <c r="G9" s="63" t="s">
        <v>221</v>
      </c>
      <c r="H9" s="98"/>
    </row>
    <row r="10" spans="1:8" ht="22.95" customHeight="1">
      <c r="B10" s="97"/>
      <c r="H10" s="98"/>
    </row>
    <row r="11" spans="1:8" ht="22.95" customHeight="1">
      <c r="B11" s="97"/>
      <c r="H11" s="98"/>
    </row>
    <row r="12" spans="1:8" ht="22.95" customHeight="1">
      <c r="B12" s="157" t="s">
        <v>207</v>
      </c>
      <c r="C12" s="150" t="s">
        <v>208</v>
      </c>
      <c r="H12" s="98"/>
    </row>
    <row r="13" spans="1:8" ht="22.95" customHeight="1">
      <c r="A13" s="65"/>
      <c r="B13" s="159">
        <v>5</v>
      </c>
      <c r="C13" s="152" t="str">
        <f>VLOOKUP(B13,B4:C8,2,0)</f>
        <v>Karan</v>
      </c>
      <c r="H13" s="98"/>
    </row>
    <row r="14" spans="1:8" ht="22.95" customHeight="1">
      <c r="A14" s="65"/>
      <c r="B14" s="160">
        <v>3</v>
      </c>
      <c r="C14" s="153" t="e">
        <f>VLOOKUP(B14,B4:C8,2,1)</f>
        <v>#N/A</v>
      </c>
      <c r="H14" s="98"/>
    </row>
    <row r="15" spans="1:8" ht="22.95" customHeight="1">
      <c r="A15" s="65"/>
      <c r="B15" s="161">
        <v>21</v>
      </c>
      <c r="C15" s="154" t="str">
        <f>VLOOKUP(B15,B5:C9,2,1)</f>
        <v>Hulk</v>
      </c>
      <c r="H15" s="98"/>
    </row>
    <row r="16" spans="1:8" ht="22.95" customHeight="1" thickBot="1">
      <c r="B16" s="162">
        <v>12</v>
      </c>
      <c r="C16" s="163" t="str">
        <f>VLOOKUP(B16,B6:C10,2,1)</f>
        <v>Rambo</v>
      </c>
      <c r="D16" s="103"/>
      <c r="E16" s="103"/>
      <c r="F16" s="103"/>
      <c r="G16" s="103"/>
      <c r="H16" s="104"/>
    </row>
  </sheetData>
  <mergeCells count="1">
    <mergeCell ref="B1:F2"/>
  </mergeCells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0DDB-F494-4CD7-AF81-F749C912F885}">
  <dimension ref="A1:J74"/>
  <sheetViews>
    <sheetView showGridLines="0" zoomScaleNormal="100" workbookViewId="0">
      <selection activeCell="O14" sqref="O14"/>
    </sheetView>
  </sheetViews>
  <sheetFormatPr defaultColWidth="10.77734375" defaultRowHeight="22.95" customHeight="1"/>
  <cols>
    <col min="1" max="2" width="10.77734375" style="63"/>
    <col min="3" max="3" width="17" style="63" bestFit="1" customWidth="1"/>
    <col min="4" max="4" width="16.77734375" style="63" bestFit="1" customWidth="1"/>
    <col min="5" max="5" width="12.6640625" style="63" bestFit="1" customWidth="1"/>
    <col min="6" max="6" width="17.33203125" style="63" bestFit="1" customWidth="1"/>
    <col min="7" max="7" width="9.77734375" style="63" bestFit="1" customWidth="1"/>
    <col min="8" max="8" width="14.21875" style="63" customWidth="1"/>
    <col min="9" max="9" width="0" style="63" hidden="1" customWidth="1"/>
    <col min="10" max="16384" width="10.77734375" style="63"/>
  </cols>
  <sheetData>
    <row r="1" spans="1:10" ht="22.95" customHeight="1" thickBot="1"/>
    <row r="2" spans="1:10" ht="22.95" customHeight="1">
      <c r="C2" s="349" t="s">
        <v>240</v>
      </c>
      <c r="D2" s="350"/>
      <c r="E2" s="350"/>
      <c r="F2" s="350"/>
      <c r="G2" s="350"/>
      <c r="H2" s="351"/>
    </row>
    <row r="3" spans="1:10" ht="22.95" customHeight="1">
      <c r="C3" s="352" t="s">
        <v>233</v>
      </c>
      <c r="D3" s="353"/>
      <c r="E3" s="353"/>
      <c r="F3" s="353"/>
      <c r="G3" s="353"/>
      <c r="H3" s="354"/>
    </row>
    <row r="4" spans="1:10" ht="22.95" customHeight="1">
      <c r="C4" s="102"/>
      <c r="H4" s="98"/>
    </row>
    <row r="5" spans="1:10" ht="22.95" customHeight="1">
      <c r="A5" s="65"/>
      <c r="B5" s="64"/>
      <c r="C5" s="168" t="s">
        <v>225</v>
      </c>
      <c r="D5" s="164" t="s">
        <v>226</v>
      </c>
      <c r="E5" s="164" t="s">
        <v>222</v>
      </c>
      <c r="F5" s="164" t="s">
        <v>223</v>
      </c>
      <c r="G5" s="164" t="s">
        <v>224</v>
      </c>
      <c r="H5" s="169" t="s">
        <v>178</v>
      </c>
    </row>
    <row r="6" spans="1:10" ht="22.95" customHeight="1">
      <c r="B6" s="64"/>
      <c r="C6" s="170">
        <v>86</v>
      </c>
      <c r="D6" s="136">
        <v>88</v>
      </c>
      <c r="E6" s="136">
        <v>200</v>
      </c>
      <c r="F6" s="166">
        <f>SUM(C6:D6)</f>
        <v>174</v>
      </c>
      <c r="G6" s="167">
        <f t="shared" ref="G6:G11" si="0">(F6/E6*100)*0.01</f>
        <v>0.87</v>
      </c>
      <c r="H6" s="171" t="s">
        <v>229</v>
      </c>
      <c r="J6" s="165">
        <v>0.01</v>
      </c>
    </row>
    <row r="7" spans="1:10" ht="22.95" customHeight="1">
      <c r="B7" s="64"/>
      <c r="C7" s="170">
        <v>99</v>
      </c>
      <c r="D7" s="136">
        <v>86</v>
      </c>
      <c r="E7" s="136">
        <v>200</v>
      </c>
      <c r="F7" s="166">
        <f t="shared" ref="F7:F11" si="1">SUM(C7:D7)</f>
        <v>185</v>
      </c>
      <c r="G7" s="167">
        <f t="shared" si="0"/>
        <v>0.92500000000000004</v>
      </c>
      <c r="H7" s="171" t="s">
        <v>230</v>
      </c>
    </row>
    <row r="8" spans="1:10" ht="22.95" customHeight="1">
      <c r="B8" s="64"/>
      <c r="C8" s="170">
        <v>59</v>
      </c>
      <c r="D8" s="136">
        <v>78</v>
      </c>
      <c r="E8" s="136">
        <v>200</v>
      </c>
      <c r="F8" s="166">
        <f t="shared" si="1"/>
        <v>137</v>
      </c>
      <c r="G8" s="167">
        <f t="shared" si="0"/>
        <v>0.68500000000000005</v>
      </c>
      <c r="H8" s="171" t="s">
        <v>231</v>
      </c>
    </row>
    <row r="9" spans="1:10" ht="22.95" customHeight="1">
      <c r="B9" s="64"/>
      <c r="C9" s="170">
        <v>59</v>
      </c>
      <c r="D9" s="136">
        <v>82</v>
      </c>
      <c r="E9" s="136">
        <v>200</v>
      </c>
      <c r="F9" s="166">
        <f t="shared" si="1"/>
        <v>141</v>
      </c>
      <c r="G9" s="167">
        <f t="shared" si="0"/>
        <v>0.70499999999999996</v>
      </c>
      <c r="H9" s="171" t="s">
        <v>232</v>
      </c>
    </row>
    <row r="10" spans="1:10" ht="22.95" customHeight="1">
      <c r="B10" s="64"/>
      <c r="C10" s="170">
        <v>69</v>
      </c>
      <c r="D10" s="136">
        <v>47</v>
      </c>
      <c r="E10" s="136">
        <v>200</v>
      </c>
      <c r="F10" s="166">
        <f t="shared" si="1"/>
        <v>116</v>
      </c>
      <c r="G10" s="167">
        <f t="shared" si="0"/>
        <v>0.57999999999999996</v>
      </c>
      <c r="H10" s="144" t="s">
        <v>227</v>
      </c>
    </row>
    <row r="11" spans="1:10" ht="22.95" customHeight="1">
      <c r="B11" s="64"/>
      <c r="C11" s="170">
        <v>99.99</v>
      </c>
      <c r="D11" s="136">
        <v>40</v>
      </c>
      <c r="E11" s="136">
        <v>200</v>
      </c>
      <c r="F11" s="166">
        <f t="shared" si="1"/>
        <v>139.99</v>
      </c>
      <c r="G11" s="167">
        <f t="shared" si="0"/>
        <v>0.69995000000000007</v>
      </c>
      <c r="H11" s="144" t="s">
        <v>228</v>
      </c>
    </row>
    <row r="12" spans="1:10" ht="22.95" customHeight="1">
      <c r="B12" s="64"/>
      <c r="C12" s="97"/>
      <c r="H12" s="98"/>
    </row>
    <row r="13" spans="1:10" ht="22.95" customHeight="1" thickBot="1">
      <c r="B13" s="64"/>
      <c r="C13" s="105"/>
      <c r="D13" s="355" t="s">
        <v>241</v>
      </c>
      <c r="E13" s="356"/>
      <c r="F13" s="103"/>
      <c r="G13" s="189" t="s">
        <v>208</v>
      </c>
      <c r="H13" s="190" t="str">
        <f>VLOOKUP(MIN(F6:F11),F5:H11,3,0)</f>
        <v>Bob</v>
      </c>
      <c r="I13" s="63" t="str">
        <f>H13</f>
        <v>Bob</v>
      </c>
    </row>
    <row r="14" spans="1:10" ht="22.95" customHeight="1">
      <c r="B14" s="64"/>
    </row>
    <row r="15" spans="1:10" ht="22.95" customHeight="1">
      <c r="B15" s="66"/>
    </row>
    <row r="16" spans="1:10" ht="22.95" customHeight="1">
      <c r="B16" s="66"/>
      <c r="C16" s="65"/>
    </row>
    <row r="17" spans="1:3" ht="22.95" customHeight="1">
      <c r="B17" s="66"/>
      <c r="C17" s="65"/>
    </row>
    <row r="18" spans="1:3" ht="22.95" customHeight="1">
      <c r="B18" s="66"/>
      <c r="C18" s="65"/>
    </row>
    <row r="19" spans="1:3" ht="22.95" customHeight="1">
      <c r="B19" s="66"/>
    </row>
    <row r="20" spans="1:3" ht="22.95" customHeight="1">
      <c r="A20" s="65"/>
      <c r="B20" s="66"/>
    </row>
    <row r="21" spans="1:3" ht="22.95" customHeight="1">
      <c r="A21" s="65"/>
      <c r="B21" s="66"/>
    </row>
    <row r="22" spans="1:3" ht="22.95" customHeight="1">
      <c r="A22" s="65"/>
      <c r="B22" s="66"/>
    </row>
    <row r="23" spans="1:3" ht="22.95" customHeight="1">
      <c r="A23" s="65"/>
      <c r="B23" s="66"/>
    </row>
    <row r="24" spans="1:3" ht="22.95" customHeight="1">
      <c r="A24" s="65"/>
      <c r="B24" s="64"/>
    </row>
    <row r="25" spans="1:3" ht="22.95" customHeight="1">
      <c r="A25" s="65"/>
      <c r="B25" s="66"/>
    </row>
    <row r="26" spans="1:3" ht="22.95" customHeight="1">
      <c r="A26" s="65"/>
      <c r="B26" s="66"/>
    </row>
    <row r="27" spans="1:3" ht="22.95" customHeight="1">
      <c r="A27" s="65"/>
      <c r="B27" s="66"/>
    </row>
    <row r="28" spans="1:3" ht="22.95" customHeight="1">
      <c r="B28" s="66"/>
    </row>
    <row r="29" spans="1:3" ht="22.95" customHeight="1">
      <c r="B29" s="66"/>
    </row>
    <row r="30" spans="1:3" ht="22.95" customHeight="1"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3">
    <mergeCell ref="C2:H2"/>
    <mergeCell ref="C3:H3"/>
    <mergeCell ref="D13:E13"/>
  </mergeCells>
  <conditionalFormatting sqref="C6:H11">
    <cfRule type="expression" dxfId="2" priority="1">
      <formula>$I$13=$H6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64C4-7B3E-4B54-BD09-BFC1A4B46C32}">
  <dimension ref="A1:J74"/>
  <sheetViews>
    <sheetView showGridLines="0" zoomScaleNormal="100" workbookViewId="0">
      <selection activeCell="C2" sqref="C2:H13"/>
    </sheetView>
  </sheetViews>
  <sheetFormatPr defaultColWidth="10.77734375" defaultRowHeight="22.95" customHeight="1"/>
  <cols>
    <col min="1" max="2" width="10.77734375" style="63"/>
    <col min="3" max="3" width="17" style="63" bestFit="1" customWidth="1"/>
    <col min="4" max="4" width="16.77734375" style="63" bestFit="1" customWidth="1"/>
    <col min="5" max="5" width="12.6640625" style="63" bestFit="1" customWidth="1"/>
    <col min="6" max="6" width="17.33203125" style="63" bestFit="1" customWidth="1"/>
    <col min="7" max="7" width="9.77734375" style="63" bestFit="1" customWidth="1"/>
    <col min="8" max="8" width="14.21875" style="63" customWidth="1"/>
    <col min="9" max="9" width="0" style="63" hidden="1" customWidth="1"/>
    <col min="10" max="16384" width="10.77734375" style="63"/>
  </cols>
  <sheetData>
    <row r="1" spans="1:10" ht="22.95" customHeight="1" thickBot="1"/>
    <row r="2" spans="1:10" ht="22.95" customHeight="1">
      <c r="C2" s="349" t="s">
        <v>239</v>
      </c>
      <c r="D2" s="350"/>
      <c r="E2" s="350"/>
      <c r="F2" s="350"/>
      <c r="G2" s="350"/>
      <c r="H2" s="351"/>
    </row>
    <row r="3" spans="1:10" ht="22.95" customHeight="1">
      <c r="C3" s="352" t="s">
        <v>238</v>
      </c>
      <c r="D3" s="353"/>
      <c r="E3" s="353"/>
      <c r="F3" s="353"/>
      <c r="G3" s="353"/>
      <c r="H3" s="354"/>
    </row>
    <row r="4" spans="1:10" ht="22.95" customHeight="1" thickBot="1">
      <c r="C4" s="102"/>
      <c r="H4" s="98"/>
    </row>
    <row r="5" spans="1:10" ht="22.95" customHeight="1">
      <c r="A5" s="65"/>
      <c r="B5" s="64"/>
      <c r="C5" s="174" t="s">
        <v>225</v>
      </c>
      <c r="D5" s="175" t="s">
        <v>226</v>
      </c>
      <c r="E5" s="175" t="s">
        <v>222</v>
      </c>
      <c r="F5" s="175" t="s">
        <v>223</v>
      </c>
      <c r="G5" s="175" t="s">
        <v>224</v>
      </c>
      <c r="H5" s="176" t="s">
        <v>178</v>
      </c>
    </row>
    <row r="6" spans="1:10" ht="22.95" customHeight="1">
      <c r="B6" s="64"/>
      <c r="C6" s="179">
        <v>86</v>
      </c>
      <c r="D6" s="154">
        <v>88</v>
      </c>
      <c r="E6" s="154">
        <v>200</v>
      </c>
      <c r="F6" s="180">
        <f>SUM(C6:D6)</f>
        <v>174</v>
      </c>
      <c r="G6" s="181">
        <f t="shared" ref="G6:G11" si="0">(F6/E6*100)*0.01</f>
        <v>0.87</v>
      </c>
      <c r="H6" s="182" t="s">
        <v>229</v>
      </c>
      <c r="J6" s="165">
        <v>0.01</v>
      </c>
    </row>
    <row r="7" spans="1:10" ht="22.95" customHeight="1">
      <c r="B7" s="64"/>
      <c r="C7" s="179">
        <v>99</v>
      </c>
      <c r="D7" s="154">
        <v>86</v>
      </c>
      <c r="E7" s="154">
        <v>200</v>
      </c>
      <c r="F7" s="180">
        <f t="shared" ref="F7:F11" si="1">SUM(C7:D7)</f>
        <v>185</v>
      </c>
      <c r="G7" s="181">
        <f t="shared" si="0"/>
        <v>0.92500000000000004</v>
      </c>
      <c r="H7" s="182" t="s">
        <v>230</v>
      </c>
    </row>
    <row r="8" spans="1:10" ht="22.95" customHeight="1">
      <c r="B8" s="64"/>
      <c r="C8" s="179">
        <v>59</v>
      </c>
      <c r="D8" s="154">
        <v>96</v>
      </c>
      <c r="E8" s="154">
        <v>200</v>
      </c>
      <c r="F8" s="180">
        <f t="shared" si="1"/>
        <v>155</v>
      </c>
      <c r="G8" s="181">
        <f t="shared" si="0"/>
        <v>0.77500000000000002</v>
      </c>
      <c r="H8" s="182" t="s">
        <v>231</v>
      </c>
    </row>
    <row r="9" spans="1:10" ht="22.95" customHeight="1">
      <c r="B9" s="64"/>
      <c r="C9" s="179">
        <v>59</v>
      </c>
      <c r="D9" s="154">
        <v>82</v>
      </c>
      <c r="E9" s="154">
        <v>200</v>
      </c>
      <c r="F9" s="180">
        <f t="shared" si="1"/>
        <v>141</v>
      </c>
      <c r="G9" s="181">
        <f t="shared" si="0"/>
        <v>0.70499999999999996</v>
      </c>
      <c r="H9" s="182" t="s">
        <v>236</v>
      </c>
    </row>
    <row r="10" spans="1:10" ht="22.95" customHeight="1">
      <c r="B10" s="64"/>
      <c r="C10" s="179">
        <v>69</v>
      </c>
      <c r="D10" s="154">
        <v>88</v>
      </c>
      <c r="E10" s="154">
        <v>200</v>
      </c>
      <c r="F10" s="180">
        <f t="shared" si="1"/>
        <v>157</v>
      </c>
      <c r="G10" s="181">
        <f t="shared" si="0"/>
        <v>0.78500000000000003</v>
      </c>
      <c r="H10" s="183" t="s">
        <v>227</v>
      </c>
    </row>
    <row r="11" spans="1:10" ht="22.95" customHeight="1" thickBot="1">
      <c r="B11" s="64"/>
      <c r="C11" s="184">
        <v>99.99</v>
      </c>
      <c r="D11" s="185">
        <v>40</v>
      </c>
      <c r="E11" s="185">
        <v>200</v>
      </c>
      <c r="F11" s="186">
        <f t="shared" si="1"/>
        <v>139.99</v>
      </c>
      <c r="G11" s="187">
        <f t="shared" si="0"/>
        <v>0.69995000000000007</v>
      </c>
      <c r="H11" s="188" t="s">
        <v>228</v>
      </c>
    </row>
    <row r="12" spans="1:10" ht="22.95" customHeight="1">
      <c r="B12" s="64"/>
      <c r="C12" s="97"/>
      <c r="H12" s="98"/>
    </row>
    <row r="13" spans="1:10" ht="22.95" customHeight="1" thickBot="1">
      <c r="B13" s="64"/>
      <c r="C13" s="105"/>
      <c r="D13" s="355" t="s">
        <v>237</v>
      </c>
      <c r="E13" s="356"/>
      <c r="F13" s="103"/>
      <c r="G13" s="172" t="s">
        <v>208</v>
      </c>
      <c r="H13" s="173" t="str">
        <f>VLOOKUP(MAX(D6:D11),D5:H11,5,0)</f>
        <v>Mike</v>
      </c>
      <c r="I13" s="63" t="str">
        <f>H13</f>
        <v>Mike</v>
      </c>
    </row>
    <row r="14" spans="1:10" ht="22.95" customHeight="1">
      <c r="B14" s="64"/>
    </row>
    <row r="15" spans="1:10" ht="22.95" customHeight="1">
      <c r="B15" s="66"/>
    </row>
    <row r="16" spans="1:10" ht="22.95" customHeight="1">
      <c r="B16" s="66"/>
      <c r="C16" s="65"/>
    </row>
    <row r="17" spans="1:3" ht="22.95" customHeight="1">
      <c r="B17" s="66"/>
      <c r="C17" s="65"/>
    </row>
    <row r="18" spans="1:3" ht="22.95" customHeight="1">
      <c r="B18" s="66"/>
      <c r="C18" s="65"/>
    </row>
    <row r="19" spans="1:3" ht="22.95" customHeight="1">
      <c r="B19" s="66"/>
    </row>
    <row r="20" spans="1:3" ht="22.95" customHeight="1">
      <c r="A20" s="65"/>
      <c r="B20" s="66"/>
    </row>
    <row r="21" spans="1:3" ht="22.95" customHeight="1">
      <c r="A21" s="65"/>
      <c r="B21" s="66"/>
    </row>
    <row r="22" spans="1:3" ht="22.95" customHeight="1">
      <c r="A22" s="65"/>
      <c r="B22" s="66"/>
    </row>
    <row r="23" spans="1:3" ht="22.95" customHeight="1">
      <c r="A23" s="65"/>
      <c r="B23" s="66"/>
    </row>
    <row r="24" spans="1:3" ht="22.95" customHeight="1">
      <c r="A24" s="65"/>
      <c r="B24" s="64"/>
    </row>
    <row r="25" spans="1:3" ht="22.95" customHeight="1">
      <c r="A25" s="65"/>
      <c r="B25" s="66"/>
    </row>
    <row r="26" spans="1:3" ht="22.95" customHeight="1">
      <c r="A26" s="65"/>
      <c r="B26" s="66"/>
    </row>
    <row r="27" spans="1:3" ht="22.95" customHeight="1">
      <c r="A27" s="65"/>
      <c r="B27" s="66"/>
    </row>
    <row r="28" spans="1:3" ht="22.95" customHeight="1">
      <c r="B28" s="66"/>
    </row>
    <row r="29" spans="1:3" ht="22.95" customHeight="1">
      <c r="B29" s="66"/>
    </row>
    <row r="30" spans="1:3" ht="22.95" customHeight="1"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3">
    <mergeCell ref="C2:H2"/>
    <mergeCell ref="C3:H3"/>
    <mergeCell ref="D13:E13"/>
  </mergeCells>
  <conditionalFormatting sqref="C6:H11">
    <cfRule type="expression" dxfId="1" priority="1">
      <formula>$I$13=$H6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C4AD-2B2D-4786-AE17-C8F63A5B98C0}">
  <dimension ref="A3:H74"/>
  <sheetViews>
    <sheetView showGridLines="0" workbookViewId="0">
      <selection activeCell="L11" sqref="L11"/>
    </sheetView>
  </sheetViews>
  <sheetFormatPr defaultColWidth="10.77734375" defaultRowHeight="22.95" customHeight="1"/>
  <cols>
    <col min="1" max="1" width="10.77734375" style="63"/>
    <col min="2" max="2" width="17.88671875" style="63" bestFit="1" customWidth="1"/>
    <col min="3" max="3" width="10.6640625" style="63" bestFit="1" customWidth="1"/>
    <col min="4" max="6" width="10.77734375" style="63"/>
    <col min="7" max="7" width="16" style="63" bestFit="1" customWidth="1"/>
    <col min="8" max="8" width="13.109375" style="63" bestFit="1" customWidth="1"/>
    <col min="9" max="16384" width="10.77734375" style="63"/>
  </cols>
  <sheetData>
    <row r="3" spans="1:8" ht="22.95" customHeight="1" thickBot="1"/>
    <row r="4" spans="1:8" ht="22.95" customHeight="1">
      <c r="B4" s="196" t="s">
        <v>242</v>
      </c>
      <c r="C4" s="197" t="s">
        <v>247</v>
      </c>
      <c r="D4" s="155"/>
      <c r="E4" s="155"/>
      <c r="F4" s="155"/>
      <c r="G4" s="198" t="s">
        <v>208</v>
      </c>
      <c r="H4" s="199" t="s">
        <v>250</v>
      </c>
    </row>
    <row r="5" spans="1:8" ht="22.95" customHeight="1">
      <c r="A5" s="65"/>
      <c r="B5" s="200" t="s">
        <v>166</v>
      </c>
      <c r="C5" s="191">
        <v>44</v>
      </c>
      <c r="G5" s="31" t="s">
        <v>165</v>
      </c>
      <c r="H5" s="98">
        <f>VLOOKUP(G5,B4:C14,2,0)</f>
        <v>20</v>
      </c>
    </row>
    <row r="6" spans="1:8" ht="22.95" customHeight="1">
      <c r="B6" s="200" t="s">
        <v>165</v>
      </c>
      <c r="C6" s="191">
        <v>20</v>
      </c>
      <c r="G6" s="31" t="s">
        <v>248</v>
      </c>
      <c r="H6" s="98" t="str">
        <f>IFERROR(VLOOKUP(G6,B5:C15,2,0),"")</f>
        <v/>
      </c>
    </row>
    <row r="7" spans="1:8" ht="22.95" customHeight="1">
      <c r="B7" s="200" t="s">
        <v>243</v>
      </c>
      <c r="C7" s="191">
        <v>25</v>
      </c>
      <c r="G7" s="31" t="s">
        <v>249</v>
      </c>
      <c r="H7" s="98" t="str">
        <f>IFERROR(VLOOKUP(G7,B6:C16,2,0),"I will be Back")</f>
        <v>I will be Back</v>
      </c>
    </row>
    <row r="8" spans="1:8" ht="22.95" customHeight="1">
      <c r="B8" s="200" t="s">
        <v>244</v>
      </c>
      <c r="C8" s="191">
        <v>40</v>
      </c>
      <c r="H8" s="98"/>
    </row>
    <row r="9" spans="1:8" ht="22.95" customHeight="1">
      <c r="B9" s="200" t="s">
        <v>169</v>
      </c>
      <c r="C9" s="191">
        <v>18</v>
      </c>
      <c r="H9" s="98"/>
    </row>
    <row r="10" spans="1:8" ht="22.95" customHeight="1">
      <c r="B10" s="200" t="s">
        <v>195</v>
      </c>
      <c r="C10" s="191">
        <v>36</v>
      </c>
      <c r="H10" s="98"/>
    </row>
    <row r="11" spans="1:8" ht="22.95" customHeight="1">
      <c r="B11" s="200" t="s">
        <v>196</v>
      </c>
      <c r="C11" s="191">
        <v>45</v>
      </c>
      <c r="H11" s="98"/>
    </row>
    <row r="12" spans="1:8" ht="22.95" customHeight="1">
      <c r="B12" s="200" t="s">
        <v>245</v>
      </c>
      <c r="C12" s="191">
        <v>46</v>
      </c>
      <c r="H12" s="98"/>
    </row>
    <row r="13" spans="1:8" ht="22.95" customHeight="1" thickBot="1">
      <c r="B13" s="201" t="s">
        <v>246</v>
      </c>
      <c r="C13" s="202">
        <v>45</v>
      </c>
      <c r="D13" s="103"/>
      <c r="E13" s="103"/>
      <c r="F13" s="103"/>
      <c r="G13" s="103"/>
      <c r="H13" s="104"/>
    </row>
    <row r="14" spans="1:8" ht="22.95" customHeight="1">
      <c r="B14" s="64"/>
    </row>
    <row r="15" spans="1:8" ht="22.95" customHeight="1">
      <c r="B15" s="66"/>
    </row>
    <row r="16" spans="1:8" ht="22.95" customHeight="1">
      <c r="B16" s="66"/>
      <c r="C16" s="65"/>
    </row>
    <row r="17" spans="1:3" ht="22.95" customHeight="1">
      <c r="B17" s="66"/>
      <c r="C17" s="65"/>
    </row>
    <row r="18" spans="1:3" ht="22.95" customHeight="1">
      <c r="B18" s="66"/>
      <c r="C18" s="65"/>
    </row>
    <row r="19" spans="1:3" ht="22.95" customHeight="1">
      <c r="B19" s="66"/>
    </row>
    <row r="20" spans="1:3" ht="22.95" customHeight="1">
      <c r="A20" s="65"/>
      <c r="B20" s="66"/>
    </row>
    <row r="21" spans="1:3" ht="22.95" customHeight="1">
      <c r="A21" s="65"/>
      <c r="B21" s="66"/>
    </row>
    <row r="22" spans="1:3" ht="22.95" customHeight="1">
      <c r="A22" s="65"/>
      <c r="B22" s="66"/>
    </row>
    <row r="23" spans="1:3" ht="22.95" customHeight="1">
      <c r="A23" s="65"/>
      <c r="B23" s="66"/>
    </row>
    <row r="24" spans="1:3" ht="22.95" customHeight="1">
      <c r="A24" s="65"/>
      <c r="B24" s="64"/>
    </row>
    <row r="25" spans="1:3" ht="22.95" customHeight="1">
      <c r="A25" s="65"/>
      <c r="B25" s="66"/>
    </row>
    <row r="26" spans="1:3" ht="22.95" customHeight="1">
      <c r="A26" s="65"/>
      <c r="B26" s="66"/>
    </row>
    <row r="27" spans="1:3" ht="22.95" customHeight="1">
      <c r="A27" s="65"/>
      <c r="B27" s="66"/>
    </row>
    <row r="28" spans="1:3" ht="22.95" customHeight="1">
      <c r="B28" s="66"/>
    </row>
    <row r="29" spans="1:3" ht="22.95" customHeight="1">
      <c r="B29" s="66"/>
    </row>
    <row r="30" spans="1:3" ht="22.95" customHeight="1"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534C-2237-40A2-8990-3B7F09047B67}">
  <dimension ref="A1:J69"/>
  <sheetViews>
    <sheetView showGridLines="0" workbookViewId="0">
      <selection activeCell="M16" sqref="M16"/>
    </sheetView>
  </sheetViews>
  <sheetFormatPr defaultColWidth="10.77734375" defaultRowHeight="22.95" customHeight="1"/>
  <cols>
    <col min="1" max="2" width="10.77734375" style="63"/>
    <col min="3" max="3" width="17.88671875" style="63" bestFit="1" customWidth="1"/>
    <col min="4" max="10" width="10.21875" style="63" bestFit="1" customWidth="1"/>
    <col min="11" max="16384" width="10.77734375" style="63"/>
  </cols>
  <sheetData>
    <row r="1" spans="1:10" ht="17.399999999999999" customHeight="1"/>
    <row r="2" spans="1:10" ht="22.95" customHeight="1">
      <c r="C2" s="357" t="s">
        <v>252</v>
      </c>
      <c r="D2" s="357"/>
      <c r="E2" s="357"/>
      <c r="F2" s="357"/>
      <c r="G2" s="357"/>
      <c r="H2" s="357"/>
      <c r="I2" s="357"/>
      <c r="J2" s="357"/>
    </row>
    <row r="3" spans="1:10" ht="22.95" customHeight="1">
      <c r="C3" s="357" t="s">
        <v>261</v>
      </c>
      <c r="D3" s="357"/>
      <c r="E3" s="357"/>
      <c r="F3" s="357"/>
      <c r="G3" s="357"/>
      <c r="H3" s="357"/>
      <c r="I3" s="357"/>
      <c r="J3" s="357"/>
    </row>
    <row r="4" spans="1:10" ht="22.95" customHeight="1">
      <c r="B4" s="64"/>
      <c r="C4" s="192" t="s">
        <v>208</v>
      </c>
      <c r="D4" s="192" t="s">
        <v>254</v>
      </c>
      <c r="E4" s="192" t="s">
        <v>255</v>
      </c>
      <c r="F4" s="192" t="s">
        <v>256</v>
      </c>
      <c r="G4" s="192" t="s">
        <v>257</v>
      </c>
      <c r="H4" s="192" t="s">
        <v>258</v>
      </c>
      <c r="I4" s="192" t="s">
        <v>259</v>
      </c>
      <c r="J4" s="192" t="s">
        <v>260</v>
      </c>
    </row>
    <row r="5" spans="1:10" ht="22.95" customHeight="1">
      <c r="B5" s="64"/>
      <c r="C5" s="193" t="s">
        <v>166</v>
      </c>
      <c r="D5" s="194">
        <v>54</v>
      </c>
      <c r="E5" s="194">
        <v>69</v>
      </c>
      <c r="F5" s="194">
        <v>78</v>
      </c>
      <c r="G5" s="194">
        <v>70</v>
      </c>
      <c r="H5" s="194">
        <v>45</v>
      </c>
      <c r="I5" s="194">
        <v>68</v>
      </c>
      <c r="J5" s="194">
        <v>49</v>
      </c>
    </row>
    <row r="6" spans="1:10" ht="22.95" customHeight="1">
      <c r="B6" s="64"/>
      <c r="C6" s="193" t="s">
        <v>165</v>
      </c>
      <c r="D6" s="194">
        <v>80</v>
      </c>
      <c r="E6" s="194">
        <v>95</v>
      </c>
      <c r="F6" s="194">
        <v>97</v>
      </c>
      <c r="G6" s="194">
        <v>67</v>
      </c>
      <c r="H6" s="194">
        <v>62</v>
      </c>
      <c r="I6" s="194">
        <v>54</v>
      </c>
      <c r="J6" s="194">
        <v>47</v>
      </c>
    </row>
    <row r="7" spans="1:10" ht="22.95" customHeight="1">
      <c r="B7" s="64"/>
      <c r="C7" s="193" t="s">
        <v>243</v>
      </c>
      <c r="D7" s="194">
        <v>80</v>
      </c>
      <c r="E7" s="194">
        <v>77</v>
      </c>
      <c r="F7" s="194">
        <v>91</v>
      </c>
      <c r="G7" s="194">
        <v>70</v>
      </c>
      <c r="H7" s="194">
        <v>82</v>
      </c>
      <c r="I7" s="194">
        <v>57</v>
      </c>
      <c r="J7" s="194">
        <v>62</v>
      </c>
    </row>
    <row r="8" spans="1:10" ht="22.95" customHeight="1">
      <c r="B8" s="64"/>
      <c r="C8" s="193" t="s">
        <v>244</v>
      </c>
      <c r="D8" s="194">
        <v>69</v>
      </c>
      <c r="E8" s="194">
        <v>97</v>
      </c>
      <c r="F8" s="194">
        <v>72</v>
      </c>
      <c r="G8" s="194">
        <v>70</v>
      </c>
      <c r="H8" s="194">
        <v>62</v>
      </c>
      <c r="I8" s="194">
        <v>83</v>
      </c>
      <c r="J8" s="194">
        <v>93</v>
      </c>
    </row>
    <row r="9" spans="1:10" ht="22.95" customHeight="1">
      <c r="B9" s="64"/>
      <c r="C9" s="193" t="s">
        <v>169</v>
      </c>
      <c r="D9" s="194">
        <v>61</v>
      </c>
      <c r="E9" s="194">
        <v>49</v>
      </c>
      <c r="F9" s="194">
        <v>78</v>
      </c>
      <c r="G9" s="194">
        <v>55</v>
      </c>
      <c r="H9" s="194">
        <v>69</v>
      </c>
      <c r="I9" s="194">
        <v>67</v>
      </c>
      <c r="J9" s="194">
        <v>82</v>
      </c>
    </row>
    <row r="10" spans="1:10" ht="22.95" customHeight="1">
      <c r="B10" s="66"/>
      <c r="C10" s="193" t="s">
        <v>195</v>
      </c>
      <c r="D10" s="194">
        <v>59</v>
      </c>
      <c r="E10" s="194">
        <v>84</v>
      </c>
      <c r="F10" s="194">
        <v>54</v>
      </c>
      <c r="G10" s="194">
        <v>61</v>
      </c>
      <c r="H10" s="194">
        <v>64</v>
      </c>
      <c r="I10" s="194">
        <v>76</v>
      </c>
      <c r="J10" s="194">
        <v>42</v>
      </c>
    </row>
    <row r="11" spans="1:10" ht="22.95" customHeight="1">
      <c r="B11" s="66"/>
      <c r="C11" s="193" t="s">
        <v>196</v>
      </c>
      <c r="D11" s="194">
        <v>79</v>
      </c>
      <c r="E11" s="194">
        <v>81</v>
      </c>
      <c r="F11" s="194">
        <v>72</v>
      </c>
      <c r="G11" s="194">
        <v>93</v>
      </c>
      <c r="H11" s="194">
        <v>69</v>
      </c>
      <c r="I11" s="194">
        <v>82</v>
      </c>
      <c r="J11" s="194">
        <v>52</v>
      </c>
    </row>
    <row r="12" spans="1:10" ht="22.95" customHeight="1">
      <c r="B12" s="66"/>
      <c r="C12" s="193" t="s">
        <v>245</v>
      </c>
      <c r="D12" s="194">
        <v>92</v>
      </c>
      <c r="E12" s="194">
        <v>75</v>
      </c>
      <c r="F12" s="194">
        <v>73</v>
      </c>
      <c r="G12" s="194">
        <v>47</v>
      </c>
      <c r="H12" s="194">
        <v>42</v>
      </c>
      <c r="I12" s="194">
        <v>78</v>
      </c>
      <c r="J12" s="194">
        <v>92</v>
      </c>
    </row>
    <row r="13" spans="1:10" ht="22.95" customHeight="1">
      <c r="B13" s="66"/>
      <c r="C13" s="193" t="s">
        <v>246</v>
      </c>
      <c r="D13" s="194">
        <v>71</v>
      </c>
      <c r="E13" s="194">
        <v>90</v>
      </c>
      <c r="F13" s="194">
        <v>75</v>
      </c>
      <c r="G13" s="194">
        <v>66</v>
      </c>
      <c r="H13" s="194">
        <v>75</v>
      </c>
      <c r="I13" s="194">
        <v>73</v>
      </c>
      <c r="J13" s="194">
        <v>71</v>
      </c>
    </row>
    <row r="14" spans="1:10" ht="22.95" customHeight="1">
      <c r="B14" s="66"/>
    </row>
    <row r="15" spans="1:10" ht="22.95" customHeight="1">
      <c r="A15" s="65"/>
      <c r="B15" s="66"/>
    </row>
    <row r="16" spans="1:10" ht="22.95" customHeight="1">
      <c r="A16" s="65"/>
      <c r="B16" s="66"/>
      <c r="C16" s="192" t="s">
        <v>208</v>
      </c>
      <c r="D16" s="192" t="s">
        <v>254</v>
      </c>
      <c r="E16" s="192" t="s">
        <v>255</v>
      </c>
      <c r="F16" s="192" t="s">
        <v>256</v>
      </c>
      <c r="G16" s="192" t="s">
        <v>257</v>
      </c>
      <c r="H16" s="192" t="s">
        <v>258</v>
      </c>
      <c r="I16" s="192" t="s">
        <v>259</v>
      </c>
      <c r="J16" s="192" t="s">
        <v>260</v>
      </c>
    </row>
    <row r="17" spans="1:10" ht="22.95" customHeight="1">
      <c r="A17" s="65"/>
      <c r="B17" s="66"/>
      <c r="C17" s="195" t="s">
        <v>169</v>
      </c>
      <c r="D17" s="136">
        <f>IFERROR(VLOOKUP($C$17,$C$4:$J$13,COLUMNS($C4:D4)),"Name Not Avaible")</f>
        <v>71</v>
      </c>
      <c r="E17" s="136">
        <f>IFERROR(VLOOKUP($C$17,$C$4:$J$13,COLUMNS($C4:E4)),"Name Not Avaible")</f>
        <v>90</v>
      </c>
      <c r="F17" s="136">
        <f>IFERROR(VLOOKUP($C$17,$C$4:$J$13,COLUMNS($C4:F4)),"Name Not Avaible")</f>
        <v>75</v>
      </c>
      <c r="G17" s="136">
        <f>IFERROR(VLOOKUP($C$17,$C$4:$J$13,COLUMNS($C4:G4)),"Name Not Avaible")</f>
        <v>66</v>
      </c>
      <c r="H17" s="136">
        <f>IFERROR(VLOOKUP($C$17,$C$4:$J$13,COLUMNS($C4:H4)),"Name Not Avaible")</f>
        <v>75</v>
      </c>
      <c r="I17" s="136">
        <f>IFERROR(VLOOKUP($C$17,$C$4:$J$13,COLUMNS($C4:I4)),"Name Not Avaible")</f>
        <v>73</v>
      </c>
      <c r="J17" s="136">
        <f>IFERROR(VLOOKUP($C$17,$C$4:$J$13,COLUMNS($C4:J4)),"Name Not Avaible")</f>
        <v>71</v>
      </c>
    </row>
    <row r="18" spans="1:10" ht="22.95" customHeight="1">
      <c r="A18" s="65"/>
      <c r="B18" s="66"/>
    </row>
    <row r="19" spans="1:10" ht="22.95" customHeight="1">
      <c r="A19" s="65"/>
      <c r="B19" s="64"/>
    </row>
    <row r="20" spans="1:10" ht="22.95" customHeight="1">
      <c r="A20" s="65"/>
      <c r="B20" s="66"/>
    </row>
    <row r="21" spans="1:10" ht="22.95" customHeight="1">
      <c r="A21" s="65"/>
      <c r="B21" s="66"/>
    </row>
    <row r="22" spans="1:10" ht="22.95" customHeight="1">
      <c r="A22" s="65"/>
      <c r="B22" s="66"/>
    </row>
    <row r="23" spans="1:10" ht="22.95" customHeight="1">
      <c r="B23" s="66"/>
    </row>
    <row r="24" spans="1:10" ht="22.95" customHeight="1">
      <c r="B24" s="66"/>
    </row>
    <row r="25" spans="1:10" ht="22.95" customHeight="1">
      <c r="B25" s="66"/>
    </row>
    <row r="26" spans="1:10" ht="22.95" customHeight="1">
      <c r="B26" s="66"/>
    </row>
    <row r="27" spans="1:10" ht="22.95" customHeight="1">
      <c r="B27" s="66"/>
    </row>
    <row r="28" spans="1:10" ht="22.95" customHeight="1">
      <c r="B28" s="66"/>
    </row>
    <row r="29" spans="1:10" ht="22.95" customHeight="1">
      <c r="B29" s="66"/>
    </row>
    <row r="30" spans="1:10" ht="22.95" customHeight="1">
      <c r="B30" s="66"/>
    </row>
    <row r="31" spans="1:10" ht="22.95" customHeight="1">
      <c r="B31" s="66"/>
    </row>
    <row r="32" spans="1:10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</sheetData>
  <mergeCells count="2">
    <mergeCell ref="C2:J2"/>
    <mergeCell ref="C3:J3"/>
  </mergeCells>
  <phoneticPr fontId="27" type="noConversion"/>
  <conditionalFormatting sqref="C5:J13">
    <cfRule type="expression" dxfId="0" priority="1">
      <formula>$C$17=$C5</formula>
    </cfRule>
  </conditionalFormatting>
  <dataValidations count="1">
    <dataValidation type="list" allowBlank="1" showInputMessage="1" showErrorMessage="1" sqref="C17" xr:uid="{980D92F3-BC15-43D8-B590-CB991ADD874E}">
      <formula1>$C$5:$C$13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A9AD-9F44-4345-8423-43CF0F438823}">
  <dimension ref="A1:J60"/>
  <sheetViews>
    <sheetView showGridLines="0" zoomScale="90" zoomScaleNormal="90" workbookViewId="0">
      <selection activeCell="O13" sqref="O13"/>
    </sheetView>
  </sheetViews>
  <sheetFormatPr defaultColWidth="10.77734375" defaultRowHeight="22.95" customHeight="1"/>
  <cols>
    <col min="1" max="2" width="10.77734375" style="63"/>
    <col min="3" max="9" width="14.77734375" style="63" customWidth="1"/>
    <col min="10" max="10" width="10.33203125" style="63" customWidth="1"/>
    <col min="11" max="16384" width="10.77734375" style="63"/>
  </cols>
  <sheetData>
    <row r="1" spans="1:10" ht="22.95" customHeight="1" thickBot="1"/>
    <row r="2" spans="1:10" ht="22.95" customHeight="1">
      <c r="C2" s="342" t="s">
        <v>262</v>
      </c>
      <c r="D2" s="343"/>
      <c r="E2" s="343"/>
      <c r="F2" s="343"/>
      <c r="G2" s="343"/>
      <c r="H2" s="343"/>
      <c r="I2" s="343"/>
      <c r="J2" s="344"/>
    </row>
    <row r="3" spans="1:10" ht="22.95" customHeight="1">
      <c r="C3" s="358" t="s">
        <v>253</v>
      </c>
      <c r="D3" s="359"/>
      <c r="E3" s="359"/>
      <c r="F3" s="359"/>
      <c r="G3" s="359"/>
      <c r="H3" s="359"/>
      <c r="I3" s="359"/>
      <c r="J3" s="360"/>
    </row>
    <row r="4" spans="1:10" ht="22.95" customHeight="1">
      <c r="C4" s="97"/>
      <c r="J4" s="98"/>
    </row>
    <row r="5" spans="1:10" ht="22.95" customHeight="1">
      <c r="A5" s="65"/>
      <c r="B5" s="64"/>
      <c r="C5" s="149" t="s">
        <v>186</v>
      </c>
      <c r="D5" s="149" t="s">
        <v>202</v>
      </c>
      <c r="E5" s="149" t="s">
        <v>203</v>
      </c>
      <c r="F5" s="149" t="s">
        <v>54</v>
      </c>
      <c r="G5" s="149" t="s">
        <v>55</v>
      </c>
      <c r="H5" s="149" t="s">
        <v>56</v>
      </c>
      <c r="I5" s="149" t="s">
        <v>204</v>
      </c>
      <c r="J5" s="98"/>
    </row>
    <row r="6" spans="1:10" ht="22.95" customHeight="1" thickBot="1">
      <c r="B6" s="64"/>
      <c r="C6" s="203" t="s">
        <v>188</v>
      </c>
      <c r="D6" s="203">
        <f>VLOOKUP($C6,data2,COLUMNS($C5:D5),0)</f>
        <v>49</v>
      </c>
      <c r="E6" s="203">
        <f>VLOOKUP($C6,data2,COLUMNS($C5:E5),0)</f>
        <v>43</v>
      </c>
      <c r="F6" s="203">
        <f>VLOOKUP($C6,data2,COLUMNS($C5:F5),0)</f>
        <v>77</v>
      </c>
      <c r="G6" s="203">
        <f>VLOOKUP($C6,data2,COLUMNS($C5:G5),0)</f>
        <v>38</v>
      </c>
      <c r="H6" s="203">
        <f>VLOOKUP($C6,data2,COLUMNS($C5:H5),0)</f>
        <v>34</v>
      </c>
      <c r="I6" s="203">
        <f>VLOOKUP($C6,data2,COLUMNS($C5:I5),0)</f>
        <v>81</v>
      </c>
      <c r="J6" s="104"/>
    </row>
    <row r="7" spans="1:10" ht="22.95" customHeight="1">
      <c r="A7" s="65"/>
      <c r="B7" s="66"/>
    </row>
    <row r="8" spans="1:10" ht="22.95" customHeight="1">
      <c r="A8" s="65"/>
      <c r="B8" s="66"/>
    </row>
    <row r="9" spans="1:10" ht="22.95" customHeight="1">
      <c r="A9" s="65"/>
      <c r="B9" s="66"/>
    </row>
    <row r="10" spans="1:10" ht="22.95" customHeight="1">
      <c r="A10" s="65"/>
      <c r="B10" s="64"/>
    </row>
    <row r="11" spans="1:10" ht="22.95" customHeight="1">
      <c r="A11" s="65"/>
      <c r="B11" s="66"/>
    </row>
    <row r="12" spans="1:10" ht="22.95" customHeight="1">
      <c r="A12" s="65"/>
      <c r="B12" s="66"/>
    </row>
    <row r="13" spans="1:10" ht="22.95" customHeight="1">
      <c r="A13" s="65"/>
      <c r="B13" s="66"/>
    </row>
    <row r="14" spans="1:10" ht="22.95" customHeight="1">
      <c r="B14" s="66"/>
    </row>
    <row r="15" spans="1:10" ht="22.95" customHeight="1">
      <c r="B15" s="66"/>
    </row>
    <row r="16" spans="1:10" ht="22.95" customHeight="1">
      <c r="B16" s="66"/>
    </row>
    <row r="17" spans="2:2" ht="22.95" customHeight="1">
      <c r="B17" s="66"/>
    </row>
    <row r="18" spans="2:2" ht="22.95" customHeight="1">
      <c r="B18" s="66"/>
    </row>
    <row r="19" spans="2:2" ht="22.95" customHeight="1">
      <c r="B19" s="66"/>
    </row>
    <row r="20" spans="2:2" ht="22.95" customHeight="1">
      <c r="B20" s="66"/>
    </row>
    <row r="21" spans="2:2" ht="22.95" customHeight="1">
      <c r="B21" s="66"/>
    </row>
    <row r="22" spans="2:2" ht="22.95" customHeight="1">
      <c r="B22" s="66"/>
    </row>
    <row r="23" spans="2:2" ht="22.95" customHeight="1">
      <c r="B23" s="66"/>
    </row>
    <row r="24" spans="2:2" ht="22.95" customHeight="1">
      <c r="B24" s="66"/>
    </row>
    <row r="25" spans="2:2" ht="22.95" customHeight="1">
      <c r="B25" s="66"/>
    </row>
    <row r="26" spans="2:2" ht="22.95" customHeight="1">
      <c r="B26" s="66"/>
    </row>
    <row r="27" spans="2:2" ht="22.95" customHeight="1">
      <c r="B27" s="66"/>
    </row>
    <row r="28" spans="2:2" ht="22.95" customHeight="1">
      <c r="B28" s="66"/>
    </row>
    <row r="29" spans="2:2" ht="22.95" customHeight="1">
      <c r="B29" s="66"/>
    </row>
    <row r="30" spans="2:2" ht="22.95" customHeight="1">
      <c r="B30" s="66"/>
    </row>
    <row r="31" spans="2:2" ht="22.95" customHeight="1">
      <c r="B31" s="66"/>
    </row>
    <row r="32" spans="2:2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</sheetData>
  <mergeCells count="2">
    <mergeCell ref="C2:J2"/>
    <mergeCell ref="C3:J3"/>
  </mergeCells>
  <dataValidations count="1">
    <dataValidation type="list" allowBlank="1" showInputMessage="1" showErrorMessage="1" sqref="C6" xr:uid="{9B796984-E2BF-4715-8323-E9E1A99D55C3}">
      <formula1>student</formula1>
    </dataValidation>
  </dataValidation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499B-4171-4BC1-8215-BD2CF51BA6AF}">
  <dimension ref="A1:J72"/>
  <sheetViews>
    <sheetView showGridLines="0" zoomScale="90" zoomScaleNormal="90" workbookViewId="0">
      <selection activeCell="C4" sqref="C4:C17"/>
    </sheetView>
  </sheetViews>
  <sheetFormatPr defaultColWidth="10.77734375" defaultRowHeight="22.95" customHeight="1"/>
  <cols>
    <col min="1" max="2" width="10.77734375" style="63"/>
    <col min="3" max="9" width="14.77734375" style="63" customWidth="1"/>
    <col min="10" max="10" width="10.33203125" style="63" customWidth="1"/>
    <col min="11" max="16384" width="10.77734375" style="63"/>
  </cols>
  <sheetData>
    <row r="1" spans="1:10" ht="22.95" customHeight="1">
      <c r="C1" s="342" t="s">
        <v>205</v>
      </c>
      <c r="D1" s="343"/>
      <c r="E1" s="343"/>
      <c r="F1" s="343"/>
      <c r="G1" s="343"/>
      <c r="H1" s="343"/>
      <c r="I1" s="343"/>
      <c r="J1" s="344"/>
    </row>
    <row r="3" spans="1:10" ht="22.95" customHeight="1">
      <c r="A3" s="65"/>
      <c r="B3" s="64"/>
      <c r="C3" s="149" t="s">
        <v>186</v>
      </c>
      <c r="D3" s="149" t="s">
        <v>202</v>
      </c>
      <c r="E3" s="149" t="s">
        <v>203</v>
      </c>
      <c r="F3" s="149" t="s">
        <v>54</v>
      </c>
      <c r="G3" s="149" t="s">
        <v>55</v>
      </c>
      <c r="H3" s="149" t="s">
        <v>56</v>
      </c>
      <c r="I3" s="149" t="s">
        <v>204</v>
      </c>
    </row>
    <row r="4" spans="1:10" ht="22.95" customHeight="1">
      <c r="B4" s="64"/>
      <c r="C4" s="142" t="s">
        <v>187</v>
      </c>
      <c r="D4" s="142">
        <v>51</v>
      </c>
      <c r="E4" s="142">
        <v>96</v>
      </c>
      <c r="F4" s="142">
        <v>31</v>
      </c>
      <c r="G4" s="142">
        <v>97</v>
      </c>
      <c r="H4" s="142">
        <v>69</v>
      </c>
      <c r="I4" s="142">
        <v>84</v>
      </c>
    </row>
    <row r="5" spans="1:10" ht="22.95" customHeight="1">
      <c r="B5" s="64"/>
      <c r="C5" s="142" t="s">
        <v>188</v>
      </c>
      <c r="D5" s="142">
        <v>49</v>
      </c>
      <c r="E5" s="142">
        <v>43</v>
      </c>
      <c r="F5" s="142">
        <v>77</v>
      </c>
      <c r="G5" s="142">
        <v>38</v>
      </c>
      <c r="H5" s="142">
        <v>34</v>
      </c>
      <c r="I5" s="142">
        <v>81</v>
      </c>
    </row>
    <row r="6" spans="1:10" ht="22.95" customHeight="1">
      <c r="B6" s="64"/>
      <c r="C6" s="142" t="s">
        <v>189</v>
      </c>
      <c r="D6" s="142">
        <v>56</v>
      </c>
      <c r="E6" s="142">
        <v>49</v>
      </c>
      <c r="F6" s="142">
        <v>47</v>
      </c>
      <c r="G6" s="142">
        <v>93</v>
      </c>
      <c r="H6" s="142">
        <v>97</v>
      </c>
      <c r="I6" s="142">
        <v>99</v>
      </c>
    </row>
    <row r="7" spans="1:10" ht="22.95" customHeight="1">
      <c r="B7" s="64"/>
      <c r="C7" s="142" t="s">
        <v>198</v>
      </c>
      <c r="D7" s="142">
        <v>30</v>
      </c>
      <c r="E7" s="142">
        <v>54</v>
      </c>
      <c r="F7" s="142">
        <v>45</v>
      </c>
      <c r="G7" s="142">
        <v>62</v>
      </c>
      <c r="H7" s="142">
        <v>80</v>
      </c>
      <c r="I7" s="142">
        <v>90</v>
      </c>
    </row>
    <row r="8" spans="1:10" ht="22.95" customHeight="1">
      <c r="B8" s="64"/>
      <c r="C8" s="142" t="s">
        <v>190</v>
      </c>
      <c r="D8" s="142">
        <v>35</v>
      </c>
      <c r="E8" s="142">
        <v>86</v>
      </c>
      <c r="F8" s="142">
        <v>43</v>
      </c>
      <c r="G8" s="142">
        <v>54</v>
      </c>
      <c r="H8" s="142">
        <v>81</v>
      </c>
      <c r="I8" s="142">
        <v>78</v>
      </c>
    </row>
    <row r="9" spans="1:10" ht="22.95" customHeight="1">
      <c r="B9" s="64"/>
      <c r="C9" s="145" t="s">
        <v>191</v>
      </c>
      <c r="D9" s="142">
        <v>81</v>
      </c>
      <c r="E9" s="142">
        <v>30</v>
      </c>
      <c r="F9" s="142">
        <v>45</v>
      </c>
      <c r="G9" s="142">
        <v>79</v>
      </c>
      <c r="H9" s="142">
        <v>36</v>
      </c>
      <c r="I9" s="142">
        <v>99</v>
      </c>
    </row>
    <row r="10" spans="1:10" ht="22.95" customHeight="1">
      <c r="B10" s="64"/>
      <c r="C10" s="142" t="s">
        <v>192</v>
      </c>
      <c r="D10" s="142">
        <v>62</v>
      </c>
      <c r="E10" s="142">
        <v>74</v>
      </c>
      <c r="F10" s="142">
        <v>53</v>
      </c>
      <c r="G10" s="142">
        <v>92</v>
      </c>
      <c r="H10" s="142">
        <v>96</v>
      </c>
      <c r="I10" s="142">
        <v>85</v>
      </c>
    </row>
    <row r="11" spans="1:10" ht="22.95" customHeight="1">
      <c r="B11" s="64"/>
      <c r="C11" s="142" t="s">
        <v>200</v>
      </c>
      <c r="D11" s="142">
        <v>71</v>
      </c>
      <c r="E11" s="142">
        <v>73</v>
      </c>
      <c r="F11" s="142">
        <v>97</v>
      </c>
      <c r="G11" s="142">
        <v>93</v>
      </c>
      <c r="H11" s="142">
        <v>58</v>
      </c>
      <c r="I11" s="142">
        <v>32</v>
      </c>
    </row>
    <row r="12" spans="1:10" ht="22.95" customHeight="1">
      <c r="B12" s="64"/>
      <c r="C12" s="142" t="s">
        <v>193</v>
      </c>
      <c r="D12" s="142">
        <v>91</v>
      </c>
      <c r="E12" s="142">
        <v>64</v>
      </c>
      <c r="F12" s="142">
        <v>52</v>
      </c>
      <c r="G12" s="142">
        <v>51</v>
      </c>
      <c r="H12" s="142">
        <v>90</v>
      </c>
      <c r="I12" s="142">
        <v>77</v>
      </c>
    </row>
    <row r="13" spans="1:10" ht="22.95" customHeight="1">
      <c r="B13" s="66"/>
      <c r="C13" s="142" t="s">
        <v>194</v>
      </c>
      <c r="D13" s="142">
        <v>42</v>
      </c>
      <c r="E13" s="142">
        <v>30</v>
      </c>
      <c r="F13" s="142">
        <v>56</v>
      </c>
      <c r="G13" s="142">
        <v>90</v>
      </c>
      <c r="H13" s="142">
        <v>66</v>
      </c>
      <c r="I13" s="142">
        <v>53</v>
      </c>
    </row>
    <row r="14" spans="1:10" ht="22.95" customHeight="1">
      <c r="B14" s="66"/>
      <c r="C14" s="142" t="s">
        <v>199</v>
      </c>
      <c r="D14" s="142">
        <v>96</v>
      </c>
      <c r="E14" s="142">
        <v>30</v>
      </c>
      <c r="F14" s="142">
        <v>64</v>
      </c>
      <c r="G14" s="142">
        <v>74</v>
      </c>
      <c r="H14" s="142">
        <v>46</v>
      </c>
      <c r="I14" s="142">
        <v>71</v>
      </c>
    </row>
    <row r="15" spans="1:10" ht="22.95" customHeight="1">
      <c r="B15" s="66"/>
      <c r="C15" s="142" t="s">
        <v>195</v>
      </c>
      <c r="D15" s="142">
        <v>75</v>
      </c>
      <c r="E15" s="142">
        <v>35</v>
      </c>
      <c r="F15" s="142">
        <v>68</v>
      </c>
      <c r="G15" s="142">
        <v>62</v>
      </c>
      <c r="H15" s="142">
        <v>47</v>
      </c>
      <c r="I15" s="142">
        <v>40</v>
      </c>
    </row>
    <row r="16" spans="1:10" ht="22.95" customHeight="1">
      <c r="B16" s="66"/>
      <c r="C16" s="142" t="s">
        <v>196</v>
      </c>
      <c r="D16" s="142">
        <v>31</v>
      </c>
      <c r="E16" s="142">
        <v>33</v>
      </c>
      <c r="F16" s="142">
        <v>58</v>
      </c>
      <c r="G16" s="142">
        <v>43</v>
      </c>
      <c r="H16" s="142">
        <v>65</v>
      </c>
      <c r="I16" s="142">
        <v>58</v>
      </c>
    </row>
    <row r="17" spans="1:9" ht="22.95" customHeight="1">
      <c r="B17" s="66"/>
      <c r="C17" s="142" t="s">
        <v>197</v>
      </c>
      <c r="D17" s="142">
        <v>83</v>
      </c>
      <c r="E17" s="142">
        <v>95</v>
      </c>
      <c r="F17" s="142">
        <v>71</v>
      </c>
      <c r="G17" s="142">
        <v>46</v>
      </c>
      <c r="H17" s="142">
        <v>58</v>
      </c>
      <c r="I17" s="142">
        <v>58</v>
      </c>
    </row>
    <row r="18" spans="1:9" ht="22.95" customHeight="1">
      <c r="A18" s="65"/>
      <c r="B18" s="66"/>
    </row>
    <row r="19" spans="1:9" ht="22.95" customHeight="1">
      <c r="A19" s="65"/>
      <c r="B19" s="66"/>
    </row>
    <row r="20" spans="1:9" ht="22.95" customHeight="1">
      <c r="A20" s="65"/>
      <c r="B20" s="66"/>
    </row>
    <row r="21" spans="1:9" ht="22.95" customHeight="1">
      <c r="A21" s="65"/>
      <c r="B21" s="66"/>
    </row>
    <row r="22" spans="1:9" ht="22.95" customHeight="1">
      <c r="A22" s="65"/>
      <c r="B22" s="64"/>
    </row>
    <row r="23" spans="1:9" ht="22.95" customHeight="1">
      <c r="A23" s="65"/>
      <c r="B23" s="66"/>
    </row>
    <row r="24" spans="1:9" ht="22.95" customHeight="1">
      <c r="A24" s="65"/>
      <c r="B24" s="66"/>
    </row>
    <row r="25" spans="1:9" ht="22.95" customHeight="1">
      <c r="A25" s="65"/>
      <c r="B25" s="66"/>
    </row>
    <row r="26" spans="1:9" ht="22.95" customHeight="1">
      <c r="B26" s="66"/>
    </row>
    <row r="27" spans="1:9" ht="22.95" customHeight="1">
      <c r="B27" s="66"/>
    </row>
    <row r="28" spans="1:9" ht="22.95" customHeight="1">
      <c r="B28" s="66"/>
    </row>
    <row r="29" spans="1:9" ht="22.95" customHeight="1">
      <c r="B29" s="66"/>
    </row>
    <row r="30" spans="1:9" ht="22.95" customHeight="1">
      <c r="B30" s="66"/>
    </row>
    <row r="31" spans="1:9" ht="22.95" customHeight="1">
      <c r="B31" s="66"/>
    </row>
    <row r="32" spans="1:9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</sheetData>
  <mergeCells count="1">
    <mergeCell ref="C1:J1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EB6A-0038-4524-98B3-242AE8BAE493}">
  <dimension ref="A1:M74"/>
  <sheetViews>
    <sheetView showGridLines="0" zoomScale="80" zoomScaleNormal="80" workbookViewId="0">
      <selection activeCell="Q13" sqref="Q13"/>
    </sheetView>
  </sheetViews>
  <sheetFormatPr defaultColWidth="10.77734375" defaultRowHeight="22.95" customHeight="1"/>
  <cols>
    <col min="1" max="1" width="10.77734375" style="63"/>
    <col min="2" max="2" width="16.44140625" style="63" bestFit="1" customWidth="1"/>
    <col min="3" max="3" width="15.109375" style="63" bestFit="1" customWidth="1"/>
    <col min="4" max="4" width="8.77734375" style="63" bestFit="1" customWidth="1"/>
    <col min="5" max="5" width="10.77734375" style="63" bestFit="1" customWidth="1"/>
    <col min="6" max="10" width="10.77734375" style="63"/>
    <col min="11" max="11" width="0" style="63" hidden="1" customWidth="1"/>
    <col min="12" max="16384" width="10.77734375" style="63"/>
  </cols>
  <sheetData>
    <row r="1" spans="1:13" ht="34.799999999999997" customHeight="1">
      <c r="A1" s="367" t="s">
        <v>271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9"/>
    </row>
    <row r="2" spans="1:13" ht="22.95" customHeight="1">
      <c r="A2" s="97"/>
      <c r="K2" s="205" t="s">
        <v>267</v>
      </c>
      <c r="M2" s="98"/>
    </row>
    <row r="3" spans="1:13" ht="22.95" customHeight="1">
      <c r="A3" s="97"/>
      <c r="B3" s="204" t="s">
        <v>263</v>
      </c>
      <c r="C3" s="204" t="s">
        <v>61</v>
      </c>
      <c r="D3" s="4"/>
      <c r="E3" s="4"/>
      <c r="K3" s="205" t="s">
        <v>209</v>
      </c>
      <c r="M3" s="98"/>
    </row>
    <row r="4" spans="1:13" ht="22.95" customHeight="1">
      <c r="A4" s="97"/>
      <c r="B4" s="205">
        <v>1</v>
      </c>
      <c r="C4" s="206" t="b">
        <f>ISTEXT(B4)</f>
        <v>0</v>
      </c>
      <c r="D4" s="4"/>
      <c r="E4" s="4"/>
      <c r="K4" s="205" t="s">
        <v>268</v>
      </c>
      <c r="M4" s="98"/>
    </row>
    <row r="5" spans="1:13" ht="22.95" customHeight="1">
      <c r="A5" s="102"/>
      <c r="B5" s="207">
        <v>28756</v>
      </c>
      <c r="C5" s="206" t="b">
        <f t="shared" ref="C5:C8" si="0">ISTEXT(B5)</f>
        <v>0</v>
      </c>
      <c r="D5" s="4"/>
      <c r="E5" s="4">
        <f>N(B5)</f>
        <v>28756</v>
      </c>
      <c r="K5" s="205" t="s">
        <v>211</v>
      </c>
      <c r="M5" s="98"/>
    </row>
    <row r="6" spans="1:13" ht="22.95" customHeight="1">
      <c r="A6" s="97"/>
      <c r="B6" s="207"/>
      <c r="C6" s="206" t="b">
        <f t="shared" si="0"/>
        <v>0</v>
      </c>
      <c r="D6" s="4"/>
      <c r="E6" s="4"/>
      <c r="K6" s="205">
        <v>1</v>
      </c>
      <c r="M6" s="98"/>
    </row>
    <row r="7" spans="1:13" ht="22.95" customHeight="1">
      <c r="A7" s="97"/>
      <c r="B7" s="205" t="e">
        <f>1/0</f>
        <v>#DIV/0!</v>
      </c>
      <c r="C7" s="206" t="b">
        <f t="shared" si="0"/>
        <v>0</v>
      </c>
      <c r="D7" s="4"/>
      <c r="E7" s="4"/>
      <c r="K7" s="205">
        <v>2</v>
      </c>
      <c r="M7" s="98"/>
    </row>
    <row r="8" spans="1:13" ht="22.95" customHeight="1">
      <c r="A8" s="97"/>
      <c r="B8" s="205" t="s">
        <v>264</v>
      </c>
      <c r="C8" s="206" t="b">
        <f t="shared" si="0"/>
        <v>1</v>
      </c>
      <c r="D8" s="4"/>
      <c r="E8" s="4"/>
      <c r="K8" s="205">
        <v>3</v>
      </c>
      <c r="M8" s="98"/>
    </row>
    <row r="9" spans="1:13" ht="22.95" customHeight="1">
      <c r="A9" s="97"/>
      <c r="B9" s="4"/>
      <c r="C9" s="4"/>
      <c r="D9" s="4"/>
      <c r="E9" s="4"/>
      <c r="K9" s="205">
        <v>4</v>
      </c>
      <c r="M9" s="98"/>
    </row>
    <row r="10" spans="1:13" ht="22.95" customHeight="1">
      <c r="A10" s="97"/>
      <c r="B10" s="4"/>
      <c r="C10" s="4"/>
      <c r="D10" s="4"/>
      <c r="E10" s="4"/>
      <c r="K10" s="205">
        <v>5</v>
      </c>
      <c r="M10" s="98"/>
    </row>
    <row r="11" spans="1:13" ht="22.95" customHeight="1">
      <c r="A11" s="97"/>
      <c r="B11" s="204" t="s">
        <v>265</v>
      </c>
      <c r="C11" s="204" t="s">
        <v>208</v>
      </c>
      <c r="D11" s="204" t="s">
        <v>250</v>
      </c>
      <c r="E11" s="4"/>
      <c r="M11" s="98"/>
    </row>
    <row r="12" spans="1:13" ht="22.95" customHeight="1">
      <c r="A12" s="97"/>
      <c r="B12" s="205">
        <v>1</v>
      </c>
      <c r="C12" s="205" t="s">
        <v>266</v>
      </c>
      <c r="D12" s="208">
        <v>95</v>
      </c>
      <c r="E12" s="4"/>
      <c r="M12" s="98"/>
    </row>
    <row r="13" spans="1:13" ht="22.95" customHeight="1">
      <c r="A13" s="97"/>
      <c r="B13" s="205">
        <v>2</v>
      </c>
      <c r="C13" s="205" t="s">
        <v>267</v>
      </c>
      <c r="D13" s="208">
        <v>92</v>
      </c>
      <c r="E13" s="4"/>
      <c r="M13" s="98"/>
    </row>
    <row r="14" spans="1:13" ht="22.95" customHeight="1">
      <c r="A14" s="97"/>
      <c r="B14" s="205">
        <v>3</v>
      </c>
      <c r="C14" s="205" t="s">
        <v>209</v>
      </c>
      <c r="D14" s="208">
        <v>89</v>
      </c>
      <c r="E14" s="4"/>
      <c r="M14" s="98"/>
    </row>
    <row r="15" spans="1:13" ht="22.95" customHeight="1">
      <c r="A15" s="97"/>
      <c r="B15" s="205">
        <v>4</v>
      </c>
      <c r="C15" s="205" t="s">
        <v>268</v>
      </c>
      <c r="D15" s="208">
        <v>92</v>
      </c>
      <c r="E15" s="4"/>
      <c r="M15" s="98"/>
    </row>
    <row r="16" spans="1:13" ht="22.95" customHeight="1">
      <c r="A16" s="97"/>
      <c r="B16" s="205">
        <v>5</v>
      </c>
      <c r="C16" s="205" t="s">
        <v>211</v>
      </c>
      <c r="D16" s="208">
        <v>96</v>
      </c>
      <c r="E16" s="4"/>
      <c r="M16" s="98"/>
    </row>
    <row r="17" spans="1:13" ht="22.95" customHeight="1">
      <c r="A17" s="97"/>
      <c r="B17" s="4"/>
      <c r="C17" s="4"/>
      <c r="D17" s="209"/>
      <c r="E17" s="4"/>
      <c r="M17" s="98"/>
    </row>
    <row r="18" spans="1:13" ht="22.95" customHeight="1">
      <c r="A18" s="97"/>
      <c r="B18" s="361" t="s">
        <v>269</v>
      </c>
      <c r="C18" s="362"/>
      <c r="D18" s="363"/>
      <c r="E18" s="211" t="s">
        <v>209</v>
      </c>
      <c r="M18" s="98"/>
    </row>
    <row r="19" spans="1:13" ht="22.95" customHeight="1" thickBot="1">
      <c r="A19" s="105"/>
      <c r="B19" s="364" t="s">
        <v>270</v>
      </c>
      <c r="C19" s="365"/>
      <c r="D19" s="366"/>
      <c r="E19" s="212">
        <f>IF(ISTEXT(E18),VLOOKUP(E18,C11:D16,2,0),VLOOKUP(E18,B11:D16,3,0))</f>
        <v>89</v>
      </c>
      <c r="F19" s="103"/>
      <c r="G19" s="103"/>
      <c r="H19" s="103"/>
      <c r="I19" s="103"/>
      <c r="J19" s="103"/>
      <c r="K19" s="103"/>
      <c r="L19" s="103"/>
      <c r="M19" s="104"/>
    </row>
    <row r="20" spans="1:13" ht="22.95" customHeight="1">
      <c r="A20" s="65"/>
      <c r="B20" s="66"/>
    </row>
    <row r="21" spans="1:13" ht="22.95" customHeight="1">
      <c r="A21" s="65"/>
      <c r="B21" s="66"/>
    </row>
    <row r="22" spans="1:13" ht="22.95" customHeight="1">
      <c r="A22" s="65"/>
      <c r="B22" s="66"/>
    </row>
    <row r="23" spans="1:13" ht="22.95" customHeight="1">
      <c r="A23" s="65"/>
      <c r="B23" s="66"/>
    </row>
    <row r="24" spans="1:13" ht="22.95" customHeight="1">
      <c r="A24" s="65"/>
      <c r="B24" s="64"/>
    </row>
    <row r="25" spans="1:13" ht="22.95" customHeight="1">
      <c r="A25" s="65"/>
      <c r="B25" s="66"/>
    </row>
    <row r="26" spans="1:13" ht="22.95" customHeight="1">
      <c r="A26" s="65"/>
      <c r="B26" s="66"/>
    </row>
    <row r="27" spans="1:13" ht="22.95" customHeight="1">
      <c r="A27" s="65"/>
      <c r="B27" s="66"/>
    </row>
    <row r="28" spans="1:13" ht="22.95" customHeight="1">
      <c r="B28" s="66"/>
    </row>
    <row r="29" spans="1:13" ht="22.95" customHeight="1">
      <c r="B29" s="66"/>
    </row>
    <row r="30" spans="1:13" ht="22.95" customHeight="1">
      <c r="B30" s="66"/>
    </row>
    <row r="31" spans="1:13" ht="22.95" customHeight="1">
      <c r="B31" s="66"/>
    </row>
    <row r="32" spans="1:1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3">
    <mergeCell ref="B18:D18"/>
    <mergeCell ref="B19:D19"/>
    <mergeCell ref="A1:M1"/>
  </mergeCells>
  <dataValidations count="1">
    <dataValidation type="list" allowBlank="1" showInputMessage="1" showErrorMessage="1" sqref="E18" xr:uid="{B8366332-690B-4504-AEE2-C975FB56990D}">
      <formula1>$K$1:$K$10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3EBC-3CAB-49E4-B6B2-312492C5DD73}">
  <dimension ref="A1:L74"/>
  <sheetViews>
    <sheetView showGridLines="0" zoomScale="80" zoomScaleNormal="80" workbookViewId="0">
      <selection sqref="A1:L1"/>
    </sheetView>
  </sheetViews>
  <sheetFormatPr defaultColWidth="10.77734375" defaultRowHeight="22.95" customHeight="1"/>
  <cols>
    <col min="1" max="1" width="10.77734375" style="63"/>
    <col min="2" max="2" width="16.44140625" style="63" bestFit="1" customWidth="1"/>
    <col min="3" max="3" width="15.109375" style="63" bestFit="1" customWidth="1"/>
    <col min="4" max="4" width="8.77734375" style="63" bestFit="1" customWidth="1"/>
    <col min="5" max="5" width="9" style="63" bestFit="1" customWidth="1"/>
    <col min="6" max="11" width="10.77734375" style="63"/>
    <col min="12" max="12" width="15.109375" style="63" bestFit="1" customWidth="1"/>
    <col min="13" max="16384" width="10.77734375" style="63"/>
  </cols>
  <sheetData>
    <row r="1" spans="1:12" ht="29.4" customHeight="1">
      <c r="A1" s="367" t="s">
        <v>272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9"/>
    </row>
    <row r="2" spans="1:12" ht="22.95" customHeight="1">
      <c r="A2" s="97"/>
      <c r="L2" s="98"/>
    </row>
    <row r="3" spans="1:12" ht="22.95" customHeight="1">
      <c r="A3" s="97"/>
      <c r="B3" s="204" t="s">
        <v>263</v>
      </c>
      <c r="C3" s="204" t="s">
        <v>61</v>
      </c>
      <c r="D3" s="4"/>
      <c r="E3" s="4"/>
      <c r="L3" s="213" t="s">
        <v>266</v>
      </c>
    </row>
    <row r="4" spans="1:12" ht="22.95" customHeight="1">
      <c r="A4" s="97"/>
      <c r="B4" s="205">
        <v>1</v>
      </c>
      <c r="C4" s="206" t="b">
        <f>ISNUMBER(B4)</f>
        <v>1</v>
      </c>
      <c r="D4" s="4"/>
      <c r="E4" s="4"/>
      <c r="L4" s="213" t="s">
        <v>267</v>
      </c>
    </row>
    <row r="5" spans="1:12" ht="22.95" customHeight="1">
      <c r="A5" s="102"/>
      <c r="B5" s="207">
        <v>28756</v>
      </c>
      <c r="C5" s="206" t="b">
        <f>ISNUMBER(B5)</f>
        <v>1</v>
      </c>
      <c r="D5" s="4"/>
      <c r="E5" s="4">
        <f>N(B5)</f>
        <v>28756</v>
      </c>
      <c r="G5" s="214" t="s">
        <v>273</v>
      </c>
      <c r="L5" s="213" t="s">
        <v>209</v>
      </c>
    </row>
    <row r="6" spans="1:12" ht="22.95" customHeight="1">
      <c r="A6" s="97"/>
      <c r="B6" s="207"/>
      <c r="C6" s="206" t="b">
        <f>ISNUMBER(B6)</f>
        <v>0</v>
      </c>
      <c r="D6" s="4"/>
      <c r="E6" s="4"/>
      <c r="L6" s="213" t="s">
        <v>268</v>
      </c>
    </row>
    <row r="7" spans="1:12" ht="22.95" customHeight="1">
      <c r="A7" s="97"/>
      <c r="B7" s="205" t="e">
        <f>1/0</f>
        <v>#DIV/0!</v>
      </c>
      <c r="C7" s="206" t="b">
        <f>ISNUMBER(B7)</f>
        <v>0</v>
      </c>
      <c r="D7" s="4"/>
      <c r="E7" s="4"/>
      <c r="L7" s="213" t="s">
        <v>211</v>
      </c>
    </row>
    <row r="8" spans="1:12" ht="22.95" customHeight="1">
      <c r="A8" s="97"/>
      <c r="B8" s="205" t="s">
        <v>264</v>
      </c>
      <c r="C8" s="206" t="b">
        <f>ISNUMBER(B8)</f>
        <v>0</v>
      </c>
      <c r="D8" s="4"/>
      <c r="E8" s="4"/>
      <c r="L8" s="213">
        <v>1</v>
      </c>
    </row>
    <row r="9" spans="1:12" ht="22.95" customHeight="1">
      <c r="A9" s="97"/>
      <c r="B9" s="4"/>
      <c r="C9" s="4"/>
      <c r="D9" s="4"/>
      <c r="E9" s="4"/>
      <c r="L9" s="213">
        <v>2</v>
      </c>
    </row>
    <row r="10" spans="1:12" ht="22.95" customHeight="1">
      <c r="A10" s="97"/>
      <c r="B10" s="4"/>
      <c r="C10" s="4"/>
      <c r="D10" s="4"/>
      <c r="E10" s="4"/>
      <c r="L10" s="213">
        <v>3</v>
      </c>
    </row>
    <row r="11" spans="1:12" ht="22.95" customHeight="1">
      <c r="A11" s="97"/>
      <c r="B11" s="204" t="s">
        <v>265</v>
      </c>
      <c r="C11" s="204" t="s">
        <v>208</v>
      </c>
      <c r="D11" s="204" t="s">
        <v>250</v>
      </c>
      <c r="E11" s="4"/>
      <c r="L11" s="213">
        <v>4</v>
      </c>
    </row>
    <row r="12" spans="1:12" ht="22.95" customHeight="1">
      <c r="A12" s="97"/>
      <c r="B12" s="205">
        <v>1</v>
      </c>
      <c r="C12" s="205" t="s">
        <v>266</v>
      </c>
      <c r="D12" s="208">
        <v>95</v>
      </c>
      <c r="E12" s="4"/>
      <c r="L12" s="213">
        <v>5</v>
      </c>
    </row>
    <row r="13" spans="1:12" ht="22.95" customHeight="1">
      <c r="A13" s="97"/>
      <c r="B13" s="205">
        <v>2</v>
      </c>
      <c r="C13" s="205" t="s">
        <v>267</v>
      </c>
      <c r="D13" s="208">
        <v>92</v>
      </c>
      <c r="E13" s="4"/>
      <c r="L13" s="98"/>
    </row>
    <row r="14" spans="1:12" ht="22.95" customHeight="1">
      <c r="A14" s="97"/>
      <c r="B14" s="205">
        <v>3</v>
      </c>
      <c r="C14" s="205" t="s">
        <v>209</v>
      </c>
      <c r="D14" s="208">
        <v>89</v>
      </c>
      <c r="E14" s="4"/>
      <c r="L14" s="98"/>
    </row>
    <row r="15" spans="1:12" ht="22.95" customHeight="1">
      <c r="A15" s="97"/>
      <c r="B15" s="205">
        <v>4</v>
      </c>
      <c r="C15" s="205" t="s">
        <v>268</v>
      </c>
      <c r="D15" s="208">
        <v>92</v>
      </c>
      <c r="E15" s="4"/>
      <c r="L15" s="98"/>
    </row>
    <row r="16" spans="1:12" ht="22.95" customHeight="1">
      <c r="A16" s="97"/>
      <c r="B16" s="205">
        <v>5</v>
      </c>
      <c r="C16" s="205" t="s">
        <v>211</v>
      </c>
      <c r="D16" s="208">
        <v>96</v>
      </c>
      <c r="E16" s="4"/>
      <c r="L16" s="98"/>
    </row>
    <row r="17" spans="1:12" ht="22.95" customHeight="1">
      <c r="A17" s="97"/>
      <c r="B17" s="4"/>
      <c r="C17" s="4"/>
      <c r="D17" s="209"/>
      <c r="E17" s="4"/>
      <c r="L17" s="98"/>
    </row>
    <row r="18" spans="1:12" ht="22.95" customHeight="1">
      <c r="A18" s="97"/>
      <c r="B18" s="361" t="s">
        <v>269</v>
      </c>
      <c r="C18" s="362"/>
      <c r="D18" s="363"/>
      <c r="E18" s="210" t="s">
        <v>209</v>
      </c>
      <c r="L18" s="98"/>
    </row>
    <row r="19" spans="1:12" ht="22.95" customHeight="1" thickBot="1">
      <c r="A19" s="105"/>
      <c r="B19" s="364" t="s">
        <v>270</v>
      </c>
      <c r="C19" s="365"/>
      <c r="D19" s="366"/>
      <c r="E19" s="212">
        <f>IF(ISNUMBER(E18),VLOOKUP(E18,B11:D16,3,0),VLOOKUP(E18,C11:D16,2,0))</f>
        <v>89</v>
      </c>
      <c r="F19" s="103"/>
      <c r="G19" s="103"/>
      <c r="H19" s="103"/>
      <c r="I19" s="103"/>
      <c r="J19" s="103"/>
      <c r="K19" s="103"/>
      <c r="L19" s="104"/>
    </row>
    <row r="20" spans="1:12" ht="22.95" customHeight="1">
      <c r="A20" s="65"/>
      <c r="B20" s="66"/>
    </row>
    <row r="21" spans="1:12" ht="22.95" customHeight="1">
      <c r="A21" s="65"/>
      <c r="B21" s="66"/>
    </row>
    <row r="22" spans="1:12" ht="22.95" customHeight="1">
      <c r="A22" s="65"/>
      <c r="B22" s="66"/>
    </row>
    <row r="23" spans="1:12" ht="22.95" customHeight="1">
      <c r="A23" s="65"/>
      <c r="B23" s="66"/>
    </row>
    <row r="24" spans="1:12" ht="22.95" customHeight="1">
      <c r="A24" s="65"/>
      <c r="B24" s="64"/>
    </row>
    <row r="25" spans="1:12" ht="22.95" customHeight="1">
      <c r="A25" s="65"/>
      <c r="B25" s="66"/>
    </row>
    <row r="26" spans="1:12" ht="22.95" customHeight="1">
      <c r="A26" s="65"/>
      <c r="B26" s="66"/>
    </row>
    <row r="27" spans="1:12" ht="22.95" customHeight="1">
      <c r="A27" s="65"/>
      <c r="B27" s="66"/>
    </row>
    <row r="28" spans="1:12" ht="22.95" customHeight="1">
      <c r="B28" s="66"/>
    </row>
    <row r="29" spans="1:12" ht="22.95" customHeight="1">
      <c r="B29" s="66"/>
    </row>
    <row r="30" spans="1:12" ht="22.95" customHeight="1">
      <c r="B30" s="66"/>
    </row>
    <row r="31" spans="1:12" ht="22.95" customHeight="1">
      <c r="B31" s="66"/>
    </row>
    <row r="32" spans="1:12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3">
    <mergeCell ref="B18:D18"/>
    <mergeCell ref="B19:D19"/>
    <mergeCell ref="A1:L1"/>
  </mergeCells>
  <dataValidations count="1">
    <dataValidation type="list" allowBlank="1" showInputMessage="1" showErrorMessage="1" sqref="E18" xr:uid="{CE765B2F-40DE-4E00-8F78-20352F1DB4B9}">
      <formula1>$L$3:$L$12</formula1>
    </dataValidation>
  </dataValidation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2B71-B2E5-43D3-A1DE-324411642525}">
  <dimension ref="A1:J74"/>
  <sheetViews>
    <sheetView zoomScale="120" zoomScaleNormal="120" workbookViewId="0"/>
  </sheetViews>
  <sheetFormatPr defaultColWidth="10.77734375" defaultRowHeight="22.95" customHeight="1"/>
  <cols>
    <col min="1" max="1" width="10.77734375" style="63"/>
    <col min="2" max="2" width="18.33203125" style="63" customWidth="1"/>
    <col min="3" max="3" width="16.6640625" style="63" bestFit="1" customWidth="1"/>
    <col min="4" max="4" width="10.77734375" style="63"/>
    <col min="5" max="5" width="8.33203125" style="63" customWidth="1"/>
    <col min="6" max="6" width="16.6640625" style="63" bestFit="1" customWidth="1"/>
    <col min="7" max="8" width="10.77734375" style="63"/>
    <col min="9" max="9" width="17.77734375" style="63" bestFit="1" customWidth="1"/>
    <col min="10" max="10" width="12.21875" style="63" customWidth="1"/>
    <col min="11" max="16384" width="10.77734375" style="63"/>
  </cols>
  <sheetData>
    <row r="1" spans="1:10" ht="22.95" customHeight="1">
      <c r="B1" s="373" t="s">
        <v>276</v>
      </c>
      <c r="C1" s="374"/>
      <c r="D1" s="374"/>
      <c r="E1" s="374"/>
      <c r="F1" s="374"/>
      <c r="G1" s="374"/>
      <c r="H1" s="374"/>
      <c r="I1" s="374"/>
      <c r="J1" s="375"/>
    </row>
    <row r="2" spans="1:10" ht="22.95" customHeight="1" thickBot="1">
      <c r="B2" s="370" t="s">
        <v>290</v>
      </c>
      <c r="C2" s="371"/>
      <c r="D2" s="371"/>
      <c r="E2" s="371"/>
      <c r="F2" s="371"/>
      <c r="G2" s="371"/>
      <c r="H2" s="371"/>
      <c r="I2" s="371"/>
      <c r="J2" s="372"/>
    </row>
    <row r="3" spans="1:10" ht="22.95" customHeight="1" thickBot="1">
      <c r="B3" s="97"/>
      <c r="J3" s="98"/>
    </row>
    <row r="4" spans="1:10" ht="22.95" customHeight="1">
      <c r="B4" s="219" t="s">
        <v>277</v>
      </c>
      <c r="C4" s="220" t="s">
        <v>278</v>
      </c>
      <c r="E4" s="215" t="s">
        <v>284</v>
      </c>
      <c r="F4" s="216" t="s">
        <v>285</v>
      </c>
      <c r="I4" s="219" t="s">
        <v>277</v>
      </c>
      <c r="J4" s="220" t="s">
        <v>284</v>
      </c>
    </row>
    <row r="5" spans="1:10" ht="22.95" customHeight="1">
      <c r="A5" s="64"/>
      <c r="B5" s="170" t="s">
        <v>286</v>
      </c>
      <c r="C5" s="144" t="str">
        <f>VLOOKUP(MID(B5,6,2)+0,E4:F8,2,0)</f>
        <v xml:space="preserve">Iphone </v>
      </c>
      <c r="E5" s="217">
        <v>45</v>
      </c>
      <c r="F5" s="144" t="s">
        <v>283</v>
      </c>
      <c r="I5" s="170" t="s">
        <v>282</v>
      </c>
      <c r="J5" s="98"/>
    </row>
    <row r="6" spans="1:10" ht="22.95" customHeight="1">
      <c r="A6" s="64"/>
      <c r="B6" s="170" t="s">
        <v>287</v>
      </c>
      <c r="C6" s="144" t="str">
        <f t="shared" ref="C6:C8" si="0">VLOOKUP(MID(B6,6,2)+0,E5:F9,2,0)</f>
        <v xml:space="preserve">Ipad </v>
      </c>
      <c r="E6" s="217">
        <v>56</v>
      </c>
      <c r="F6" s="144" t="s">
        <v>86</v>
      </c>
      <c r="I6" s="170" t="s">
        <v>279</v>
      </c>
      <c r="J6" s="98"/>
    </row>
    <row r="7" spans="1:10" ht="22.95" customHeight="1">
      <c r="A7" s="64"/>
      <c r="B7" s="170" t="s">
        <v>288</v>
      </c>
      <c r="C7" s="144" t="str">
        <f t="shared" si="0"/>
        <v xml:space="preserve">Galaxy Tab </v>
      </c>
      <c r="E7" s="217">
        <v>89</v>
      </c>
      <c r="F7" s="144" t="s">
        <v>87</v>
      </c>
      <c r="I7" s="170" t="s">
        <v>280</v>
      </c>
      <c r="J7" s="98"/>
    </row>
    <row r="8" spans="1:10" ht="22.95" customHeight="1" thickBot="1">
      <c r="A8" s="64"/>
      <c r="B8" s="177" t="s">
        <v>289</v>
      </c>
      <c r="C8" s="178" t="str">
        <f t="shared" si="0"/>
        <v xml:space="preserve">HTC </v>
      </c>
      <c r="D8" s="103"/>
      <c r="E8" s="218">
        <v>98</v>
      </c>
      <c r="F8" s="178" t="s">
        <v>105</v>
      </c>
      <c r="G8" s="103"/>
      <c r="H8" s="103"/>
      <c r="I8" s="177" t="s">
        <v>281</v>
      </c>
      <c r="J8" s="104"/>
    </row>
    <row r="9" spans="1:10" ht="22.95" customHeight="1">
      <c r="A9" s="64"/>
    </row>
    <row r="10" spans="1:10" ht="22.95" customHeight="1">
      <c r="A10" s="64"/>
    </row>
    <row r="11" spans="1:10" ht="22.95" customHeight="1">
      <c r="A11" s="64"/>
    </row>
    <row r="12" spans="1:10" ht="22.95" customHeight="1">
      <c r="A12" s="64"/>
    </row>
    <row r="13" spans="1:10" ht="22.95" customHeight="1">
      <c r="A13" s="64"/>
    </row>
    <row r="14" spans="1:10" ht="22.95" customHeight="1">
      <c r="A14" s="64"/>
    </row>
    <row r="15" spans="1:10" ht="22.95" customHeight="1">
      <c r="A15" s="66"/>
    </row>
    <row r="16" spans="1:10" ht="22.95" customHeight="1">
      <c r="A16" s="66"/>
      <c r="B16" s="65"/>
    </row>
    <row r="17" spans="1:2" ht="22.95" customHeight="1">
      <c r="A17" s="66"/>
      <c r="B17" s="65"/>
    </row>
    <row r="18" spans="1:2" ht="22.95" customHeight="1">
      <c r="A18" s="66"/>
      <c r="B18" s="65"/>
    </row>
    <row r="19" spans="1:2" ht="22.95" customHeight="1">
      <c r="A19" s="66"/>
    </row>
    <row r="20" spans="1:2" ht="22.95" customHeight="1">
      <c r="A20" s="66"/>
    </row>
    <row r="21" spans="1:2" ht="22.95" customHeight="1">
      <c r="A21" s="66"/>
    </row>
    <row r="22" spans="1:2" ht="22.95" customHeight="1">
      <c r="A22" s="66"/>
    </row>
    <row r="23" spans="1:2" ht="22.95" customHeight="1">
      <c r="A23" s="66"/>
    </row>
    <row r="24" spans="1:2" ht="22.95" customHeight="1">
      <c r="A24" s="64"/>
    </row>
    <row r="25" spans="1:2" ht="22.95" customHeight="1">
      <c r="A25" s="66"/>
    </row>
    <row r="26" spans="1:2" ht="22.95" customHeight="1">
      <c r="A26" s="66"/>
    </row>
    <row r="27" spans="1:2" ht="22.95" customHeight="1">
      <c r="A27" s="66"/>
    </row>
    <row r="28" spans="1:2" ht="22.95" customHeight="1">
      <c r="A28" s="66"/>
    </row>
    <row r="29" spans="1:2" ht="22.95" customHeight="1">
      <c r="A29" s="66"/>
    </row>
    <row r="30" spans="1:2" ht="22.95" customHeight="1">
      <c r="A30" s="66"/>
    </row>
    <row r="31" spans="1:2" ht="22.95" customHeight="1">
      <c r="A31" s="66"/>
    </row>
    <row r="32" spans="1:2" ht="22.95" customHeight="1">
      <c r="A32" s="66"/>
    </row>
    <row r="33" spans="1:1" ht="22.95" customHeight="1">
      <c r="A33" s="66"/>
    </row>
    <row r="34" spans="1:1" ht="22.95" customHeight="1">
      <c r="A34" s="66"/>
    </row>
    <row r="35" spans="1:1" ht="22.95" customHeight="1">
      <c r="A35" s="66"/>
    </row>
    <row r="36" spans="1:1" ht="22.95" customHeight="1">
      <c r="A36" s="66"/>
    </row>
    <row r="37" spans="1:1" ht="22.95" customHeight="1">
      <c r="A37" s="66"/>
    </row>
    <row r="38" spans="1:1" ht="22.95" customHeight="1">
      <c r="A38" s="66"/>
    </row>
    <row r="39" spans="1:1" ht="22.95" customHeight="1">
      <c r="A39" s="66"/>
    </row>
    <row r="40" spans="1:1" ht="22.95" customHeight="1">
      <c r="A40" s="66"/>
    </row>
    <row r="41" spans="1:1" ht="22.95" customHeight="1">
      <c r="A41" s="66"/>
    </row>
    <row r="42" spans="1:1" ht="22.95" customHeight="1">
      <c r="A42" s="66"/>
    </row>
    <row r="43" spans="1:1" ht="22.95" customHeight="1">
      <c r="A43" s="66"/>
    </row>
    <row r="44" spans="1:1" ht="22.95" customHeight="1">
      <c r="A44" s="66"/>
    </row>
    <row r="45" spans="1:1" ht="22.95" customHeight="1">
      <c r="A45" s="66"/>
    </row>
    <row r="46" spans="1:1" ht="22.95" customHeight="1">
      <c r="A46" s="66"/>
    </row>
    <row r="47" spans="1:1" ht="22.95" customHeight="1">
      <c r="A47" s="66"/>
    </row>
    <row r="48" spans="1:1" ht="22.95" customHeight="1">
      <c r="A48" s="66"/>
    </row>
    <row r="49" spans="1:1" ht="22.95" customHeight="1">
      <c r="A49" s="66"/>
    </row>
    <row r="50" spans="1:1" ht="22.95" customHeight="1">
      <c r="A50" s="66"/>
    </row>
    <row r="51" spans="1:1" ht="22.95" customHeight="1">
      <c r="A51" s="66"/>
    </row>
    <row r="52" spans="1:1" ht="22.95" customHeight="1">
      <c r="A52" s="66"/>
    </row>
    <row r="53" spans="1:1" ht="22.95" customHeight="1">
      <c r="A53" s="66"/>
    </row>
    <row r="54" spans="1:1" ht="22.95" customHeight="1">
      <c r="A54" s="66"/>
    </row>
    <row r="55" spans="1:1" ht="22.95" customHeight="1">
      <c r="A55" s="66"/>
    </row>
    <row r="56" spans="1:1" ht="22.95" customHeight="1">
      <c r="A56" s="66"/>
    </row>
    <row r="57" spans="1:1" ht="22.95" customHeight="1">
      <c r="A57" s="66"/>
    </row>
    <row r="58" spans="1:1" ht="22.95" customHeight="1">
      <c r="A58" s="66"/>
    </row>
    <row r="59" spans="1:1" ht="22.95" customHeight="1">
      <c r="A59" s="66"/>
    </row>
    <row r="60" spans="1:1" ht="22.95" customHeight="1">
      <c r="A60" s="66"/>
    </row>
    <row r="61" spans="1:1" ht="22.95" customHeight="1">
      <c r="A61" s="66"/>
    </row>
    <row r="62" spans="1:1" ht="22.95" customHeight="1">
      <c r="A62" s="66"/>
    </row>
    <row r="63" spans="1:1" ht="22.95" customHeight="1">
      <c r="A63" s="66"/>
    </row>
    <row r="64" spans="1:1" ht="22.95" customHeight="1">
      <c r="A64" s="66"/>
    </row>
    <row r="65" spans="1:1" ht="22.95" customHeight="1">
      <c r="A65" s="66"/>
    </row>
    <row r="66" spans="1:1" ht="22.95" customHeight="1">
      <c r="A66" s="66"/>
    </row>
    <row r="67" spans="1:1" ht="22.95" customHeight="1">
      <c r="A67" s="66"/>
    </row>
    <row r="68" spans="1:1" ht="22.95" customHeight="1">
      <c r="A68" s="66"/>
    </row>
    <row r="69" spans="1:1" ht="22.95" customHeight="1">
      <c r="A69" s="66"/>
    </row>
    <row r="70" spans="1:1" ht="22.95" customHeight="1">
      <c r="A70" s="66"/>
    </row>
    <row r="71" spans="1:1" ht="22.95" customHeight="1">
      <c r="A71" s="66"/>
    </row>
    <row r="72" spans="1:1" ht="22.95" customHeight="1">
      <c r="A72" s="66"/>
    </row>
    <row r="73" spans="1:1" ht="22.95" customHeight="1">
      <c r="A73" s="66"/>
    </row>
    <row r="74" spans="1:1" ht="22.95" customHeight="1">
      <c r="A74" s="66"/>
    </row>
  </sheetData>
  <mergeCells count="2">
    <mergeCell ref="B2:J2"/>
    <mergeCell ref="B1:J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A3C5-1EB0-4612-B144-7633E02C9E53}">
  <dimension ref="A1:P75"/>
  <sheetViews>
    <sheetView showGridLines="0" zoomScale="90" zoomScaleNormal="90" workbookViewId="0"/>
  </sheetViews>
  <sheetFormatPr defaultColWidth="10.77734375" defaultRowHeight="22.95" customHeight="1"/>
  <cols>
    <col min="1" max="1" width="5.21875" style="63" customWidth="1"/>
    <col min="2" max="5" width="17" style="63" customWidth="1"/>
    <col min="6" max="6" width="14.5546875" style="63" customWidth="1"/>
    <col min="7" max="7" width="16.88671875" style="63" customWidth="1"/>
    <col min="8" max="9" width="10.77734375" style="63"/>
    <col min="10" max="10" width="11.44140625" style="63" bestFit="1" customWidth="1"/>
    <col min="11" max="16384" width="10.77734375" style="63"/>
  </cols>
  <sheetData>
    <row r="1" spans="1:14" ht="22.95" customHeight="1" thickBot="1">
      <c r="B1" s="384" t="s">
        <v>313</v>
      </c>
      <c r="C1" s="385"/>
      <c r="D1" s="385"/>
      <c r="E1" s="385"/>
      <c r="F1" s="385"/>
      <c r="G1" s="386"/>
      <c r="I1" s="384" t="s">
        <v>292</v>
      </c>
      <c r="J1" s="385"/>
      <c r="K1" s="385"/>
      <c r="L1" s="385"/>
      <c r="M1" s="385"/>
      <c r="N1" s="386"/>
    </row>
    <row r="2" spans="1:14" ht="22.95" customHeight="1">
      <c r="B2" s="387" t="s">
        <v>314</v>
      </c>
      <c r="C2" s="388"/>
      <c r="D2" s="388"/>
      <c r="E2" s="388"/>
      <c r="F2" s="388"/>
      <c r="G2" s="389"/>
      <c r="I2" s="384" t="s">
        <v>326</v>
      </c>
      <c r="J2" s="385"/>
      <c r="K2" s="385"/>
      <c r="L2" s="385"/>
      <c r="M2" s="385"/>
      <c r="N2" s="386"/>
    </row>
    <row r="3" spans="1:14" ht="22.95" customHeight="1">
      <c r="B3" s="390"/>
      <c r="C3" s="391"/>
      <c r="D3" s="391"/>
      <c r="E3" s="391"/>
      <c r="F3" s="391"/>
      <c r="G3" s="392"/>
      <c r="I3" s="224" t="s">
        <v>312</v>
      </c>
      <c r="J3" s="221" t="s">
        <v>311</v>
      </c>
      <c r="K3" s="221" t="s">
        <v>310</v>
      </c>
      <c r="L3" s="221" t="s">
        <v>309</v>
      </c>
      <c r="M3" s="221" t="s">
        <v>308</v>
      </c>
      <c r="N3" s="225" t="s">
        <v>295</v>
      </c>
    </row>
    <row r="4" spans="1:14" ht="22.95" customHeight="1">
      <c r="B4" s="224" t="s">
        <v>312</v>
      </c>
      <c r="C4" s="221" t="s">
        <v>311</v>
      </c>
      <c r="D4" s="221" t="s">
        <v>310</v>
      </c>
      <c r="E4" s="221" t="s">
        <v>309</v>
      </c>
      <c r="F4" s="221" t="s">
        <v>308</v>
      </c>
      <c r="G4" s="225" t="s">
        <v>295</v>
      </c>
      <c r="I4" s="226">
        <v>1</v>
      </c>
      <c r="J4" s="222" t="s">
        <v>297</v>
      </c>
      <c r="K4" s="222" t="s">
        <v>304</v>
      </c>
      <c r="L4" s="222">
        <v>10</v>
      </c>
      <c r="M4" s="223">
        <v>50</v>
      </c>
      <c r="N4" s="227">
        <f>SUM(L4*M4)</f>
        <v>500</v>
      </c>
    </row>
    <row r="5" spans="1:14" ht="22.95" customHeight="1">
      <c r="B5" s="226">
        <v>1</v>
      </c>
      <c r="C5" s="222" t="s">
        <v>297</v>
      </c>
      <c r="D5" s="222" t="s">
        <v>304</v>
      </c>
      <c r="E5" s="222">
        <v>10</v>
      </c>
      <c r="F5" s="223">
        <v>50</v>
      </c>
      <c r="G5" s="227">
        <f t="shared" ref="G5:G17" si="0">E5*F5</f>
        <v>500</v>
      </c>
      <c r="I5" s="226">
        <v>2</v>
      </c>
      <c r="J5" s="222" t="s">
        <v>303</v>
      </c>
      <c r="K5" s="222" t="s">
        <v>302</v>
      </c>
      <c r="L5" s="222">
        <v>450</v>
      </c>
      <c r="M5" s="223">
        <v>15</v>
      </c>
      <c r="N5" s="227">
        <f t="shared" ref="N5:N11" si="1">SUM(L5*M5)</f>
        <v>6750</v>
      </c>
    </row>
    <row r="6" spans="1:14" ht="22.95" customHeight="1">
      <c r="A6" s="65"/>
      <c r="B6" s="226">
        <v>2</v>
      </c>
      <c r="C6" s="222" t="s">
        <v>303</v>
      </c>
      <c r="D6" s="222" t="s">
        <v>302</v>
      </c>
      <c r="E6" s="222">
        <v>450</v>
      </c>
      <c r="F6" s="223">
        <v>15</v>
      </c>
      <c r="G6" s="227">
        <f t="shared" si="0"/>
        <v>6750</v>
      </c>
      <c r="I6" s="226">
        <v>3</v>
      </c>
      <c r="J6" s="222" t="s">
        <v>299</v>
      </c>
      <c r="K6" s="222" t="s">
        <v>307</v>
      </c>
      <c r="L6" s="222">
        <v>4100</v>
      </c>
      <c r="M6" s="223">
        <v>10</v>
      </c>
      <c r="N6" s="227">
        <f t="shared" si="1"/>
        <v>41000</v>
      </c>
    </row>
    <row r="7" spans="1:14" ht="22.95" customHeight="1">
      <c r="B7" s="226">
        <v>3</v>
      </c>
      <c r="C7" s="222" t="s">
        <v>299</v>
      </c>
      <c r="D7" s="222" t="s">
        <v>307</v>
      </c>
      <c r="E7" s="222">
        <v>4100</v>
      </c>
      <c r="F7" s="223">
        <v>10</v>
      </c>
      <c r="G7" s="227">
        <f t="shared" si="0"/>
        <v>41000</v>
      </c>
      <c r="I7" s="226">
        <v>4</v>
      </c>
      <c r="J7" s="222" t="s">
        <v>305</v>
      </c>
      <c r="K7" s="222" t="s">
        <v>304</v>
      </c>
      <c r="L7" s="222">
        <v>15</v>
      </c>
      <c r="M7" s="223">
        <v>40</v>
      </c>
      <c r="N7" s="227">
        <f t="shared" si="1"/>
        <v>600</v>
      </c>
    </row>
    <row r="8" spans="1:14" ht="22.95" customHeight="1">
      <c r="B8" s="226">
        <v>4</v>
      </c>
      <c r="C8" s="222" t="s">
        <v>305</v>
      </c>
      <c r="D8" s="222" t="s">
        <v>304</v>
      </c>
      <c r="E8" s="222">
        <v>15</v>
      </c>
      <c r="F8" s="223">
        <v>40</v>
      </c>
      <c r="G8" s="227">
        <f t="shared" si="0"/>
        <v>600</v>
      </c>
      <c r="I8" s="226">
        <v>5</v>
      </c>
      <c r="J8" s="222" t="s">
        <v>303</v>
      </c>
      <c r="K8" s="222" t="s">
        <v>148</v>
      </c>
      <c r="L8" s="222">
        <v>550</v>
      </c>
      <c r="M8" s="223">
        <v>10</v>
      </c>
      <c r="N8" s="227">
        <f t="shared" si="1"/>
        <v>5500</v>
      </c>
    </row>
    <row r="9" spans="1:14" ht="22.95" customHeight="1">
      <c r="B9" s="226">
        <v>5</v>
      </c>
      <c r="C9" s="222" t="s">
        <v>303</v>
      </c>
      <c r="D9" s="222" t="s">
        <v>148</v>
      </c>
      <c r="E9" s="222">
        <v>550</v>
      </c>
      <c r="F9" s="223">
        <v>10</v>
      </c>
      <c r="G9" s="227">
        <f t="shared" si="0"/>
        <v>5500</v>
      </c>
      <c r="I9" s="226">
        <v>6</v>
      </c>
      <c r="J9" s="222" t="s">
        <v>297</v>
      </c>
      <c r="K9" s="222" t="s">
        <v>296</v>
      </c>
      <c r="L9" s="222">
        <v>10</v>
      </c>
      <c r="M9" s="223">
        <v>45</v>
      </c>
      <c r="N9" s="227">
        <f t="shared" si="1"/>
        <v>450</v>
      </c>
    </row>
    <row r="10" spans="1:14" ht="22.95" customHeight="1">
      <c r="B10" s="226">
        <v>6</v>
      </c>
      <c r="C10" s="222" t="s">
        <v>297</v>
      </c>
      <c r="D10" s="222" t="s">
        <v>296</v>
      </c>
      <c r="E10" s="222">
        <v>10</v>
      </c>
      <c r="F10" s="223">
        <v>45</v>
      </c>
      <c r="G10" s="227">
        <f t="shared" si="0"/>
        <v>450</v>
      </c>
      <c r="I10" s="226">
        <v>7</v>
      </c>
      <c r="J10" s="222" t="s">
        <v>301</v>
      </c>
      <c r="K10" s="222" t="s">
        <v>306</v>
      </c>
      <c r="L10" s="222">
        <v>250</v>
      </c>
      <c r="M10" s="223">
        <v>12</v>
      </c>
      <c r="N10" s="227">
        <f t="shared" si="1"/>
        <v>3000</v>
      </c>
    </row>
    <row r="11" spans="1:14" ht="22.95" customHeight="1" thickBot="1">
      <c r="B11" s="226">
        <v>7</v>
      </c>
      <c r="C11" s="222" t="s">
        <v>301</v>
      </c>
      <c r="D11" s="222" t="s">
        <v>306</v>
      </c>
      <c r="E11" s="222">
        <v>250</v>
      </c>
      <c r="F11" s="223">
        <v>12</v>
      </c>
      <c r="G11" s="227">
        <f t="shared" si="0"/>
        <v>3000</v>
      </c>
      <c r="I11" s="257">
        <v>8</v>
      </c>
      <c r="J11" s="258" t="s">
        <v>305</v>
      </c>
      <c r="K11" s="258" t="s">
        <v>304</v>
      </c>
      <c r="L11" s="258">
        <v>15</v>
      </c>
      <c r="M11" s="255">
        <v>50</v>
      </c>
      <c r="N11" s="259">
        <f t="shared" si="1"/>
        <v>750</v>
      </c>
    </row>
    <row r="12" spans="1:14" ht="22.95" customHeight="1" thickBot="1">
      <c r="B12" s="226">
        <v>8</v>
      </c>
      <c r="C12" s="222" t="s">
        <v>305</v>
      </c>
      <c r="D12" s="222" t="s">
        <v>304</v>
      </c>
      <c r="E12" s="222">
        <v>15</v>
      </c>
      <c r="F12" s="223">
        <v>50</v>
      </c>
      <c r="G12" s="227">
        <f t="shared" si="0"/>
        <v>750</v>
      </c>
      <c r="I12"/>
      <c r="J12"/>
      <c r="K12"/>
      <c r="L12"/>
      <c r="M12"/>
      <c r="N12"/>
    </row>
    <row r="13" spans="1:14" ht="22.95" customHeight="1" thickBot="1">
      <c r="B13" s="226">
        <v>9</v>
      </c>
      <c r="C13" s="222" t="s">
        <v>297</v>
      </c>
      <c r="D13" s="222" t="s">
        <v>304</v>
      </c>
      <c r="E13" s="222">
        <v>10</v>
      </c>
      <c r="F13" s="223">
        <v>50</v>
      </c>
      <c r="G13" s="227">
        <f t="shared" si="0"/>
        <v>500</v>
      </c>
      <c r="I13" s="384" t="s">
        <v>293</v>
      </c>
      <c r="J13" s="385"/>
      <c r="K13" s="385"/>
      <c r="L13" s="385"/>
      <c r="M13" s="385"/>
      <c r="N13" s="386"/>
    </row>
    <row r="14" spans="1:14" ht="22.95" customHeight="1">
      <c r="B14" s="226">
        <v>10</v>
      </c>
      <c r="C14" s="222" t="s">
        <v>303</v>
      </c>
      <c r="D14" s="222" t="s">
        <v>302</v>
      </c>
      <c r="E14" s="222">
        <v>500</v>
      </c>
      <c r="F14" s="223">
        <v>5</v>
      </c>
      <c r="G14" s="227">
        <f t="shared" si="0"/>
        <v>2500</v>
      </c>
      <c r="I14" s="384" t="s">
        <v>327</v>
      </c>
      <c r="J14" s="385"/>
      <c r="K14" s="385"/>
      <c r="L14" s="385"/>
      <c r="M14" s="385"/>
      <c r="N14" s="386"/>
    </row>
    <row r="15" spans="1:14" ht="22.95" customHeight="1">
      <c r="B15" s="226">
        <v>11</v>
      </c>
      <c r="C15" s="222" t="s">
        <v>301</v>
      </c>
      <c r="D15" s="222" t="s">
        <v>300</v>
      </c>
      <c r="E15" s="222">
        <v>150</v>
      </c>
      <c r="F15" s="223">
        <v>12</v>
      </c>
      <c r="G15" s="227">
        <f t="shared" si="0"/>
        <v>1800</v>
      </c>
      <c r="I15" s="247" t="s">
        <v>318</v>
      </c>
      <c r="J15" s="241" t="s">
        <v>317</v>
      </c>
      <c r="K15"/>
      <c r="L15"/>
      <c r="M15"/>
      <c r="N15" s="2"/>
    </row>
    <row r="16" spans="1:14" ht="22.95" customHeight="1">
      <c r="B16" s="226">
        <v>12</v>
      </c>
      <c r="C16" s="222" t="s">
        <v>299</v>
      </c>
      <c r="D16" s="222" t="s">
        <v>298</v>
      </c>
      <c r="E16" s="222">
        <v>4050</v>
      </c>
      <c r="F16" s="223">
        <v>6</v>
      </c>
      <c r="G16" s="227">
        <f t="shared" si="0"/>
        <v>24300</v>
      </c>
      <c r="I16" s="248">
        <v>5</v>
      </c>
      <c r="J16" s="240">
        <v>3</v>
      </c>
      <c r="K16"/>
      <c r="L16"/>
      <c r="M16" s="249">
        <f>SUMSQ(I16,J16)</f>
        <v>34</v>
      </c>
      <c r="N16" s="2"/>
    </row>
    <row r="17" spans="1:16" ht="22.95" customHeight="1">
      <c r="B17" s="226">
        <v>13</v>
      </c>
      <c r="C17" s="222" t="s">
        <v>297</v>
      </c>
      <c r="D17" s="222" t="s">
        <v>296</v>
      </c>
      <c r="E17" s="222">
        <v>10</v>
      </c>
      <c r="F17" s="223">
        <v>55</v>
      </c>
      <c r="G17" s="227">
        <f t="shared" si="0"/>
        <v>550</v>
      </c>
      <c r="I17" s="248">
        <v>3</v>
      </c>
      <c r="J17" s="240">
        <v>4</v>
      </c>
      <c r="K17" s="223">
        <v>5</v>
      </c>
      <c r="L17" s="223"/>
      <c r="M17" s="249">
        <f>SUMSQ(I17,J17,K17)</f>
        <v>50</v>
      </c>
      <c r="N17" s="2"/>
    </row>
    <row r="18" spans="1:16" ht="22.95" customHeight="1" thickBot="1">
      <c r="B18" s="228"/>
      <c r="C18" s="229" t="s">
        <v>295</v>
      </c>
      <c r="D18" s="229"/>
      <c r="E18" s="229"/>
      <c r="F18" s="230">
        <f>SUM(F5:F17)</f>
        <v>360</v>
      </c>
      <c r="G18" s="231">
        <f>SUM(G5:G17)</f>
        <v>88200</v>
      </c>
      <c r="I18" s="253">
        <v>6</v>
      </c>
      <c r="J18" s="254">
        <v>3</v>
      </c>
      <c r="K18" s="255">
        <v>3</v>
      </c>
      <c r="L18" s="255">
        <v>4</v>
      </c>
      <c r="M18" s="256">
        <f>SUMSQ(I18,J18,K18,L18)</f>
        <v>70</v>
      </c>
      <c r="N18" s="22"/>
    </row>
    <row r="19" spans="1:16" ht="22.95" customHeight="1" thickBot="1">
      <c r="B19" s="260"/>
      <c r="C19" s="56"/>
      <c r="D19" s="56"/>
      <c r="E19" s="56"/>
      <c r="F19" s="56"/>
      <c r="G19" s="261">
        <f>SUMPRODUCT(E5:E17,F5:F17)</f>
        <v>88200</v>
      </c>
      <c r="N19"/>
    </row>
    <row r="20" spans="1:16" ht="22.95" customHeight="1" thickBot="1">
      <c r="B20" s="66"/>
    </row>
    <row r="21" spans="1:16" ht="22.95" customHeight="1">
      <c r="A21" s="65"/>
      <c r="B21" s="393" t="s">
        <v>315</v>
      </c>
      <c r="C21" s="394"/>
      <c r="D21" s="394"/>
      <c r="E21" s="394"/>
      <c r="F21" s="394"/>
      <c r="G21" s="395"/>
      <c r="I21" s="378" t="s">
        <v>325</v>
      </c>
      <c r="J21" s="379"/>
      <c r="K21" s="379"/>
      <c r="L21" s="379"/>
      <c r="M21" s="379"/>
      <c r="N21" s="380"/>
    </row>
    <row r="22" spans="1:16" ht="22.95" customHeight="1" thickBot="1">
      <c r="A22" s="65"/>
      <c r="B22" s="396" t="s">
        <v>316</v>
      </c>
      <c r="C22" s="397"/>
      <c r="D22" s="397"/>
      <c r="E22" s="397"/>
      <c r="F22" s="397"/>
      <c r="G22" s="398"/>
      <c r="I22" s="381"/>
      <c r="J22" s="382"/>
      <c r="K22" s="382"/>
      <c r="L22" s="382"/>
      <c r="M22" s="382"/>
      <c r="N22" s="383"/>
    </row>
    <row r="23" spans="1:16" ht="22.95" customHeight="1">
      <c r="A23" s="65"/>
      <c r="B23" s="234"/>
      <c r="G23" s="98"/>
      <c r="I23" s="97"/>
      <c r="N23" s="98"/>
    </row>
    <row r="24" spans="1:16" ht="22.95" customHeight="1">
      <c r="A24" s="65"/>
      <c r="B24" s="224" t="s">
        <v>312</v>
      </c>
      <c r="C24" s="221" t="s">
        <v>311</v>
      </c>
      <c r="D24" s="221" t="s">
        <v>310</v>
      </c>
      <c r="E24" s="221" t="s">
        <v>309</v>
      </c>
      <c r="F24" s="221" t="s">
        <v>308</v>
      </c>
      <c r="G24" s="225" t="s">
        <v>295</v>
      </c>
      <c r="I24" s="246" t="s">
        <v>324</v>
      </c>
      <c r="J24" s="4"/>
      <c r="K24"/>
      <c r="L24"/>
      <c r="M24" s="376" t="s">
        <v>323</v>
      </c>
      <c r="N24" s="377"/>
    </row>
    <row r="25" spans="1:16" ht="22.95" customHeight="1">
      <c r="A25" s="65"/>
      <c r="B25" s="226">
        <v>1</v>
      </c>
      <c r="C25" s="222" t="s">
        <v>297</v>
      </c>
      <c r="D25" s="222" t="s">
        <v>304</v>
      </c>
      <c r="E25" s="222">
        <v>10</v>
      </c>
      <c r="F25" s="223">
        <v>50</v>
      </c>
      <c r="G25" s="227">
        <f t="shared" ref="G25:G54" si="2">E25*F25</f>
        <v>500</v>
      </c>
      <c r="I25" s="247" t="s">
        <v>318</v>
      </c>
      <c r="J25" s="241" t="s">
        <v>317</v>
      </c>
      <c r="K25" s="4"/>
      <c r="L25" s="4"/>
      <c r="M25" s="4"/>
      <c r="N25" s="2"/>
      <c r="P25"/>
    </row>
    <row r="26" spans="1:16" ht="22.95" customHeight="1">
      <c r="A26" s="65"/>
      <c r="B26" s="226">
        <v>2</v>
      </c>
      <c r="C26" s="222" t="s">
        <v>303</v>
      </c>
      <c r="D26" s="222" t="s">
        <v>302</v>
      </c>
      <c r="E26" s="222">
        <v>450</v>
      </c>
      <c r="F26" s="223">
        <v>15</v>
      </c>
      <c r="G26" s="227">
        <f t="shared" si="2"/>
        <v>6750</v>
      </c>
      <c r="I26" s="248">
        <v>5</v>
      </c>
      <c r="J26" s="240">
        <v>3</v>
      </c>
      <c r="K26" s="249">
        <f>SUMX2MY2(I26,J26)</f>
        <v>16</v>
      </c>
      <c r="L26" s="249">
        <f>I26^2-J26^2</f>
        <v>16</v>
      </c>
      <c r="M26" s="249">
        <f>(I26+J26)*(I26-J26)</f>
        <v>16</v>
      </c>
      <c r="N26" s="250"/>
      <c r="P26"/>
    </row>
    <row r="27" spans="1:16" ht="22.95" customHeight="1">
      <c r="A27" s="65"/>
      <c r="B27" s="226">
        <v>3</v>
      </c>
      <c r="C27" s="222" t="s">
        <v>299</v>
      </c>
      <c r="D27" s="222" t="s">
        <v>307</v>
      </c>
      <c r="E27" s="222">
        <v>4100</v>
      </c>
      <c r="F27" s="223">
        <v>10</v>
      </c>
      <c r="G27" s="227">
        <f t="shared" si="2"/>
        <v>41000</v>
      </c>
      <c r="I27" s="248">
        <v>3</v>
      </c>
      <c r="J27" s="240">
        <v>4</v>
      </c>
      <c r="K27" s="249"/>
      <c r="L27" s="249"/>
      <c r="M27" s="249"/>
      <c r="N27" s="250"/>
      <c r="P27"/>
    </row>
    <row r="28" spans="1:16" ht="22.95" customHeight="1">
      <c r="A28" s="65"/>
      <c r="B28" s="226">
        <v>4</v>
      </c>
      <c r="C28" s="222" t="s">
        <v>305</v>
      </c>
      <c r="D28" s="222" t="s">
        <v>304</v>
      </c>
      <c r="E28" s="222">
        <v>15</v>
      </c>
      <c r="F28" s="223">
        <v>40</v>
      </c>
      <c r="G28" s="227">
        <f t="shared" si="2"/>
        <v>600</v>
      </c>
      <c r="I28" s="248">
        <v>6</v>
      </c>
      <c r="J28" s="240">
        <v>3</v>
      </c>
      <c r="K28" s="249"/>
      <c r="L28" s="249"/>
      <c r="M28" s="249"/>
      <c r="N28" s="250"/>
    </row>
    <row r="29" spans="1:16" ht="22.95" customHeight="1">
      <c r="B29" s="226">
        <v>5</v>
      </c>
      <c r="C29" s="222" t="s">
        <v>303</v>
      </c>
      <c r="D29" s="222" t="s">
        <v>148</v>
      </c>
      <c r="E29" s="222">
        <v>550</v>
      </c>
      <c r="F29" s="223">
        <v>10</v>
      </c>
      <c r="G29" s="227">
        <f t="shared" si="2"/>
        <v>5500</v>
      </c>
      <c r="I29" s="251"/>
      <c r="J29" s="242"/>
      <c r="K29" s="4"/>
      <c r="L29" s="4"/>
      <c r="M29" s="4"/>
      <c r="N29" s="2"/>
    </row>
    <row r="30" spans="1:16" ht="22.95" customHeight="1">
      <c r="B30" s="226">
        <v>6</v>
      </c>
      <c r="C30" s="222" t="s">
        <v>297</v>
      </c>
      <c r="D30" s="222" t="s">
        <v>296</v>
      </c>
      <c r="E30" s="222">
        <v>10</v>
      </c>
      <c r="F30" s="223">
        <v>45</v>
      </c>
      <c r="G30" s="227">
        <f t="shared" si="2"/>
        <v>450</v>
      </c>
      <c r="I30" s="246" t="s">
        <v>322</v>
      </c>
      <c r="J30" s="4"/>
      <c r="K30" s="4"/>
      <c r="L30" s="4"/>
      <c r="M30" s="376" t="s">
        <v>321</v>
      </c>
      <c r="N30" s="377"/>
    </row>
    <row r="31" spans="1:16" ht="22.95" customHeight="1">
      <c r="B31" s="226">
        <v>7</v>
      </c>
      <c r="C31" s="222" t="s">
        <v>301</v>
      </c>
      <c r="D31" s="222" t="s">
        <v>306</v>
      </c>
      <c r="E31" s="222">
        <v>250</v>
      </c>
      <c r="F31" s="223">
        <v>12</v>
      </c>
      <c r="G31" s="227">
        <f t="shared" si="2"/>
        <v>3000</v>
      </c>
      <c r="I31" s="252"/>
      <c r="J31" s="4"/>
      <c r="K31" s="4"/>
      <c r="L31" s="4"/>
      <c r="M31" s="4"/>
      <c r="N31" s="2"/>
    </row>
    <row r="32" spans="1:16" ht="22.95" customHeight="1">
      <c r="B32" s="226">
        <v>8</v>
      </c>
      <c r="C32" s="222" t="s">
        <v>305</v>
      </c>
      <c r="D32" s="222" t="s">
        <v>304</v>
      </c>
      <c r="E32" s="222">
        <v>15</v>
      </c>
      <c r="F32" s="223">
        <v>50</v>
      </c>
      <c r="G32" s="227">
        <f t="shared" si="2"/>
        <v>750</v>
      </c>
      <c r="I32" s="247" t="s">
        <v>318</v>
      </c>
      <c r="J32" s="241" t="s">
        <v>317</v>
      </c>
      <c r="K32"/>
      <c r="L32" s="4"/>
      <c r="M32"/>
      <c r="N32" s="2"/>
    </row>
    <row r="33" spans="2:14" ht="22.95" customHeight="1">
      <c r="B33" s="226">
        <v>9</v>
      </c>
      <c r="C33" s="222" t="s">
        <v>297</v>
      </c>
      <c r="D33" s="222" t="s">
        <v>304</v>
      </c>
      <c r="E33" s="222">
        <v>10</v>
      </c>
      <c r="F33" s="223">
        <v>50</v>
      </c>
      <c r="G33" s="227">
        <f t="shared" si="2"/>
        <v>500</v>
      </c>
      <c r="I33" s="248">
        <v>9</v>
      </c>
      <c r="J33" s="240">
        <v>3</v>
      </c>
      <c r="K33" s="4">
        <f>SUMX2PY2(I33,J33)</f>
        <v>90</v>
      </c>
      <c r="L33" s="4"/>
      <c r="M33" s="4"/>
      <c r="N33" s="2"/>
    </row>
    <row r="34" spans="2:14" ht="22.95" customHeight="1">
      <c r="B34" s="226">
        <v>10</v>
      </c>
      <c r="C34" s="222" t="s">
        <v>303</v>
      </c>
      <c r="D34" s="222" t="s">
        <v>302</v>
      </c>
      <c r="E34" s="222">
        <v>500</v>
      </c>
      <c r="F34" s="223">
        <v>5</v>
      </c>
      <c r="G34" s="227">
        <f t="shared" si="2"/>
        <v>2500</v>
      </c>
      <c r="I34" s="248">
        <v>3</v>
      </c>
      <c r="J34" s="240">
        <v>4</v>
      </c>
      <c r="K34" s="4"/>
      <c r="L34" s="4"/>
      <c r="M34" s="4"/>
      <c r="N34" s="2"/>
    </row>
    <row r="35" spans="2:14" ht="22.95" customHeight="1">
      <c r="B35" s="226">
        <v>11</v>
      </c>
      <c r="C35" s="222" t="s">
        <v>301</v>
      </c>
      <c r="D35" s="222" t="s">
        <v>300</v>
      </c>
      <c r="E35" s="222">
        <v>150</v>
      </c>
      <c r="F35" s="223">
        <v>12</v>
      </c>
      <c r="G35" s="227">
        <f t="shared" si="2"/>
        <v>1800</v>
      </c>
      <c r="I35" s="248">
        <v>6</v>
      </c>
      <c r="J35" s="240">
        <v>3</v>
      </c>
      <c r="K35" s="4"/>
      <c r="L35" s="4"/>
      <c r="M35" s="4"/>
      <c r="N35" s="2"/>
    </row>
    <row r="36" spans="2:14" ht="22.95" customHeight="1">
      <c r="B36" s="226">
        <v>12</v>
      </c>
      <c r="C36" s="222" t="s">
        <v>299</v>
      </c>
      <c r="D36" s="222" t="s">
        <v>298</v>
      </c>
      <c r="E36" s="222">
        <v>4050</v>
      </c>
      <c r="F36" s="223">
        <v>6</v>
      </c>
      <c r="G36" s="227">
        <f t="shared" si="2"/>
        <v>24300</v>
      </c>
      <c r="I36" s="252"/>
      <c r="J36" s="4"/>
      <c r="K36" s="4"/>
      <c r="L36" s="4"/>
      <c r="M36" s="4"/>
      <c r="N36" s="2"/>
    </row>
    <row r="37" spans="2:14" ht="22.95" customHeight="1">
      <c r="B37" s="226">
        <v>13</v>
      </c>
      <c r="C37" s="222" t="s">
        <v>297</v>
      </c>
      <c r="D37" s="222" t="s">
        <v>296</v>
      </c>
      <c r="E37" s="222">
        <v>10</v>
      </c>
      <c r="F37" s="223">
        <v>55</v>
      </c>
      <c r="G37" s="227">
        <f t="shared" si="2"/>
        <v>550</v>
      </c>
      <c r="I37" s="246" t="s">
        <v>320</v>
      </c>
      <c r="J37" s="4"/>
      <c r="K37" s="4"/>
      <c r="L37" s="4"/>
      <c r="M37" s="376" t="s">
        <v>319</v>
      </c>
      <c r="N37" s="377"/>
    </row>
    <row r="38" spans="2:14" ht="22.95" customHeight="1">
      <c r="B38" s="226">
        <v>14</v>
      </c>
      <c r="C38" s="222" t="s">
        <v>305</v>
      </c>
      <c r="D38" s="222" t="s">
        <v>296</v>
      </c>
      <c r="E38" s="222">
        <v>15</v>
      </c>
      <c r="F38" s="223">
        <v>35</v>
      </c>
      <c r="G38" s="227">
        <f t="shared" si="2"/>
        <v>525</v>
      </c>
      <c r="I38" s="252"/>
      <c r="J38" s="4"/>
      <c r="K38" s="4"/>
      <c r="L38" s="4"/>
      <c r="M38" s="4"/>
      <c r="N38" s="2"/>
    </row>
    <row r="39" spans="2:14" ht="22.95" customHeight="1">
      <c r="B39" s="226">
        <v>15</v>
      </c>
      <c r="C39" s="222" t="s">
        <v>303</v>
      </c>
      <c r="D39" s="222" t="s">
        <v>148</v>
      </c>
      <c r="E39" s="222">
        <v>600</v>
      </c>
      <c r="F39" s="223">
        <v>10</v>
      </c>
      <c r="G39" s="227">
        <f t="shared" si="2"/>
        <v>6000</v>
      </c>
      <c r="I39" s="247" t="s">
        <v>318</v>
      </c>
      <c r="J39" s="241" t="s">
        <v>317</v>
      </c>
      <c r="K39"/>
      <c r="L39" s="4"/>
      <c r="M39"/>
      <c r="N39" s="2"/>
    </row>
    <row r="40" spans="2:14" ht="22.95" customHeight="1">
      <c r="B40" s="226">
        <v>16</v>
      </c>
      <c r="C40" s="222" t="s">
        <v>297</v>
      </c>
      <c r="D40" s="222" t="s">
        <v>304</v>
      </c>
      <c r="E40" s="222">
        <v>10</v>
      </c>
      <c r="F40" s="223">
        <v>50</v>
      </c>
      <c r="G40" s="227">
        <f t="shared" si="2"/>
        <v>500</v>
      </c>
      <c r="I40" s="248">
        <v>9</v>
      </c>
      <c r="J40" s="240">
        <v>3</v>
      </c>
      <c r="K40" s="4">
        <f>SUMXMY2(I40,J40)</f>
        <v>36</v>
      </c>
      <c r="L40" s="4"/>
      <c r="M40" s="4"/>
      <c r="N40" s="2"/>
    </row>
    <row r="41" spans="2:14" ht="22.95" customHeight="1">
      <c r="B41" s="226">
        <v>17</v>
      </c>
      <c r="C41" s="222" t="s">
        <v>303</v>
      </c>
      <c r="D41" s="222" t="s">
        <v>302</v>
      </c>
      <c r="E41" s="222">
        <v>450</v>
      </c>
      <c r="F41" s="223">
        <v>15</v>
      </c>
      <c r="G41" s="227">
        <f t="shared" si="2"/>
        <v>6750</v>
      </c>
      <c r="I41" s="248">
        <v>3</v>
      </c>
      <c r="J41" s="240">
        <v>4</v>
      </c>
      <c r="K41" s="4"/>
      <c r="L41" s="4"/>
      <c r="M41" s="4"/>
      <c r="N41" s="2"/>
    </row>
    <row r="42" spans="2:14" ht="22.95" customHeight="1" thickBot="1">
      <c r="B42" s="226">
        <v>18</v>
      </c>
      <c r="C42" s="222" t="s">
        <v>299</v>
      </c>
      <c r="D42" s="222" t="s">
        <v>307</v>
      </c>
      <c r="E42" s="222">
        <v>4100</v>
      </c>
      <c r="F42" s="223">
        <v>10</v>
      </c>
      <c r="G42" s="227">
        <f t="shared" si="2"/>
        <v>41000</v>
      </c>
      <c r="I42" s="253">
        <v>6</v>
      </c>
      <c r="J42" s="254">
        <v>3</v>
      </c>
      <c r="K42" s="6"/>
      <c r="L42" s="6"/>
      <c r="M42" s="6"/>
      <c r="N42" s="22"/>
    </row>
    <row r="43" spans="2:14" ht="22.95" customHeight="1">
      <c r="B43" s="226">
        <v>19</v>
      </c>
      <c r="C43" s="222" t="s">
        <v>305</v>
      </c>
      <c r="D43" s="222" t="s">
        <v>304</v>
      </c>
      <c r="E43" s="222">
        <v>15</v>
      </c>
      <c r="F43" s="223">
        <v>40</v>
      </c>
      <c r="G43" s="227">
        <f t="shared" si="2"/>
        <v>600</v>
      </c>
    </row>
    <row r="44" spans="2:14" ht="22.95" customHeight="1">
      <c r="B44" s="226">
        <v>20</v>
      </c>
      <c r="C44" s="222" t="s">
        <v>303</v>
      </c>
      <c r="D44" s="222" t="s">
        <v>148</v>
      </c>
      <c r="E44" s="222">
        <v>550</v>
      </c>
      <c r="F44" s="223">
        <v>10</v>
      </c>
      <c r="G44" s="227">
        <f t="shared" si="2"/>
        <v>5500</v>
      </c>
    </row>
    <row r="45" spans="2:14" ht="22.95" customHeight="1">
      <c r="B45" s="226">
        <v>21</v>
      </c>
      <c r="C45" s="222" t="s">
        <v>297</v>
      </c>
      <c r="D45" s="222" t="s">
        <v>296</v>
      </c>
      <c r="E45" s="222">
        <v>10</v>
      </c>
      <c r="F45" s="223">
        <v>45</v>
      </c>
      <c r="G45" s="227">
        <f t="shared" si="2"/>
        <v>450</v>
      </c>
    </row>
    <row r="46" spans="2:14" ht="22.95" customHeight="1">
      <c r="B46" s="226">
        <v>22</v>
      </c>
      <c r="C46" s="222" t="s">
        <v>301</v>
      </c>
      <c r="D46" s="222" t="s">
        <v>306</v>
      </c>
      <c r="E46" s="222">
        <v>250</v>
      </c>
      <c r="F46" s="223">
        <v>12</v>
      </c>
      <c r="G46" s="227">
        <f t="shared" si="2"/>
        <v>3000</v>
      </c>
    </row>
    <row r="47" spans="2:14" ht="22.95" customHeight="1">
      <c r="B47" s="226">
        <v>23</v>
      </c>
      <c r="C47" s="222" t="s">
        <v>305</v>
      </c>
      <c r="D47" s="222" t="s">
        <v>304</v>
      </c>
      <c r="E47" s="222">
        <v>15</v>
      </c>
      <c r="F47" s="223">
        <v>50</v>
      </c>
      <c r="G47" s="227">
        <f t="shared" si="2"/>
        <v>750</v>
      </c>
    </row>
    <row r="48" spans="2:14" ht="22.95" customHeight="1">
      <c r="B48" s="226">
        <v>24</v>
      </c>
      <c r="C48" s="222" t="s">
        <v>297</v>
      </c>
      <c r="D48" s="222" t="s">
        <v>304</v>
      </c>
      <c r="E48" s="222">
        <v>10</v>
      </c>
      <c r="F48" s="223">
        <v>50</v>
      </c>
      <c r="G48" s="227">
        <f t="shared" si="2"/>
        <v>500</v>
      </c>
    </row>
    <row r="49" spans="2:7" ht="22.95" customHeight="1">
      <c r="B49" s="226">
        <v>25</v>
      </c>
      <c r="C49" s="222" t="s">
        <v>303</v>
      </c>
      <c r="D49" s="222" t="s">
        <v>302</v>
      </c>
      <c r="E49" s="222">
        <v>500</v>
      </c>
      <c r="F49" s="223">
        <v>5</v>
      </c>
      <c r="G49" s="227">
        <f t="shared" si="2"/>
        <v>2500</v>
      </c>
    </row>
    <row r="50" spans="2:7" ht="22.95" customHeight="1">
      <c r="B50" s="226">
        <v>26</v>
      </c>
      <c r="C50" s="222" t="s">
        <v>301</v>
      </c>
      <c r="D50" s="222" t="s">
        <v>300</v>
      </c>
      <c r="E50" s="222">
        <v>150</v>
      </c>
      <c r="F50" s="223">
        <v>12</v>
      </c>
      <c r="G50" s="227">
        <f t="shared" si="2"/>
        <v>1800</v>
      </c>
    </row>
    <row r="51" spans="2:7" ht="22.95" customHeight="1">
      <c r="B51" s="226">
        <v>27</v>
      </c>
      <c r="C51" s="222" t="s">
        <v>299</v>
      </c>
      <c r="D51" s="222" t="s">
        <v>298</v>
      </c>
      <c r="E51" s="222">
        <v>4050</v>
      </c>
      <c r="F51" s="223">
        <v>6</v>
      </c>
      <c r="G51" s="227">
        <f t="shared" si="2"/>
        <v>24300</v>
      </c>
    </row>
    <row r="52" spans="2:7" ht="22.95" customHeight="1">
      <c r="B52" s="226">
        <v>28</v>
      </c>
      <c r="C52" s="222" t="s">
        <v>297</v>
      </c>
      <c r="D52" s="222" t="s">
        <v>296</v>
      </c>
      <c r="E52" s="222">
        <v>10</v>
      </c>
      <c r="F52" s="223">
        <v>55</v>
      </c>
      <c r="G52" s="227">
        <f t="shared" si="2"/>
        <v>550</v>
      </c>
    </row>
    <row r="53" spans="2:7" ht="22.95" customHeight="1">
      <c r="B53" s="226">
        <v>29</v>
      </c>
      <c r="C53" s="222" t="s">
        <v>305</v>
      </c>
      <c r="D53" s="222" t="s">
        <v>296</v>
      </c>
      <c r="E53" s="222">
        <v>15</v>
      </c>
      <c r="F53" s="223">
        <v>35</v>
      </c>
      <c r="G53" s="227">
        <f t="shared" si="2"/>
        <v>525</v>
      </c>
    </row>
    <row r="54" spans="2:7" ht="22.95" customHeight="1">
      <c r="B54" s="226">
        <v>30</v>
      </c>
      <c r="C54" s="222" t="s">
        <v>303</v>
      </c>
      <c r="D54" s="222" t="s">
        <v>148</v>
      </c>
      <c r="E54" s="222">
        <v>600</v>
      </c>
      <c r="F54" s="223">
        <v>10</v>
      </c>
      <c r="G54" s="227">
        <f t="shared" si="2"/>
        <v>6000</v>
      </c>
    </row>
    <row r="55" spans="2:7" ht="22.95" customHeight="1" thickBot="1">
      <c r="B55" s="235"/>
      <c r="C55" s="236" t="s">
        <v>295</v>
      </c>
      <c r="D55" s="237"/>
      <c r="E55" s="237"/>
      <c r="F55" s="237"/>
      <c r="G55" s="238">
        <f>SUM(G25:G54)</f>
        <v>189450</v>
      </c>
    </row>
    <row r="56" spans="2:7" ht="22.95" customHeight="1">
      <c r="B56" s="234"/>
      <c r="G56" s="98"/>
    </row>
    <row r="57" spans="2:7" ht="22.95" customHeight="1">
      <c r="B57" s="243" t="s">
        <v>310</v>
      </c>
      <c r="C57" s="232" t="s">
        <v>311</v>
      </c>
      <c r="D57" s="232" t="s">
        <v>295</v>
      </c>
      <c r="E57" s="232" t="s">
        <v>295</v>
      </c>
      <c r="F57" s="232"/>
      <c r="G57" s="239" t="s">
        <v>295</v>
      </c>
    </row>
    <row r="58" spans="2:7" ht="22.95" customHeight="1" thickBot="1">
      <c r="B58" s="244" t="s">
        <v>298</v>
      </c>
      <c r="C58" s="245" t="s">
        <v>299</v>
      </c>
      <c r="D58" s="245">
        <f>SUMIF('Day-24'!C25:C54,C58,'Day-24'!G25:G54)</f>
        <v>130600</v>
      </c>
      <c r="E58" s="245">
        <f>SUMIFS('Day-24'!G25:G54,'Day-24'!C25:C54,C58,'Day-24'!D25:D54,B58)</f>
        <v>48600</v>
      </c>
      <c r="F58" s="245"/>
      <c r="G58" s="233">
        <f>SUM('Day-24'!G25:G54)</f>
        <v>189450</v>
      </c>
    </row>
    <row r="59" spans="2:7" ht="22.95" customHeight="1">
      <c r="B59" s="66"/>
    </row>
    <row r="60" spans="2:7" ht="22.95" customHeight="1">
      <c r="B60" s="66"/>
    </row>
    <row r="61" spans="2:7" ht="22.95" customHeight="1">
      <c r="B61" s="66"/>
    </row>
    <row r="62" spans="2:7" ht="22.95" customHeight="1">
      <c r="B62" s="66"/>
    </row>
    <row r="63" spans="2:7" ht="22.95" customHeight="1">
      <c r="B63" s="66"/>
    </row>
    <row r="64" spans="2:7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  <row r="75" spans="2:2" ht="22.95" customHeight="1">
      <c r="B75" s="66"/>
    </row>
  </sheetData>
  <mergeCells count="13">
    <mergeCell ref="M24:N24"/>
    <mergeCell ref="M30:N30"/>
    <mergeCell ref="M37:N37"/>
    <mergeCell ref="I21:N22"/>
    <mergeCell ref="B1:G1"/>
    <mergeCell ref="B2:G2"/>
    <mergeCell ref="B3:G3"/>
    <mergeCell ref="B21:G21"/>
    <mergeCell ref="B22:G22"/>
    <mergeCell ref="I1:N1"/>
    <mergeCell ref="I2:N2"/>
    <mergeCell ref="I13:N13"/>
    <mergeCell ref="I14:N14"/>
  </mergeCells>
  <dataValidations disablePrompts="1" count="2">
    <dataValidation type="list" allowBlank="1" showInputMessage="1" showErrorMessage="1" sqref="B58" xr:uid="{700427D0-61AB-4EB4-9452-24D5B89F5E9A}">
      <formula1>$D$25:$D$54</formula1>
    </dataValidation>
    <dataValidation type="list" allowBlank="1" showInputMessage="1" showErrorMessage="1" sqref="C58" xr:uid="{509F153E-23A5-49C4-8E54-EE226C1A70B3}">
      <formula1>$C$25:$C$54</formula1>
    </dataValidation>
  </dataValidation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CF17-DC06-4D4C-A165-5A730E15D171}">
  <dimension ref="A2:F74"/>
  <sheetViews>
    <sheetView zoomScale="90" zoomScaleNormal="90" workbookViewId="0">
      <selection activeCell="Q13" sqref="Q13"/>
    </sheetView>
  </sheetViews>
  <sheetFormatPr defaultColWidth="10.77734375" defaultRowHeight="22.95" customHeight="1"/>
  <cols>
    <col min="1" max="1" width="10.77734375" style="63"/>
    <col min="2" max="6" width="14.44140625" style="63" customWidth="1"/>
    <col min="7" max="16384" width="10.77734375" style="63"/>
  </cols>
  <sheetData>
    <row r="2" spans="1:6" ht="22.95" customHeight="1" thickBot="1"/>
    <row r="3" spans="1:6" ht="22.95" customHeight="1">
      <c r="B3" s="268" t="s">
        <v>312</v>
      </c>
      <c r="C3" s="269" t="s">
        <v>329</v>
      </c>
      <c r="D3" s="269" t="s">
        <v>330</v>
      </c>
      <c r="E3" s="269" t="s">
        <v>331</v>
      </c>
      <c r="F3" s="270" t="s">
        <v>332</v>
      </c>
    </row>
    <row r="4" spans="1:6" ht="22.95" customHeight="1">
      <c r="B4" s="226">
        <v>1</v>
      </c>
      <c r="C4" s="223">
        <v>33.450000000000003</v>
      </c>
      <c r="D4" s="223">
        <v>56.76</v>
      </c>
      <c r="E4" s="223">
        <v>32.119999999999997</v>
      </c>
      <c r="F4" s="271">
        <v>76</v>
      </c>
    </row>
    <row r="5" spans="1:6" ht="22.95" customHeight="1">
      <c r="A5" s="65"/>
      <c r="B5" s="226">
        <v>2</v>
      </c>
      <c r="C5" s="223">
        <v>56</v>
      </c>
      <c r="D5" s="223">
        <v>88.98</v>
      </c>
      <c r="E5" s="223">
        <v>33</v>
      </c>
      <c r="F5" s="271">
        <v>77</v>
      </c>
    </row>
    <row r="6" spans="1:6" ht="22.95" customHeight="1">
      <c r="B6" s="226">
        <v>3</v>
      </c>
      <c r="C6" s="223">
        <v>67.78</v>
      </c>
      <c r="D6" s="223">
        <v>67.77</v>
      </c>
      <c r="E6" s="223">
        <v>66</v>
      </c>
      <c r="F6" s="271">
        <v>78.66</v>
      </c>
    </row>
    <row r="7" spans="1:6" ht="22.95" customHeight="1">
      <c r="B7" s="226">
        <v>4</v>
      </c>
      <c r="C7" s="223">
        <v>45</v>
      </c>
      <c r="D7" s="223">
        <v>45.66</v>
      </c>
      <c r="E7" s="223">
        <v>77</v>
      </c>
      <c r="F7" s="271">
        <v>55.67</v>
      </c>
    </row>
    <row r="8" spans="1:6" ht="22.95" customHeight="1">
      <c r="B8" s="226">
        <v>5</v>
      </c>
      <c r="C8" s="223">
        <v>56</v>
      </c>
      <c r="D8" s="223">
        <v>44</v>
      </c>
      <c r="E8" s="223">
        <v>45</v>
      </c>
      <c r="F8" s="271">
        <v>55</v>
      </c>
    </row>
    <row r="9" spans="1:6" ht="22.95" customHeight="1">
      <c r="B9" s="226">
        <v>6</v>
      </c>
      <c r="C9" s="223">
        <v>54.44</v>
      </c>
      <c r="D9" s="223">
        <v>56</v>
      </c>
      <c r="E9" s="223">
        <v>67.89</v>
      </c>
      <c r="F9" s="271">
        <v>55</v>
      </c>
    </row>
    <row r="10" spans="1:6" ht="22.95" customHeight="1">
      <c r="B10" s="226">
        <v>7</v>
      </c>
      <c r="C10" s="223">
        <v>34.450000000000003</v>
      </c>
      <c r="D10" s="223">
        <v>66</v>
      </c>
      <c r="E10" s="223">
        <v>89</v>
      </c>
      <c r="F10" s="271">
        <v>45</v>
      </c>
    </row>
    <row r="11" spans="1:6" ht="22.95" customHeight="1">
      <c r="B11" s="226">
        <v>8</v>
      </c>
      <c r="C11" s="223">
        <v>32.56</v>
      </c>
      <c r="D11" s="223">
        <v>44</v>
      </c>
      <c r="E11" s="223">
        <v>67</v>
      </c>
      <c r="F11" s="271">
        <v>55.98</v>
      </c>
    </row>
    <row r="12" spans="1:6" ht="22.95" customHeight="1">
      <c r="B12" s="226">
        <v>9</v>
      </c>
      <c r="C12" s="223">
        <v>56</v>
      </c>
      <c r="D12" s="223">
        <v>67.67</v>
      </c>
      <c r="E12" s="223">
        <v>45</v>
      </c>
      <c r="F12" s="271">
        <v>45</v>
      </c>
    </row>
    <row r="13" spans="1:6" ht="22.95" customHeight="1" thickBot="1">
      <c r="B13" s="257">
        <v>10</v>
      </c>
      <c r="C13" s="255">
        <v>78</v>
      </c>
      <c r="D13" s="255">
        <v>56.67</v>
      </c>
      <c r="E13" s="255">
        <v>33</v>
      </c>
      <c r="F13" s="272">
        <v>56</v>
      </c>
    </row>
    <row r="14" spans="1:6" ht="22.95" customHeight="1" thickBot="1">
      <c r="B14" s="64"/>
    </row>
    <row r="15" spans="1:6" ht="22.95" customHeight="1">
      <c r="A15" s="399" t="s">
        <v>333</v>
      </c>
      <c r="B15" s="400"/>
      <c r="C15" s="263">
        <f>AVERAGE(C4:C13)</f>
        <v>51.368000000000009</v>
      </c>
      <c r="D15" s="263">
        <f t="shared" ref="D15:F15" si="0">AVERAGE(D4:D13)</f>
        <v>59.350999999999985</v>
      </c>
      <c r="E15" s="263">
        <f t="shared" si="0"/>
        <v>55.500999999999998</v>
      </c>
      <c r="F15" s="264">
        <f t="shared" si="0"/>
        <v>59.930999999999997</v>
      </c>
    </row>
    <row r="16" spans="1:6" ht="22.95" customHeight="1">
      <c r="A16" s="401" t="s">
        <v>334</v>
      </c>
      <c r="B16" s="402"/>
      <c r="C16" s="262">
        <f>MEDIAN(C4:C13)</f>
        <v>55.22</v>
      </c>
      <c r="D16" s="262">
        <f t="shared" ref="D16:F16" si="1">MEDIAN(D4:D13)</f>
        <v>56.715000000000003</v>
      </c>
      <c r="E16" s="262">
        <f t="shared" si="1"/>
        <v>55.5</v>
      </c>
      <c r="F16" s="265">
        <f t="shared" si="1"/>
        <v>55.825000000000003</v>
      </c>
    </row>
    <row r="17" spans="1:6" ht="22.95" customHeight="1">
      <c r="A17" s="401" t="s">
        <v>335</v>
      </c>
      <c r="B17" s="402"/>
      <c r="C17" s="136">
        <f>MODE(C4:C13)</f>
        <v>56</v>
      </c>
      <c r="D17" s="136">
        <f t="shared" ref="D17:F17" si="2">MODE(D4:D13)</f>
        <v>44</v>
      </c>
      <c r="E17" s="136">
        <f t="shared" si="2"/>
        <v>33</v>
      </c>
      <c r="F17" s="144">
        <f t="shared" si="2"/>
        <v>55</v>
      </c>
    </row>
    <row r="18" spans="1:6" ht="22.95" customHeight="1" thickBot="1">
      <c r="A18" s="403" t="s">
        <v>336</v>
      </c>
      <c r="B18" s="404"/>
      <c r="C18" s="266">
        <f>STDEVA(C4:C13)</f>
        <v>15.106975430795741</v>
      </c>
      <c r="D18" s="266">
        <f t="shared" ref="D18:F18" si="3">STDEVA(D4:D13)</f>
        <v>13.928596842467686</v>
      </c>
      <c r="E18" s="266">
        <f t="shared" si="3"/>
        <v>20.439983936719074</v>
      </c>
      <c r="F18" s="267">
        <f t="shared" si="3"/>
        <v>12.666917936104319</v>
      </c>
    </row>
    <row r="19" spans="1:6" ht="22.95" customHeight="1">
      <c r="B19" s="66"/>
    </row>
    <row r="20" spans="1:6" ht="22.95" customHeight="1">
      <c r="A20" s="65"/>
      <c r="B20" s="66"/>
    </row>
    <row r="21" spans="1:6" ht="22.95" customHeight="1">
      <c r="A21" s="65"/>
      <c r="B21" s="66"/>
    </row>
    <row r="22" spans="1:6" ht="22.95" customHeight="1">
      <c r="A22" s="65"/>
      <c r="B22" s="66"/>
    </row>
    <row r="23" spans="1:6" ht="22.95" customHeight="1">
      <c r="A23" s="65"/>
      <c r="B23" s="66"/>
    </row>
    <row r="24" spans="1:6" ht="22.95" customHeight="1">
      <c r="A24" s="65"/>
      <c r="B24" s="64"/>
    </row>
    <row r="25" spans="1:6" ht="22.95" customHeight="1">
      <c r="A25" s="65"/>
      <c r="B25" s="66"/>
    </row>
    <row r="26" spans="1:6" ht="22.95" customHeight="1">
      <c r="A26" s="65"/>
      <c r="B26" s="66"/>
    </row>
    <row r="27" spans="1:6" ht="22.95" customHeight="1">
      <c r="A27" s="65"/>
      <c r="B27" s="66"/>
    </row>
    <row r="28" spans="1:6" ht="22.95" customHeight="1">
      <c r="B28" s="66"/>
    </row>
    <row r="29" spans="1:6" ht="22.95" customHeight="1">
      <c r="B29" s="66"/>
    </row>
    <row r="30" spans="1:6" ht="22.95" customHeight="1">
      <c r="B30" s="66"/>
    </row>
    <row r="31" spans="1:6" ht="22.95" customHeight="1">
      <c r="B31" s="66"/>
    </row>
    <row r="32" spans="1:6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mergeCells count="4">
    <mergeCell ref="A15:B15"/>
    <mergeCell ref="A16:B16"/>
    <mergeCell ref="A17:B17"/>
    <mergeCell ref="A18:B1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7D29-6F93-4D81-9594-78D2922F0670}">
  <dimension ref="A1:G74"/>
  <sheetViews>
    <sheetView workbookViewId="0">
      <selection activeCell="F15" sqref="F15"/>
    </sheetView>
  </sheetViews>
  <sheetFormatPr defaultColWidth="10.77734375" defaultRowHeight="22.95" customHeight="1"/>
  <cols>
    <col min="1" max="1" width="10.77734375" style="63"/>
    <col min="2" max="2" width="57.21875" style="63" bestFit="1" customWidth="1"/>
    <col min="3" max="3" width="20.6640625" style="63" bestFit="1" customWidth="1"/>
    <col min="4" max="5" width="18.21875" style="63" bestFit="1" customWidth="1"/>
    <col min="6" max="16384" width="10.77734375" style="63"/>
  </cols>
  <sheetData>
    <row r="1" spans="1:5" ht="22.95" customHeight="1">
      <c r="B1" s="409" t="s">
        <v>342</v>
      </c>
      <c r="C1" s="410"/>
      <c r="D1" s="410"/>
      <c r="E1" s="411"/>
    </row>
    <row r="2" spans="1:5" ht="22.95" customHeight="1">
      <c r="B2" s="412" t="s">
        <v>345</v>
      </c>
      <c r="C2" s="413"/>
      <c r="D2" s="413"/>
      <c r="E2" s="414"/>
    </row>
    <row r="3" spans="1:5" ht="22.95" customHeight="1" thickBot="1">
      <c r="B3" s="97"/>
      <c r="E3" s="98"/>
    </row>
    <row r="4" spans="1:5" ht="22.95" customHeight="1">
      <c r="B4" s="274" t="s">
        <v>340</v>
      </c>
      <c r="C4" s="275">
        <v>200000</v>
      </c>
      <c r="D4" s="275">
        <v>99999</v>
      </c>
      <c r="E4" s="276">
        <v>44000</v>
      </c>
    </row>
    <row r="5" spans="1:5" ht="22.95" customHeight="1">
      <c r="A5" s="64"/>
      <c r="B5" s="281" t="s">
        <v>337</v>
      </c>
      <c r="C5" s="282">
        <f>IF(C4&gt;=$C$8,$C$9,$C$10)</f>
        <v>400</v>
      </c>
      <c r="D5" s="282">
        <f t="shared" ref="D5:E5" si="0">IF(D4&gt;=$C$8,$C$9,$C$10)</f>
        <v>65</v>
      </c>
      <c r="E5" s="286">
        <f t="shared" si="0"/>
        <v>65</v>
      </c>
    </row>
    <row r="6" spans="1:5" ht="22.95" customHeight="1">
      <c r="A6" s="64"/>
      <c r="B6" s="415"/>
      <c r="C6" s="416"/>
      <c r="D6" s="416"/>
      <c r="E6" s="417"/>
    </row>
    <row r="7" spans="1:5" ht="22.95" customHeight="1">
      <c r="A7" s="64"/>
      <c r="B7" s="287" t="s">
        <v>338</v>
      </c>
      <c r="C7" s="288"/>
      <c r="E7" s="98"/>
    </row>
    <row r="8" spans="1:5" ht="22.95" customHeight="1">
      <c r="A8" s="64"/>
      <c r="B8" s="200" t="s">
        <v>339</v>
      </c>
      <c r="C8" s="273">
        <v>100000</v>
      </c>
      <c r="E8" s="98"/>
    </row>
    <row r="9" spans="1:5" ht="22.95" customHeight="1" thickBot="1">
      <c r="A9" s="64"/>
      <c r="B9" s="201" t="s">
        <v>343</v>
      </c>
      <c r="C9" s="278">
        <v>400</v>
      </c>
      <c r="E9" s="98"/>
    </row>
    <row r="10" spans="1:5" ht="22.95" customHeight="1" thickBot="1">
      <c r="A10" s="64"/>
      <c r="B10" s="201" t="s">
        <v>344</v>
      </c>
      <c r="C10" s="278">
        <v>65</v>
      </c>
      <c r="D10" s="103"/>
      <c r="E10" s="104"/>
    </row>
    <row r="11" spans="1:5" ht="22.95" customHeight="1">
      <c r="A11" s="64"/>
    </row>
    <row r="12" spans="1:5" ht="22.95" customHeight="1" thickBot="1">
      <c r="A12" s="64"/>
    </row>
    <row r="13" spans="1:5" ht="22.95" customHeight="1">
      <c r="A13" s="64"/>
      <c r="B13" s="283" t="s">
        <v>348</v>
      </c>
      <c r="C13" s="284"/>
    </row>
    <row r="14" spans="1:5" ht="22.95" customHeight="1">
      <c r="A14" s="64"/>
      <c r="B14" s="407" t="s">
        <v>350</v>
      </c>
      <c r="C14" s="408"/>
    </row>
    <row r="15" spans="1:5" ht="22.95" customHeight="1">
      <c r="A15" s="66"/>
      <c r="B15" s="97"/>
      <c r="C15" s="98"/>
    </row>
    <row r="16" spans="1:5" ht="22.95" customHeight="1">
      <c r="A16" s="66"/>
      <c r="B16" s="200" t="s">
        <v>346</v>
      </c>
      <c r="C16" s="277">
        <v>9000</v>
      </c>
    </row>
    <row r="17" spans="1:7" ht="22.95" customHeight="1" thickBot="1">
      <c r="A17" s="66"/>
      <c r="B17" s="201" t="s">
        <v>347</v>
      </c>
      <c r="C17" s="285">
        <v>6000</v>
      </c>
    </row>
    <row r="18" spans="1:7" ht="22.95" customHeight="1" thickBot="1">
      <c r="A18" s="66"/>
      <c r="B18" s="279" t="str">
        <f>IF(C16&gt;C17,"Net Profit", "Net  Loss")</f>
        <v>Net Profit</v>
      </c>
      <c r="C18" s="280">
        <f>C16-C17</f>
        <v>3000</v>
      </c>
    </row>
    <row r="19" spans="1:7" ht="22.95" customHeight="1">
      <c r="A19" s="66"/>
    </row>
    <row r="20" spans="1:7" ht="22.95" customHeight="1" thickBot="1">
      <c r="A20" s="66"/>
    </row>
    <row r="21" spans="1:7" ht="22.95" customHeight="1">
      <c r="A21" s="66"/>
      <c r="B21" s="405" t="s">
        <v>349</v>
      </c>
      <c r="C21" s="406"/>
    </row>
    <row r="22" spans="1:7" ht="22.95" customHeight="1">
      <c r="A22" s="66"/>
      <c r="B22" s="407" t="s">
        <v>351</v>
      </c>
      <c r="C22" s="408"/>
    </row>
    <row r="23" spans="1:7" ht="22.95" customHeight="1">
      <c r="A23" s="66"/>
      <c r="B23" s="97"/>
      <c r="C23" s="98"/>
    </row>
    <row r="24" spans="1:7" ht="22.95" customHeight="1">
      <c r="A24" s="64"/>
      <c r="B24" s="200" t="s">
        <v>346</v>
      </c>
      <c r="C24" s="277">
        <v>4500</v>
      </c>
    </row>
    <row r="25" spans="1:7" ht="22.95" customHeight="1" thickBot="1">
      <c r="A25" s="66"/>
      <c r="B25" s="201" t="s">
        <v>347</v>
      </c>
      <c r="C25" s="285">
        <v>5000</v>
      </c>
    </row>
    <row r="26" spans="1:7" ht="22.95" customHeight="1" thickBot="1">
      <c r="A26" s="66"/>
      <c r="B26" s="289" t="str">
        <f>IF(C24&gt;C25,"Net Profit", "Net  Loss")</f>
        <v>Net  Loss</v>
      </c>
      <c r="C26" s="280">
        <f>IF(C24&gt;C25,C24-C25,C25-C24)</f>
        <v>500</v>
      </c>
    </row>
    <row r="27" spans="1:7" ht="22.95" customHeight="1">
      <c r="A27" s="66"/>
    </row>
    <row r="28" spans="1:7" ht="22.95" customHeight="1" thickBot="1">
      <c r="A28" s="66"/>
    </row>
    <row r="29" spans="1:7" ht="22.95" customHeight="1">
      <c r="A29" s="66"/>
      <c r="B29" s="405" t="s">
        <v>353</v>
      </c>
      <c r="C29" s="406"/>
      <c r="G29" s="290"/>
    </row>
    <row r="30" spans="1:7" ht="22.95" customHeight="1">
      <c r="A30" s="66"/>
      <c r="B30" s="407"/>
      <c r="C30" s="408"/>
      <c r="G30" s="290"/>
    </row>
    <row r="31" spans="1:7" ht="22.95" customHeight="1">
      <c r="A31" s="66"/>
      <c r="B31" s="97"/>
      <c r="C31" s="98"/>
    </row>
    <row r="32" spans="1:7" ht="22.95" customHeight="1">
      <c r="A32" s="66"/>
      <c r="B32" s="200" t="s">
        <v>340</v>
      </c>
      <c r="C32" s="277">
        <v>110000</v>
      </c>
    </row>
    <row r="33" spans="1:7" ht="22.95" customHeight="1" thickBot="1">
      <c r="A33" s="66"/>
      <c r="B33" s="201" t="s">
        <v>337</v>
      </c>
      <c r="C33" s="285">
        <f>IF(C32&gt;=C36,C32*C37,"Zero")</f>
        <v>11000</v>
      </c>
      <c r="G33" s="290"/>
    </row>
    <row r="34" spans="1:7" ht="22.95" customHeight="1" thickBot="1">
      <c r="A34" s="66"/>
      <c r="B34" s="289"/>
      <c r="C34" s="291"/>
      <c r="G34" s="165"/>
    </row>
    <row r="35" spans="1:7" ht="22.95" customHeight="1">
      <c r="A35" s="295">
        <v>0.01</v>
      </c>
      <c r="B35" s="274" t="s">
        <v>352</v>
      </c>
      <c r="C35" s="292"/>
    </row>
    <row r="36" spans="1:7" ht="22.95" customHeight="1">
      <c r="A36" s="66"/>
      <c r="B36" s="200" t="s">
        <v>354</v>
      </c>
      <c r="C36" s="293">
        <v>100000</v>
      </c>
    </row>
    <row r="37" spans="1:7" ht="22.95" customHeight="1" thickBot="1">
      <c r="A37" s="66"/>
      <c r="B37" s="201" t="s">
        <v>355</v>
      </c>
      <c r="C37" s="294">
        <v>0.1</v>
      </c>
    </row>
    <row r="38" spans="1:7" ht="22.95" customHeight="1">
      <c r="A38" s="66"/>
    </row>
    <row r="39" spans="1:7" ht="22.95" customHeight="1">
      <c r="A39" s="66"/>
    </row>
    <row r="40" spans="1:7" ht="22.95" customHeight="1">
      <c r="A40" s="66"/>
    </row>
    <row r="41" spans="1:7" ht="22.95" customHeight="1">
      <c r="A41" s="66"/>
    </row>
    <row r="42" spans="1:7" ht="22.95" customHeight="1">
      <c r="A42" s="66"/>
    </row>
    <row r="43" spans="1:7" ht="22.95" customHeight="1">
      <c r="A43" s="66"/>
    </row>
    <row r="44" spans="1:7" ht="22.95" customHeight="1">
      <c r="A44" s="66"/>
    </row>
    <row r="45" spans="1:7" ht="22.95" customHeight="1">
      <c r="A45" s="66"/>
    </row>
    <row r="46" spans="1:7" ht="22.95" customHeight="1">
      <c r="A46" s="66"/>
    </row>
    <row r="47" spans="1:7" ht="22.95" customHeight="1">
      <c r="A47" s="66"/>
    </row>
    <row r="48" spans="1:7" ht="22.95" customHeight="1">
      <c r="A48" s="66"/>
    </row>
    <row r="49" spans="1:1" ht="22.95" customHeight="1">
      <c r="A49" s="66"/>
    </row>
    <row r="50" spans="1:1" ht="22.95" customHeight="1">
      <c r="A50" s="66"/>
    </row>
    <row r="51" spans="1:1" ht="22.95" customHeight="1">
      <c r="A51" s="66"/>
    </row>
    <row r="52" spans="1:1" ht="22.95" customHeight="1">
      <c r="A52" s="66"/>
    </row>
    <row r="53" spans="1:1" ht="22.95" customHeight="1">
      <c r="A53" s="66"/>
    </row>
    <row r="54" spans="1:1" ht="22.95" customHeight="1">
      <c r="A54" s="66"/>
    </row>
    <row r="55" spans="1:1" ht="22.95" customHeight="1">
      <c r="A55" s="66"/>
    </row>
    <row r="56" spans="1:1" ht="22.95" customHeight="1">
      <c r="A56" s="66"/>
    </row>
    <row r="57" spans="1:1" ht="22.95" customHeight="1">
      <c r="A57" s="66"/>
    </row>
    <row r="58" spans="1:1" ht="22.95" customHeight="1">
      <c r="A58" s="66"/>
    </row>
    <row r="59" spans="1:1" ht="22.95" customHeight="1">
      <c r="A59" s="66"/>
    </row>
    <row r="60" spans="1:1" ht="22.95" customHeight="1">
      <c r="A60" s="66"/>
    </row>
    <row r="61" spans="1:1" ht="22.95" customHeight="1">
      <c r="A61" s="66"/>
    </row>
    <row r="62" spans="1:1" ht="22.95" customHeight="1">
      <c r="A62" s="66"/>
    </row>
    <row r="63" spans="1:1" ht="22.95" customHeight="1">
      <c r="A63" s="66"/>
    </row>
    <row r="64" spans="1:1" ht="22.95" customHeight="1">
      <c r="A64" s="66"/>
    </row>
    <row r="65" spans="1:1" ht="22.95" customHeight="1">
      <c r="A65" s="66"/>
    </row>
    <row r="66" spans="1:1" ht="22.95" customHeight="1">
      <c r="A66" s="66"/>
    </row>
    <row r="67" spans="1:1" ht="22.95" customHeight="1">
      <c r="A67" s="66"/>
    </row>
    <row r="68" spans="1:1" ht="22.95" customHeight="1">
      <c r="A68" s="66"/>
    </row>
    <row r="69" spans="1:1" ht="22.95" customHeight="1">
      <c r="A69" s="66"/>
    </row>
    <row r="70" spans="1:1" ht="22.95" customHeight="1">
      <c r="A70" s="66"/>
    </row>
    <row r="71" spans="1:1" ht="22.95" customHeight="1">
      <c r="A71" s="66"/>
    </row>
    <row r="72" spans="1:1" ht="22.95" customHeight="1">
      <c r="A72" s="66"/>
    </row>
    <row r="73" spans="1:1" ht="22.95" customHeight="1">
      <c r="A73" s="66"/>
    </row>
    <row r="74" spans="1:1" ht="22.95" customHeight="1">
      <c r="A74" s="66"/>
    </row>
  </sheetData>
  <mergeCells count="8">
    <mergeCell ref="B29:C29"/>
    <mergeCell ref="B30:C30"/>
    <mergeCell ref="B1:E1"/>
    <mergeCell ref="B2:E2"/>
    <mergeCell ref="B14:C14"/>
    <mergeCell ref="B6:E6"/>
    <mergeCell ref="B22:C22"/>
    <mergeCell ref="B21:C2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6A39-FB58-48E6-AF4D-5C4900B8131F}">
  <dimension ref="A4:C74"/>
  <sheetViews>
    <sheetView workbookViewId="0">
      <selection activeCell="H10" sqref="H10"/>
    </sheetView>
  </sheetViews>
  <sheetFormatPr defaultColWidth="10.77734375" defaultRowHeight="22.95" customHeight="1"/>
  <cols>
    <col min="1" max="16384" width="10.77734375" style="63"/>
  </cols>
  <sheetData>
    <row r="4" spans="1:3" ht="22.95" customHeight="1">
      <c r="C4" s="65"/>
    </row>
    <row r="5" spans="1:3" ht="22.95" customHeight="1">
      <c r="A5" s="65"/>
      <c r="B5" s="64"/>
      <c r="C5" s="65"/>
    </row>
    <row r="6" spans="1:3" ht="22.95" customHeight="1">
      <c r="B6" s="64"/>
    </row>
    <row r="7" spans="1:3" ht="22.95" customHeight="1">
      <c r="B7" s="64"/>
    </row>
    <row r="8" spans="1:3" ht="22.95" customHeight="1">
      <c r="B8" s="64"/>
    </row>
    <row r="9" spans="1:3" ht="22.95" customHeight="1">
      <c r="B9" s="64"/>
    </row>
    <row r="10" spans="1:3" ht="22.95" customHeight="1">
      <c r="B10" s="64"/>
    </row>
    <row r="11" spans="1:3" ht="22.95" customHeight="1">
      <c r="B11" s="64"/>
    </row>
    <row r="12" spans="1:3" ht="22.95" customHeight="1">
      <c r="B12" s="64"/>
    </row>
    <row r="13" spans="1:3" ht="22.95" customHeight="1">
      <c r="B13" s="64"/>
    </row>
    <row r="14" spans="1:3" ht="22.95" customHeight="1">
      <c r="B14" s="64"/>
    </row>
    <row r="15" spans="1:3" ht="22.95" customHeight="1">
      <c r="B15" s="66"/>
    </row>
    <row r="16" spans="1:3" ht="22.95" customHeight="1">
      <c r="B16" s="66"/>
      <c r="C16" s="65"/>
    </row>
    <row r="17" spans="1:3" ht="22.95" customHeight="1">
      <c r="B17" s="66"/>
      <c r="C17" s="65"/>
    </row>
    <row r="18" spans="1:3" ht="22.95" customHeight="1">
      <c r="B18" s="66"/>
      <c r="C18" s="65"/>
    </row>
    <row r="19" spans="1:3" ht="22.95" customHeight="1">
      <c r="B19" s="66"/>
    </row>
    <row r="20" spans="1:3" ht="22.95" customHeight="1">
      <c r="A20" s="65"/>
      <c r="B20" s="66"/>
    </row>
    <row r="21" spans="1:3" ht="22.95" customHeight="1">
      <c r="A21" s="65"/>
      <c r="B21" s="66"/>
    </row>
    <row r="22" spans="1:3" ht="22.95" customHeight="1">
      <c r="A22" s="65"/>
      <c r="B22" s="66"/>
    </row>
    <row r="23" spans="1:3" ht="22.95" customHeight="1">
      <c r="A23" s="65"/>
      <c r="B23" s="66"/>
    </row>
    <row r="24" spans="1:3" ht="22.95" customHeight="1">
      <c r="A24" s="65"/>
      <c r="B24" s="64"/>
    </row>
    <row r="25" spans="1:3" ht="22.95" customHeight="1">
      <c r="A25" s="65"/>
      <c r="B25" s="66"/>
    </row>
    <row r="26" spans="1:3" ht="22.95" customHeight="1">
      <c r="A26" s="65"/>
      <c r="B26" s="66"/>
    </row>
    <row r="27" spans="1:3" ht="22.95" customHeight="1">
      <c r="A27" s="65"/>
      <c r="B27" s="66"/>
    </row>
    <row r="28" spans="1:3" ht="22.95" customHeight="1">
      <c r="B28" s="66"/>
    </row>
    <row r="29" spans="1:3" ht="22.95" customHeight="1">
      <c r="B29" s="66"/>
    </row>
    <row r="30" spans="1:3" ht="22.95" customHeight="1">
      <c r="B30" s="66"/>
    </row>
    <row r="31" spans="1:3" ht="22.95" customHeight="1">
      <c r="B31" s="66"/>
    </row>
    <row r="32" spans="1:3" ht="22.95" customHeight="1">
      <c r="B32" s="66"/>
    </row>
    <row r="33" spans="2:2" ht="22.95" customHeight="1">
      <c r="B33" s="66"/>
    </row>
    <row r="34" spans="2:2" ht="22.95" customHeight="1">
      <c r="B34" s="66"/>
    </row>
    <row r="35" spans="2:2" ht="22.95" customHeight="1">
      <c r="B35" s="66"/>
    </row>
    <row r="36" spans="2:2" ht="22.95" customHeight="1">
      <c r="B36" s="66"/>
    </row>
    <row r="37" spans="2:2" ht="22.95" customHeight="1">
      <c r="B37" s="66"/>
    </row>
    <row r="38" spans="2:2" ht="22.95" customHeight="1">
      <c r="B38" s="66"/>
    </row>
    <row r="39" spans="2:2" ht="22.95" customHeight="1">
      <c r="B39" s="66"/>
    </row>
    <row r="40" spans="2:2" ht="22.95" customHeight="1">
      <c r="B40" s="66"/>
    </row>
    <row r="41" spans="2:2" ht="22.95" customHeight="1">
      <c r="B41" s="66"/>
    </row>
    <row r="42" spans="2:2" ht="22.95" customHeight="1">
      <c r="B42" s="66"/>
    </row>
    <row r="43" spans="2:2" ht="22.95" customHeight="1">
      <c r="B43" s="66"/>
    </row>
    <row r="44" spans="2:2" ht="22.95" customHeight="1">
      <c r="B44" s="66"/>
    </row>
    <row r="45" spans="2:2" ht="22.95" customHeight="1">
      <c r="B45" s="66"/>
    </row>
    <row r="46" spans="2:2" ht="22.95" customHeight="1">
      <c r="B46" s="66"/>
    </row>
    <row r="47" spans="2:2" ht="22.95" customHeight="1">
      <c r="B47" s="66"/>
    </row>
    <row r="48" spans="2:2" ht="22.95" customHeight="1">
      <c r="B48" s="66"/>
    </row>
    <row r="49" spans="2:2" ht="22.95" customHeight="1">
      <c r="B49" s="66"/>
    </row>
    <row r="50" spans="2:2" ht="22.95" customHeight="1">
      <c r="B50" s="66"/>
    </row>
    <row r="51" spans="2:2" ht="22.95" customHeight="1">
      <c r="B51" s="66"/>
    </row>
    <row r="52" spans="2:2" ht="22.95" customHeight="1">
      <c r="B52" s="66"/>
    </row>
    <row r="53" spans="2:2" ht="22.95" customHeight="1">
      <c r="B53" s="66"/>
    </row>
    <row r="54" spans="2:2" ht="22.95" customHeight="1">
      <c r="B54" s="66"/>
    </row>
    <row r="55" spans="2:2" ht="22.95" customHeight="1">
      <c r="B55" s="66"/>
    </row>
    <row r="56" spans="2:2" ht="22.95" customHeight="1">
      <c r="B56" s="66"/>
    </row>
    <row r="57" spans="2:2" ht="22.95" customHeight="1">
      <c r="B57" s="66"/>
    </row>
    <row r="58" spans="2:2" ht="22.95" customHeight="1">
      <c r="B58" s="66"/>
    </row>
    <row r="59" spans="2:2" ht="22.95" customHeight="1">
      <c r="B59" s="66"/>
    </row>
    <row r="60" spans="2:2" ht="22.95" customHeight="1">
      <c r="B60" s="66"/>
    </row>
    <row r="61" spans="2:2" ht="22.95" customHeight="1">
      <c r="B61" s="66"/>
    </row>
    <row r="62" spans="2:2" ht="22.95" customHeight="1">
      <c r="B62" s="66"/>
    </row>
    <row r="63" spans="2:2" ht="22.95" customHeight="1">
      <c r="B63" s="66"/>
    </row>
    <row r="64" spans="2:2" ht="22.95" customHeight="1">
      <c r="B64" s="66"/>
    </row>
    <row r="65" spans="2:2" ht="22.95" customHeight="1">
      <c r="B65" s="66"/>
    </row>
    <row r="66" spans="2:2" ht="22.95" customHeight="1">
      <c r="B66" s="66"/>
    </row>
    <row r="67" spans="2:2" ht="22.95" customHeight="1">
      <c r="B67" s="66"/>
    </row>
    <row r="68" spans="2:2" ht="22.95" customHeight="1">
      <c r="B68" s="66"/>
    </row>
    <row r="69" spans="2:2" ht="22.95" customHeight="1">
      <c r="B69" s="66"/>
    </row>
    <row r="70" spans="2:2" ht="22.95" customHeight="1">
      <c r="B70" s="66"/>
    </row>
    <row r="71" spans="2:2" ht="22.95" customHeight="1">
      <c r="B71" s="66"/>
    </row>
    <row r="72" spans="2:2" ht="22.95" customHeight="1">
      <c r="B72" s="66"/>
    </row>
    <row r="73" spans="2:2" ht="22.95" customHeight="1">
      <c r="B73" s="66"/>
    </row>
    <row r="74" spans="2:2" ht="22.95" customHeight="1">
      <c r="B74" s="6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982CA-159E-4529-BF8A-049018BFAD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</vt:i4>
      </vt:variant>
    </vt:vector>
  </HeadingPairs>
  <TitlesOfParts>
    <vt:vector size="32" baseType="lpstr">
      <vt:lpstr>Index</vt:lpstr>
      <vt:lpstr>Day-1</vt:lpstr>
      <vt:lpstr>Day-2</vt:lpstr>
      <vt:lpstr>DAY-3</vt:lpstr>
      <vt:lpstr>Day-4</vt:lpstr>
      <vt:lpstr>Day-5</vt:lpstr>
      <vt:lpstr>Day-6</vt:lpstr>
      <vt:lpstr>Day-7</vt:lpstr>
      <vt:lpstr>Day-8</vt:lpstr>
      <vt:lpstr>Day-9</vt:lpstr>
      <vt:lpstr>Day-10</vt:lpstr>
      <vt:lpstr>Day-11</vt:lpstr>
      <vt:lpstr>Day-12</vt:lpstr>
      <vt:lpstr>Day-13</vt:lpstr>
      <vt:lpstr>Day-14</vt:lpstr>
      <vt:lpstr>Data-1</vt:lpstr>
      <vt:lpstr>Day-15</vt:lpstr>
      <vt:lpstr>Day-16</vt:lpstr>
      <vt:lpstr>Day-17</vt:lpstr>
      <vt:lpstr>Day-18</vt:lpstr>
      <vt:lpstr>Day-19</vt:lpstr>
      <vt:lpstr>Day-20</vt:lpstr>
      <vt:lpstr>Data_2</vt:lpstr>
      <vt:lpstr>Day-21</vt:lpstr>
      <vt:lpstr>Day-22</vt:lpstr>
      <vt:lpstr>Day-23</vt:lpstr>
      <vt:lpstr>Day-24</vt:lpstr>
      <vt:lpstr>Day-25</vt:lpstr>
      <vt:lpstr>Day-26</vt:lpstr>
      <vt:lpstr>SAMPLE</vt:lpstr>
      <vt:lpstr>data2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2023-02-05T12:18:57Z</dcterms:modified>
</cp:coreProperties>
</file>