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cuments\MIT Analytics Edge\Week 8\"/>
    </mc:Choice>
  </mc:AlternateContent>
  <xr:revisionPtr revIDLastSave="0" documentId="13_ncr:1_{25C82D45-6432-4D26-825C-11EDC19F0B73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definedNames>
    <definedName name="solver_adj" localSheetId="0" hidden="1">Sheet1!$B$26:$D$33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Sheet1!$A$41:$A$43</definedName>
    <definedName name="solver_lhs2" localSheetId="0" hidden="1">Sheet1!$F$26:$F$33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Sheet1!$A$37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Sheet1!$C$41:$C$43</definedName>
    <definedName name="solver_rhs2" localSheetId="0" hidden="1">Sheet1!$I$26:$I$33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8" i="1" l="1"/>
  <c r="I47" i="1"/>
  <c r="I46" i="1"/>
  <c r="I45" i="1"/>
  <c r="I44" i="1"/>
  <c r="I43" i="1"/>
  <c r="I42" i="1"/>
  <c r="I41" i="1"/>
  <c r="K37" i="1"/>
  <c r="F26" i="1"/>
  <c r="A43" i="1"/>
  <c r="A42" i="1"/>
  <c r="A41" i="1"/>
  <c r="K22" i="1"/>
  <c r="B19" i="1"/>
  <c r="H27" i="1"/>
  <c r="H28" i="1"/>
  <c r="H29" i="1"/>
  <c r="H30" i="1"/>
  <c r="H31" i="1"/>
  <c r="H32" i="1"/>
  <c r="H33" i="1"/>
  <c r="H26" i="1"/>
  <c r="F27" i="1"/>
  <c r="F28" i="1"/>
  <c r="F29" i="1"/>
  <c r="F30" i="1"/>
  <c r="F31" i="1"/>
  <c r="F32" i="1"/>
  <c r="F33" i="1"/>
  <c r="A37" i="1"/>
</calcChain>
</file>

<file path=xl/sharedStrings.xml><?xml version="1.0" encoding="utf-8"?>
<sst xmlns="http://schemas.openxmlformats.org/spreadsheetml/2006/main" count="60" uniqueCount="37">
  <si>
    <t>EVEN' STAR ORGANIC PRODUCE</t>
  </si>
  <si>
    <t>Produce Data</t>
  </si>
  <si>
    <t>Produce</t>
  </si>
  <si>
    <t>Number of Available Cases</t>
  </si>
  <si>
    <t>Restaurant Price</t>
  </si>
  <si>
    <t>CSA Price</t>
  </si>
  <si>
    <t>Farmer's Market Price</t>
  </si>
  <si>
    <t>Tomatoes (large)</t>
  </si>
  <si>
    <t>Tomatoes (small)</t>
  </si>
  <si>
    <t>Watermelon</t>
  </si>
  <si>
    <t>Okra</t>
  </si>
  <si>
    <t>Basil</t>
  </si>
  <si>
    <t>Cucumbers</t>
  </si>
  <si>
    <t>Sweet Potatoes</t>
  </si>
  <si>
    <t>Winter Squash</t>
  </si>
  <si>
    <t>Cost Data</t>
  </si>
  <si>
    <t>Restaurant</t>
  </si>
  <si>
    <t>CSA</t>
  </si>
  <si>
    <t>Farmer's Market</t>
  </si>
  <si>
    <t>Cost per Client</t>
  </si>
  <si>
    <t>Entry Cost</t>
  </si>
  <si>
    <t>Decision Variables: Number of cases of each type of produce to sell in each channel</t>
  </si>
  <si>
    <t>Cases to Restaurants</t>
  </si>
  <si>
    <t>Cases to CSA</t>
  </si>
  <si>
    <t>Cases to Farmers' Market</t>
  </si>
  <si>
    <t>Objective: Maximize total profit</t>
  </si>
  <si>
    <t>Total cases</t>
  </si>
  <si>
    <t>&lt;=</t>
  </si>
  <si>
    <t>Actual cost rest.</t>
  </si>
  <si>
    <t>Hypothetical cost rest.</t>
  </si>
  <si>
    <t>Constraint</t>
  </si>
  <si>
    <t>Old profit</t>
  </si>
  <si>
    <t>New profit</t>
  </si>
  <si>
    <t>Tom (large)</t>
  </si>
  <si>
    <t>Tom (small)</t>
  </si>
  <si>
    <t>Sweet potatoes</t>
  </si>
  <si>
    <t>Winter squash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</si>
</sst>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DCFF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8" fontId="1" fillId="0" borderId="0" xfId="0" applyNumberFormat="1" applyFont="1" applyAlignment="1">
      <alignment horizontal="right" vertical="center" wrapText="1"/>
    </xf>
    <xf numFmtId="8" fontId="1" fillId="0" borderId="5" xfId="0" applyNumberFormat="1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8" fontId="1" fillId="0" borderId="7" xfId="0" applyNumberFormat="1" applyFont="1" applyBorder="1" applyAlignment="1">
      <alignment horizontal="right" vertical="center" wrapText="1"/>
    </xf>
    <xf numFmtId="8" fontId="1" fillId="0" borderId="8" xfId="0" applyNumberFormat="1" applyFont="1" applyBorder="1" applyAlignment="1">
      <alignment horizontal="right" vertical="center" wrapText="1"/>
    </xf>
    <xf numFmtId="8" fontId="1" fillId="3" borderId="9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0" xfId="0" applyAlignment="1"/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8" fontId="1" fillId="0" borderId="0" xfId="0" applyNumberFormat="1" applyFont="1" applyFill="1" applyBorder="1" applyAlignment="1">
      <alignment horizontal="right" vertical="center" wrapText="1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A24" workbookViewId="0">
      <selection activeCell="I49" sqref="I49"/>
    </sheetView>
  </sheetViews>
  <sheetFormatPr defaultColWidth="11" defaultRowHeight="15.75" x14ac:dyDescent="0.25"/>
  <cols>
    <col min="1" max="1" width="14.5" customWidth="1"/>
    <col min="2" max="2" width="24.375" customWidth="1"/>
    <col min="3" max="3" width="14.875" customWidth="1"/>
    <col min="4" max="4" width="25.625" customWidth="1"/>
    <col min="5" max="5" width="20.125" customWidth="1"/>
  </cols>
  <sheetData>
    <row r="1" spans="1:5" x14ac:dyDescent="0.25">
      <c r="A1" s="11" t="s">
        <v>0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x14ac:dyDescent="0.25">
      <c r="A3" s="12" t="s">
        <v>1</v>
      </c>
      <c r="B3" s="1"/>
      <c r="C3" s="1"/>
      <c r="D3" s="1"/>
      <c r="E3" s="1"/>
    </row>
    <row r="4" spans="1:5" ht="16.5" thickBot="1" x14ac:dyDescent="0.3">
      <c r="A4" s="1"/>
      <c r="B4" s="1"/>
      <c r="C4" s="1"/>
      <c r="D4" s="1"/>
      <c r="E4" s="1"/>
    </row>
    <row r="5" spans="1:5" s="17" customFormat="1" ht="16.5" thickBot="1" x14ac:dyDescent="0.3">
      <c r="A5" s="13" t="s">
        <v>2</v>
      </c>
      <c r="B5" s="14" t="s">
        <v>3</v>
      </c>
      <c r="C5" s="15" t="s">
        <v>4</v>
      </c>
      <c r="D5" s="15" t="s">
        <v>5</v>
      </c>
      <c r="E5" s="16" t="s">
        <v>6</v>
      </c>
    </row>
    <row r="6" spans="1:5" x14ac:dyDescent="0.25">
      <c r="A6" s="2" t="s">
        <v>7</v>
      </c>
      <c r="B6" s="3">
        <v>406</v>
      </c>
      <c r="C6" s="4">
        <v>40</v>
      </c>
      <c r="D6" s="4">
        <v>36</v>
      </c>
      <c r="E6" s="5">
        <v>38.25</v>
      </c>
    </row>
    <row r="7" spans="1:5" x14ac:dyDescent="0.25">
      <c r="A7" s="2" t="s">
        <v>8</v>
      </c>
      <c r="B7" s="3">
        <v>608</v>
      </c>
      <c r="C7" s="4">
        <v>26</v>
      </c>
      <c r="D7" s="4">
        <v>36</v>
      </c>
      <c r="E7" s="5">
        <v>34</v>
      </c>
    </row>
    <row r="8" spans="1:5" x14ac:dyDescent="0.25">
      <c r="A8" s="2" t="s">
        <v>9</v>
      </c>
      <c r="B8" s="3">
        <v>167</v>
      </c>
      <c r="C8" s="4">
        <v>20</v>
      </c>
      <c r="D8" s="4">
        <v>20</v>
      </c>
      <c r="E8" s="5">
        <v>20.25</v>
      </c>
    </row>
    <row r="9" spans="1:5" x14ac:dyDescent="0.25">
      <c r="A9" s="2" t="s">
        <v>10</v>
      </c>
      <c r="B9" s="3">
        <v>76</v>
      </c>
      <c r="C9" s="4">
        <v>24</v>
      </c>
      <c r="D9" s="4">
        <v>36</v>
      </c>
      <c r="E9" s="5">
        <v>34</v>
      </c>
    </row>
    <row r="10" spans="1:5" x14ac:dyDescent="0.25">
      <c r="A10" s="2" t="s">
        <v>11</v>
      </c>
      <c r="B10" s="3">
        <v>72</v>
      </c>
      <c r="C10" s="4">
        <v>18</v>
      </c>
      <c r="D10" s="4">
        <v>24</v>
      </c>
      <c r="E10" s="5">
        <v>21.25</v>
      </c>
    </row>
    <row r="11" spans="1:5" x14ac:dyDescent="0.25">
      <c r="A11" s="2" t="s">
        <v>12</v>
      </c>
      <c r="B11" s="3">
        <v>251</v>
      </c>
      <c r="C11" s="4">
        <v>24</v>
      </c>
      <c r="D11" s="4">
        <v>24</v>
      </c>
      <c r="E11" s="5">
        <v>25.2</v>
      </c>
    </row>
    <row r="12" spans="1:5" x14ac:dyDescent="0.25">
      <c r="A12" s="2" t="s">
        <v>13</v>
      </c>
      <c r="B12" s="3">
        <v>107</v>
      </c>
      <c r="C12" s="4">
        <v>36</v>
      </c>
      <c r="D12" s="4">
        <v>36</v>
      </c>
      <c r="E12" s="5">
        <v>36</v>
      </c>
    </row>
    <row r="13" spans="1:5" ht="16.5" thickBot="1" x14ac:dyDescent="0.3">
      <c r="A13" s="6" t="s">
        <v>14</v>
      </c>
      <c r="B13" s="7">
        <v>133</v>
      </c>
      <c r="C13" s="8">
        <v>36</v>
      </c>
      <c r="D13" s="8">
        <v>36</v>
      </c>
      <c r="E13" s="9">
        <v>36</v>
      </c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 t="s">
        <v>15</v>
      </c>
      <c r="B16" s="1"/>
      <c r="C16" s="1"/>
      <c r="D16" s="1"/>
      <c r="E16" s="1"/>
    </row>
    <row r="17" spans="1:11" ht="16.5" thickBot="1" x14ac:dyDescent="0.3">
      <c r="A17" s="1"/>
      <c r="B17" s="1"/>
      <c r="C17" s="1"/>
      <c r="D17" s="1"/>
      <c r="E17" s="1"/>
    </row>
    <row r="18" spans="1:11" s="17" customFormat="1" ht="16.5" thickBot="1" x14ac:dyDescent="0.3">
      <c r="A18" s="13"/>
      <c r="B18" s="15" t="s">
        <v>16</v>
      </c>
      <c r="C18" s="15" t="s">
        <v>17</v>
      </c>
      <c r="D18" s="16" t="s">
        <v>18</v>
      </c>
      <c r="E18" s="12"/>
      <c r="G18" s="27" t="s">
        <v>28</v>
      </c>
      <c r="H18" s="27" t="s">
        <v>29</v>
      </c>
    </row>
    <row r="19" spans="1:11" x14ac:dyDescent="0.25">
      <c r="A19" s="2" t="s">
        <v>19</v>
      </c>
      <c r="B19" s="4">
        <f>G19</f>
        <v>214.4</v>
      </c>
      <c r="C19" s="4">
        <v>31.68</v>
      </c>
      <c r="D19" s="5">
        <v>0</v>
      </c>
      <c r="E19" s="1"/>
      <c r="G19" s="28">
        <v>214.4</v>
      </c>
      <c r="H19" s="28">
        <v>20</v>
      </c>
    </row>
    <row r="20" spans="1:11" ht="16.5" thickBot="1" x14ac:dyDescent="0.3">
      <c r="A20" s="6" t="s">
        <v>20</v>
      </c>
      <c r="B20" s="8">
        <v>1495.5</v>
      </c>
      <c r="C20" s="8">
        <v>730.5</v>
      </c>
      <c r="D20" s="9">
        <v>5833.5</v>
      </c>
      <c r="E20" s="1"/>
    </row>
    <row r="21" spans="1:11" x14ac:dyDescent="0.25">
      <c r="A21" s="1"/>
      <c r="B21" s="1"/>
      <c r="C21" s="1"/>
      <c r="D21" s="1"/>
      <c r="E21" s="1"/>
    </row>
    <row r="22" spans="1:11" x14ac:dyDescent="0.25">
      <c r="A22" s="1"/>
      <c r="B22" s="1"/>
      <c r="C22" s="1"/>
      <c r="D22" s="1"/>
      <c r="E22" s="1"/>
      <c r="K22" s="29">
        <f>C19*(SUMPRODUCT(C26:C33,D6:D13)/400)</f>
        <v>2204.2944000000002</v>
      </c>
    </row>
    <row r="23" spans="1:11" x14ac:dyDescent="0.25">
      <c r="A23" s="12" t="s">
        <v>21</v>
      </c>
      <c r="B23" s="1"/>
      <c r="C23" s="1"/>
      <c r="D23" s="1"/>
      <c r="E23" s="1"/>
    </row>
    <row r="24" spans="1:11" ht="16.5" thickBot="1" x14ac:dyDescent="0.3">
      <c r="A24" s="1"/>
      <c r="B24" s="1"/>
      <c r="C24" s="1"/>
      <c r="D24" s="1"/>
      <c r="E24" s="1"/>
    </row>
    <row r="25" spans="1:11" s="17" customFormat="1" ht="16.5" thickBot="1" x14ac:dyDescent="0.3">
      <c r="A25" s="13" t="s">
        <v>2</v>
      </c>
      <c r="B25" s="15" t="s">
        <v>22</v>
      </c>
      <c r="C25" s="15" t="s">
        <v>23</v>
      </c>
      <c r="D25" s="16" t="s">
        <v>24</v>
      </c>
      <c r="E25" s="12"/>
      <c r="F25" s="27" t="s">
        <v>26</v>
      </c>
    </row>
    <row r="26" spans="1:11" x14ac:dyDescent="0.25">
      <c r="A26" s="2" t="s">
        <v>7</v>
      </c>
      <c r="B26" s="18">
        <v>399.99999999999989</v>
      </c>
      <c r="C26" s="19">
        <v>0</v>
      </c>
      <c r="D26" s="20">
        <v>6.0000000000001137</v>
      </c>
      <c r="E26" s="1"/>
      <c r="F26">
        <f>SUM(B26:D26)</f>
        <v>406</v>
      </c>
      <c r="G26" t="s">
        <v>27</v>
      </c>
      <c r="H26">
        <f>B6</f>
        <v>406</v>
      </c>
      <c r="I26">
        <v>406</v>
      </c>
    </row>
    <row r="27" spans="1:11" x14ac:dyDescent="0.25">
      <c r="A27" s="2" t="s">
        <v>8</v>
      </c>
      <c r="B27" s="21">
        <v>0</v>
      </c>
      <c r="C27" s="22">
        <v>608</v>
      </c>
      <c r="D27" s="23">
        <v>0</v>
      </c>
      <c r="E27" s="1"/>
      <c r="F27">
        <f t="shared" ref="F27:F33" si="0">SUM(B27:D27)</f>
        <v>608</v>
      </c>
      <c r="G27" t="s">
        <v>27</v>
      </c>
      <c r="H27">
        <f t="shared" ref="H27:H33" si="1">B7</f>
        <v>608</v>
      </c>
      <c r="I27">
        <v>608</v>
      </c>
    </row>
    <row r="28" spans="1:11" x14ac:dyDescent="0.25">
      <c r="A28" s="2" t="s">
        <v>9</v>
      </c>
      <c r="B28" s="21">
        <v>0</v>
      </c>
      <c r="C28" s="22">
        <v>74.000000000000114</v>
      </c>
      <c r="D28" s="23">
        <v>92.999999999999886</v>
      </c>
      <c r="E28" s="1"/>
      <c r="F28">
        <f t="shared" si="0"/>
        <v>167</v>
      </c>
      <c r="G28" t="s">
        <v>27</v>
      </c>
      <c r="H28">
        <f t="shared" si="1"/>
        <v>167</v>
      </c>
      <c r="I28">
        <v>167</v>
      </c>
    </row>
    <row r="29" spans="1:11" x14ac:dyDescent="0.25">
      <c r="A29" s="2" t="s">
        <v>10</v>
      </c>
      <c r="B29" s="21">
        <v>0</v>
      </c>
      <c r="C29" s="22">
        <v>76</v>
      </c>
      <c r="D29" s="23">
        <v>0</v>
      </c>
      <c r="E29" s="1"/>
      <c r="F29">
        <f t="shared" si="0"/>
        <v>76</v>
      </c>
      <c r="G29" t="s">
        <v>27</v>
      </c>
      <c r="H29">
        <f t="shared" si="1"/>
        <v>76</v>
      </c>
      <c r="I29">
        <v>76</v>
      </c>
    </row>
    <row r="30" spans="1:11" x14ac:dyDescent="0.25">
      <c r="A30" s="2" t="s">
        <v>11</v>
      </c>
      <c r="B30" s="21">
        <v>0</v>
      </c>
      <c r="C30" s="22">
        <v>72</v>
      </c>
      <c r="D30" s="23">
        <v>0</v>
      </c>
      <c r="E30" s="1"/>
      <c r="F30">
        <f t="shared" si="0"/>
        <v>72</v>
      </c>
      <c r="G30" t="s">
        <v>27</v>
      </c>
      <c r="H30">
        <f t="shared" si="1"/>
        <v>72</v>
      </c>
      <c r="I30">
        <v>72</v>
      </c>
    </row>
    <row r="31" spans="1:11" x14ac:dyDescent="0.25">
      <c r="A31" s="2" t="s">
        <v>12</v>
      </c>
      <c r="B31" s="21">
        <v>0</v>
      </c>
      <c r="C31" s="22">
        <v>0</v>
      </c>
      <c r="D31" s="23">
        <v>251</v>
      </c>
      <c r="E31" s="1"/>
      <c r="F31">
        <f t="shared" si="0"/>
        <v>251</v>
      </c>
      <c r="G31" t="s">
        <v>27</v>
      </c>
      <c r="H31">
        <f t="shared" si="1"/>
        <v>251</v>
      </c>
      <c r="I31">
        <v>251</v>
      </c>
    </row>
    <row r="32" spans="1:11" x14ac:dyDescent="0.25">
      <c r="A32" s="2" t="s">
        <v>13</v>
      </c>
      <c r="B32" s="21">
        <v>0</v>
      </c>
      <c r="C32" s="22">
        <v>0</v>
      </c>
      <c r="D32" s="23">
        <v>107</v>
      </c>
      <c r="E32" s="1"/>
      <c r="F32">
        <f t="shared" si="0"/>
        <v>107</v>
      </c>
      <c r="G32" t="s">
        <v>27</v>
      </c>
      <c r="H32">
        <f t="shared" si="1"/>
        <v>107</v>
      </c>
      <c r="I32">
        <v>107</v>
      </c>
    </row>
    <row r="33" spans="1:11" ht="16.5" thickBot="1" x14ac:dyDescent="0.3">
      <c r="A33" s="6" t="s">
        <v>14</v>
      </c>
      <c r="B33" s="24">
        <v>0</v>
      </c>
      <c r="C33" s="25">
        <v>0</v>
      </c>
      <c r="D33" s="26">
        <v>143</v>
      </c>
      <c r="E33" s="1"/>
      <c r="F33">
        <f t="shared" si="0"/>
        <v>143</v>
      </c>
      <c r="G33" t="s">
        <v>27</v>
      </c>
      <c r="H33">
        <f t="shared" si="1"/>
        <v>133</v>
      </c>
      <c r="I33">
        <v>143</v>
      </c>
    </row>
    <row r="34" spans="1:11" x14ac:dyDescent="0.25">
      <c r="A34" s="1"/>
      <c r="B34" s="1"/>
      <c r="C34" s="1"/>
      <c r="D34" s="1"/>
      <c r="E34" s="1"/>
    </row>
    <row r="35" spans="1:11" x14ac:dyDescent="0.25">
      <c r="A35" s="1"/>
      <c r="B35" s="1"/>
      <c r="C35" s="1"/>
      <c r="D35" s="1"/>
      <c r="E35" s="1"/>
    </row>
    <row r="36" spans="1:11" ht="39" thickBot="1" x14ac:dyDescent="0.3">
      <c r="A36" s="1" t="s">
        <v>25</v>
      </c>
      <c r="B36" s="1"/>
      <c r="C36" s="1"/>
      <c r="D36" s="1"/>
      <c r="E36" s="1"/>
      <c r="I36" t="s">
        <v>32</v>
      </c>
    </row>
    <row r="37" spans="1:11" ht="16.5" thickBot="1" x14ac:dyDescent="0.3">
      <c r="A37" s="10">
        <f>SUMPRODUCT(B26:D33,C6:E13) - B19*(SUM(B26:B33)/119) - B20 - C19*(SUMPRODUCT(C26:C33,D6:D13)/400) - C20 - D20</f>
        <v>50285.483331092437</v>
      </c>
      <c r="B37" s="1"/>
      <c r="C37" s="1"/>
      <c r="D37" s="1"/>
      <c r="E37" s="1"/>
      <c r="G37" t="s">
        <v>31</v>
      </c>
      <c r="H37">
        <v>49943.82</v>
      </c>
      <c r="I37">
        <v>50176.959999999999</v>
      </c>
      <c r="K37">
        <f>I37-H37</f>
        <v>233.13999999999942</v>
      </c>
    </row>
    <row r="38" spans="1:11" x14ac:dyDescent="0.25">
      <c r="I38">
        <v>49943.82</v>
      </c>
    </row>
    <row r="40" spans="1:11" x14ac:dyDescent="0.25">
      <c r="A40" t="s">
        <v>30</v>
      </c>
    </row>
    <row r="41" spans="1:11" x14ac:dyDescent="0.25">
      <c r="A41">
        <f>SUM(D26:D33)</f>
        <v>600</v>
      </c>
      <c r="B41" t="s">
        <v>27</v>
      </c>
      <c r="C41">
        <v>600</v>
      </c>
      <c r="H41" t="s">
        <v>33</v>
      </c>
      <c r="I41">
        <f>50307.98-H37</f>
        <v>364.16000000000349</v>
      </c>
    </row>
    <row r="42" spans="1:11" x14ac:dyDescent="0.25">
      <c r="A42">
        <f>(SUM(B26:B33))/20</f>
        <v>19.999999999999993</v>
      </c>
      <c r="B42" t="s">
        <v>27</v>
      </c>
      <c r="C42">
        <v>20</v>
      </c>
      <c r="H42" t="s">
        <v>34</v>
      </c>
      <c r="I42">
        <f>50275.31-H37</f>
        <v>331.48999999999796</v>
      </c>
    </row>
    <row r="43" spans="1:11" x14ac:dyDescent="0.25">
      <c r="A43">
        <f>(SUMPRODUCT(C26:C33,D6:D13))/400</f>
        <v>69.580000000000013</v>
      </c>
      <c r="B43" t="s">
        <v>27</v>
      </c>
      <c r="C43">
        <v>90</v>
      </c>
      <c r="H43" t="s">
        <v>9</v>
      </c>
      <c r="I43">
        <f>50127.98-H37</f>
        <v>184.16000000000349</v>
      </c>
    </row>
    <row r="44" spans="1:11" x14ac:dyDescent="0.25">
      <c r="H44" t="s">
        <v>10</v>
      </c>
      <c r="I44">
        <f>50275.31-H37</f>
        <v>331.48999999999796</v>
      </c>
    </row>
    <row r="45" spans="1:11" x14ac:dyDescent="0.25">
      <c r="H45" t="s">
        <v>11</v>
      </c>
      <c r="I45">
        <f>50164.82-H37</f>
        <v>221</v>
      </c>
    </row>
    <row r="46" spans="1:11" x14ac:dyDescent="0.25">
      <c r="H46" t="s">
        <v>12</v>
      </c>
      <c r="I46">
        <f>50177.48-H37</f>
        <v>233.66000000000349</v>
      </c>
    </row>
    <row r="47" spans="1:11" x14ac:dyDescent="0.25">
      <c r="H47" t="s">
        <v>35</v>
      </c>
      <c r="I47">
        <f>50285.48-H37</f>
        <v>341.66000000000349</v>
      </c>
    </row>
    <row r="48" spans="1:11" x14ac:dyDescent="0.25">
      <c r="H48" t="s">
        <v>36</v>
      </c>
      <c r="I48">
        <f>50285.48-H37</f>
        <v>341.66000000000349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Pravin Kunhiraman</cp:lastModifiedBy>
  <dcterms:created xsi:type="dcterms:W3CDTF">2014-01-19T03:58:32Z</dcterms:created>
  <dcterms:modified xsi:type="dcterms:W3CDTF">2019-04-19T12:25:05Z</dcterms:modified>
</cp:coreProperties>
</file>