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MIT Analytics Edge\Week 8\"/>
    </mc:Choice>
  </mc:AlternateContent>
  <xr:revisionPtr revIDLastSave="0" documentId="13_ncr:1_{6ABB17C5-B16A-405E-9DFB-05209DBB3D93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solver_adj" localSheetId="0" hidden="1">Sheet1!$B$53:$E$59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Sheet1!$A$73:$A$76</definedName>
    <definedName name="solver_lhs2" localSheetId="0" hidden="1">Sheet1!$B$53</definedName>
    <definedName name="solver_lhs3" localSheetId="0" hidden="1">Sheet1!$B$56</definedName>
    <definedName name="solver_lhs4" localSheetId="0" hidden="1">Sheet1!$G$81:$G$85</definedName>
    <definedName name="solver_lhs5" localSheetId="0" hidden="1">Sheet1!$G$86</definedName>
    <definedName name="solver_lhs6" localSheetId="0" hidden="1">Sheet1!$G$87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Sheet1!$B$70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0" hidden="1">Sheet1!$C$73:$C$76</definedName>
    <definedName name="solver_rhs2" localSheetId="0" hidden="1">0</definedName>
    <definedName name="solver_rhs3" localSheetId="0" hidden="1">0</definedName>
    <definedName name="solver_rhs4" localSheetId="0" hidden="1">Sheet1!$I$81:$I$85</definedName>
    <definedName name="solver_rhs5" localSheetId="0" hidden="1">Sheet1!$I$86</definedName>
    <definedName name="solver_rhs6" localSheetId="0" hidden="1">Sheet1!$I$87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 concurrentCalc="0"/>
</workbook>
</file>

<file path=xl/calcChain.xml><?xml version="1.0" encoding="utf-8"?>
<calcChain xmlns="http://schemas.openxmlformats.org/spreadsheetml/2006/main">
  <c r="K55" i="1" l="1"/>
  <c r="O72" i="1"/>
  <c r="E30" i="1"/>
  <c r="D30" i="1"/>
  <c r="C30" i="1"/>
  <c r="B30" i="1"/>
  <c r="C75" i="1"/>
  <c r="J72" i="1"/>
  <c r="U71" i="1"/>
  <c r="T71" i="1"/>
  <c r="U70" i="1"/>
  <c r="T70" i="1"/>
  <c r="O70" i="1"/>
  <c r="Q70" i="1"/>
  <c r="P70" i="1"/>
  <c r="K70" i="1"/>
  <c r="B20" i="1"/>
  <c r="H56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N36" i="1"/>
  <c r="N37" i="1"/>
  <c r="N38" i="1"/>
  <c r="N39" i="1"/>
  <c r="N40" i="1"/>
  <c r="N41" i="1"/>
  <c r="L35" i="1"/>
  <c r="M35" i="1"/>
  <c r="N35" i="1"/>
  <c r="K35" i="1"/>
  <c r="B82" i="1"/>
  <c r="C82" i="1"/>
  <c r="D82" i="1"/>
  <c r="E82" i="1"/>
  <c r="G82" i="1"/>
  <c r="B83" i="1"/>
  <c r="C83" i="1"/>
  <c r="D83" i="1"/>
  <c r="E83" i="1"/>
  <c r="G83" i="1"/>
  <c r="B84" i="1"/>
  <c r="C84" i="1"/>
  <c r="D84" i="1"/>
  <c r="E84" i="1"/>
  <c r="G84" i="1"/>
  <c r="B85" i="1"/>
  <c r="C85" i="1"/>
  <c r="D85" i="1"/>
  <c r="E85" i="1"/>
  <c r="G85" i="1"/>
  <c r="B86" i="1"/>
  <c r="C86" i="1"/>
  <c r="D86" i="1"/>
  <c r="E86" i="1"/>
  <c r="G86" i="1"/>
  <c r="B87" i="1"/>
  <c r="C87" i="1"/>
  <c r="D87" i="1"/>
  <c r="E87" i="1"/>
  <c r="G87" i="1"/>
  <c r="I82" i="1"/>
  <c r="I83" i="1"/>
  <c r="I84" i="1"/>
  <c r="I85" i="1"/>
  <c r="I86" i="1"/>
  <c r="I87" i="1"/>
  <c r="I81" i="1"/>
  <c r="B81" i="1"/>
  <c r="C81" i="1"/>
  <c r="D81" i="1"/>
  <c r="E81" i="1"/>
  <c r="G81" i="1"/>
  <c r="C76" i="1"/>
  <c r="A76" i="1"/>
  <c r="A75" i="1"/>
  <c r="C74" i="1"/>
  <c r="A74" i="1"/>
  <c r="C73" i="1"/>
  <c r="A73" i="1"/>
  <c r="B63" i="1"/>
  <c r="B64" i="1"/>
  <c r="B65" i="1"/>
  <c r="B66" i="1"/>
  <c r="B67" i="1"/>
  <c r="B68" i="1"/>
  <c r="B69" i="1"/>
  <c r="B70" i="1"/>
</calcChain>
</file>

<file path=xl/sharedStrings.xml><?xml version="1.0" encoding="utf-8"?>
<sst xmlns="http://schemas.openxmlformats.org/spreadsheetml/2006/main" count="127" uniqueCount="36">
  <si>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</si>
  <si>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</si>
  <si>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</si>
  <si>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</si>
  <si>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</si>
  <si>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</si>
  <si>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</si>
  <si>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</si>
  <si>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</si>
  <si>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</si>
  <si>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</si>
  <si>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</si>
  <si>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</si>
  <si>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</si>
  <si>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</si>
  <si>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</si>
  <si>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</si>
  <si>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</si>
  <si>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</si>
  <si>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</si>
  <si>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</si>
  <si>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</si>
  <si>
    <t>&lt;=</t>
  </si>
  <si>
    <t>Objective</t>
  </si>
  <si>
    <t>Extra fine</t>
  </si>
  <si>
    <t>Total</t>
  </si>
  <si>
    <t>Constraints 1</t>
  </si>
  <si>
    <t>Constraints 2</t>
  </si>
  <si>
    <t>Machine hours</t>
  </si>
  <si>
    <t>=</t>
  </si>
  <si>
    <t>&gt;=</t>
  </si>
  <si>
    <t>Total cost</t>
  </si>
  <si>
    <t>Original</t>
  </si>
  <si>
    <t>Medium 300 hrs</t>
  </si>
  <si>
    <t>kg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</si>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</sst>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/>
    <xf numFmtId="164" fontId="0" fillId="0" borderId="0" xfId="0" applyNumberFormat="1"/>
    <xf numFmtId="0" fontId="1" fillId="0" borderId="4" xfId="0" applyFont="1" applyFill="1" applyBorder="1" applyAlignment="1">
      <alignment horizontal="left" vertical="center" wrapText="1"/>
    </xf>
    <xf numFmtId="0" fontId="3" fillId="4" borderId="0" xfId="0" applyFont="1" applyFill="1"/>
    <xf numFmtId="0" fontId="1" fillId="3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"/>
  <sheetViews>
    <sheetView tabSelected="1" topLeftCell="A64" workbookViewId="0">
      <selection activeCell="K56" sqref="K56"/>
    </sheetView>
  </sheetViews>
  <sheetFormatPr defaultColWidth="11" defaultRowHeight="15.75" x14ac:dyDescent="0.25"/>
  <cols>
    <col min="14" max="14" width="13.125" customWidth="1"/>
  </cols>
  <sheetData>
    <row r="1" spans="1:5" x14ac:dyDescent="0.25">
      <c r="A1" s="13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6.5" thickBot="1" x14ac:dyDescent="0.3">
      <c r="A3" s="13" t="s">
        <v>1</v>
      </c>
      <c r="B3" s="1"/>
      <c r="C3" s="1"/>
      <c r="D3" s="1"/>
      <c r="E3" s="1"/>
    </row>
    <row r="4" spans="1:5" ht="16.5" thickBot="1" x14ac:dyDescent="0.3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 x14ac:dyDescent="0.25">
      <c r="A5" s="5" t="s">
        <v>7</v>
      </c>
      <c r="B5" s="6">
        <v>0</v>
      </c>
      <c r="C5" s="22">
        <v>0.4</v>
      </c>
      <c r="D5" s="22">
        <v>0.375</v>
      </c>
      <c r="E5" s="23">
        <v>0.25</v>
      </c>
    </row>
    <row r="6" spans="1:5" x14ac:dyDescent="0.2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5" x14ac:dyDescent="0.2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5" x14ac:dyDescent="0.25">
      <c r="A8" s="5" t="s">
        <v>10</v>
      </c>
      <c r="B8" s="6">
        <v>0</v>
      </c>
      <c r="C8" s="22">
        <v>0.45</v>
      </c>
      <c r="D8" s="22">
        <v>0.35</v>
      </c>
      <c r="E8" s="23">
        <v>0.2</v>
      </c>
    </row>
    <row r="9" spans="1:5" x14ac:dyDescent="0.2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5" x14ac:dyDescent="0.25">
      <c r="A10" s="5" t="s">
        <v>12</v>
      </c>
      <c r="B10" s="40">
        <v>0.625</v>
      </c>
      <c r="C10" s="40">
        <v>0.5</v>
      </c>
      <c r="D10" s="40">
        <v>0.42499999999999999</v>
      </c>
      <c r="E10" s="41">
        <v>0.42499999999999999</v>
      </c>
    </row>
    <row r="11" spans="1:5" ht="16.5" thickBot="1" x14ac:dyDescent="0.3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5" x14ac:dyDescent="0.25">
      <c r="A12" s="1"/>
      <c r="B12" s="1"/>
      <c r="C12" s="1"/>
      <c r="D12" s="1"/>
      <c r="E12" s="1"/>
    </row>
    <row r="13" spans="1:5" ht="16.5" thickBot="1" x14ac:dyDescent="0.3">
      <c r="A13" s="13" t="s">
        <v>14</v>
      </c>
      <c r="B13" s="1"/>
      <c r="C13" s="1"/>
      <c r="D13" s="1"/>
      <c r="E13" s="1"/>
    </row>
    <row r="14" spans="1:5" ht="16.5" thickBot="1" x14ac:dyDescent="0.3">
      <c r="A14" s="2" t="s">
        <v>2</v>
      </c>
      <c r="B14" s="4" t="s">
        <v>15</v>
      </c>
      <c r="C14" s="1"/>
      <c r="D14" s="1"/>
      <c r="E14" s="1"/>
    </row>
    <row r="15" spans="1:5" x14ac:dyDescent="0.25">
      <c r="A15" s="5" t="s">
        <v>7</v>
      </c>
      <c r="B15" s="8">
        <v>2500</v>
      </c>
      <c r="C15" s="1"/>
      <c r="D15" s="1"/>
      <c r="E15" s="1"/>
    </row>
    <row r="16" spans="1:5" x14ac:dyDescent="0.25">
      <c r="A16" s="5" t="s">
        <v>8</v>
      </c>
      <c r="B16" s="8">
        <v>3000</v>
      </c>
      <c r="C16" s="1"/>
      <c r="D16" s="1"/>
      <c r="E16" s="1"/>
    </row>
    <row r="17" spans="1:7" x14ac:dyDescent="0.25">
      <c r="A17" s="5" t="s">
        <v>9</v>
      </c>
      <c r="B17" s="8">
        <v>2500</v>
      </c>
      <c r="C17" s="1"/>
      <c r="D17" s="1"/>
      <c r="E17" s="1"/>
    </row>
    <row r="18" spans="1:7" x14ac:dyDescent="0.25">
      <c r="A18" s="5" t="s">
        <v>10</v>
      </c>
      <c r="B18" s="8">
        <v>2600</v>
      </c>
      <c r="C18" s="1"/>
      <c r="D18" s="1"/>
      <c r="E18" s="1"/>
    </row>
    <row r="19" spans="1:7" x14ac:dyDescent="0.25">
      <c r="A19" s="5" t="s">
        <v>11</v>
      </c>
      <c r="B19" s="8">
        <v>2500</v>
      </c>
      <c r="C19" s="1"/>
      <c r="D19" s="1"/>
      <c r="E19" s="1"/>
    </row>
    <row r="20" spans="1:7" x14ac:dyDescent="0.25">
      <c r="A20" s="5" t="s">
        <v>12</v>
      </c>
      <c r="B20" s="8">
        <f>D20+E20</f>
        <v>38000</v>
      </c>
      <c r="C20" s="1"/>
      <c r="D20" s="1">
        <v>38000</v>
      </c>
      <c r="E20" s="1">
        <v>0</v>
      </c>
    </row>
    <row r="21" spans="1:7" ht="16.5" thickBot="1" x14ac:dyDescent="0.3">
      <c r="A21" s="9" t="s">
        <v>13</v>
      </c>
      <c r="B21" s="10">
        <v>2500</v>
      </c>
      <c r="C21" s="1"/>
      <c r="D21" s="1"/>
      <c r="E21" s="1"/>
    </row>
    <row r="22" spans="1:7" x14ac:dyDescent="0.25">
      <c r="A22" s="1"/>
      <c r="B22" s="1"/>
      <c r="C22" s="1"/>
      <c r="D22" s="1"/>
      <c r="E22" s="1"/>
    </row>
    <row r="23" spans="1:7" ht="16.5" thickBot="1" x14ac:dyDescent="0.3">
      <c r="A23" s="13" t="s">
        <v>16</v>
      </c>
      <c r="B23" s="1"/>
      <c r="C23" s="1"/>
      <c r="D23" s="1"/>
      <c r="E23" s="1"/>
    </row>
    <row r="24" spans="1:7" ht="16.5" thickBot="1" x14ac:dyDescent="0.3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</row>
    <row r="25" spans="1:7" x14ac:dyDescent="0.25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7" x14ac:dyDescent="0.25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7" x14ac:dyDescent="0.25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7" x14ac:dyDescent="0.25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7" x14ac:dyDescent="0.25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7" x14ac:dyDescent="0.25">
      <c r="A30" s="5" t="s">
        <v>12</v>
      </c>
      <c r="B30" s="18">
        <f>18.25*(1-G30)</f>
        <v>17.337499999999999</v>
      </c>
      <c r="C30" s="18">
        <f>13.9*(1-G30)</f>
        <v>13.205</v>
      </c>
      <c r="D30" s="18">
        <f>11.4*(1-G30)</f>
        <v>10.83</v>
      </c>
      <c r="E30" s="19">
        <f>8.9*(1-G30)</f>
        <v>8.4550000000000001</v>
      </c>
      <c r="G30" s="39">
        <v>0.05</v>
      </c>
    </row>
    <row r="31" spans="1:7" ht="16.5" thickBot="1" x14ac:dyDescent="0.3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</row>
    <row r="32" spans="1:7" x14ac:dyDescent="0.25">
      <c r="A32" s="1"/>
      <c r="B32" s="1"/>
      <c r="C32" s="1"/>
      <c r="D32" s="1"/>
      <c r="E32" s="1"/>
    </row>
    <row r="33" spans="1:14" ht="16.5" thickBot="1" x14ac:dyDescent="0.3">
      <c r="A33" s="13" t="s">
        <v>17</v>
      </c>
      <c r="B33" s="1"/>
      <c r="C33" s="1"/>
      <c r="D33" s="1"/>
      <c r="E33" s="1"/>
      <c r="J33" s="13" t="s">
        <v>31</v>
      </c>
      <c r="K33" s="1"/>
      <c r="L33" s="1"/>
      <c r="M33" s="1"/>
      <c r="N33" s="1"/>
    </row>
    <row r="34" spans="1:14" ht="16.5" thickBot="1" x14ac:dyDescent="0.3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  <c r="J34" s="2" t="s">
        <v>2</v>
      </c>
      <c r="K34" s="3" t="s">
        <v>3</v>
      </c>
      <c r="L34" s="3" t="s">
        <v>4</v>
      </c>
      <c r="M34" s="3" t="s">
        <v>5</v>
      </c>
      <c r="N34" s="4" t="s">
        <v>6</v>
      </c>
    </row>
    <row r="35" spans="1:14" x14ac:dyDescent="0.25">
      <c r="A35" s="5" t="s">
        <v>7</v>
      </c>
      <c r="B35" s="6">
        <v>0</v>
      </c>
      <c r="C35" s="14">
        <v>0.3</v>
      </c>
      <c r="D35" s="14">
        <v>0.45</v>
      </c>
      <c r="E35" s="15">
        <v>0.45</v>
      </c>
      <c r="J35" s="5" t="s">
        <v>7</v>
      </c>
      <c r="K35" s="5">
        <f>B25+B35</f>
        <v>0</v>
      </c>
      <c r="L35" s="5">
        <f t="shared" ref="L35:N41" si="0">C25+C35</f>
        <v>13.3</v>
      </c>
      <c r="M35" s="5">
        <f t="shared" si="0"/>
        <v>11.1</v>
      </c>
      <c r="N35" s="5">
        <f t="shared" si="0"/>
        <v>10.049999999999999</v>
      </c>
    </row>
    <row r="36" spans="1:14" x14ac:dyDescent="0.25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  <c r="J36" s="5" t="s">
        <v>8</v>
      </c>
      <c r="K36" s="5">
        <f t="shared" ref="K36:K41" si="1">B26+B36</f>
        <v>17.799999999999997</v>
      </c>
      <c r="L36" s="5">
        <f t="shared" ref="L36:L41" si="2">C26+C36</f>
        <v>14.5</v>
      </c>
      <c r="M36" s="5">
        <f t="shared" ref="M36:M41" si="3">D26+D36</f>
        <v>11.799999999999999</v>
      </c>
      <c r="N36" s="5">
        <f t="shared" si="0"/>
        <v>10.049999999999999</v>
      </c>
    </row>
    <row r="37" spans="1:14" x14ac:dyDescent="0.25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  <c r="J37" s="5" t="s">
        <v>9</v>
      </c>
      <c r="K37" s="5">
        <f t="shared" si="1"/>
        <v>18.2</v>
      </c>
      <c r="L37" s="5">
        <f t="shared" si="2"/>
        <v>15.020000000000001</v>
      </c>
      <c r="M37" s="5">
        <f t="shared" si="3"/>
        <v>12.2</v>
      </c>
      <c r="N37" s="5">
        <f t="shared" si="0"/>
        <v>10.7</v>
      </c>
    </row>
    <row r="38" spans="1:14" x14ac:dyDescent="0.25">
      <c r="A38" s="5" t="s">
        <v>10</v>
      </c>
      <c r="B38" s="6">
        <v>0</v>
      </c>
      <c r="C38" s="14">
        <v>0.7</v>
      </c>
      <c r="D38" s="14">
        <v>1.05</v>
      </c>
      <c r="E38" s="15">
        <v>1.05</v>
      </c>
      <c r="J38" s="5" t="s">
        <v>10</v>
      </c>
      <c r="K38" s="5">
        <f t="shared" si="1"/>
        <v>0</v>
      </c>
      <c r="L38" s="5">
        <f t="shared" si="2"/>
        <v>15</v>
      </c>
      <c r="M38" s="5">
        <f t="shared" si="3"/>
        <v>12.3</v>
      </c>
      <c r="N38" s="5">
        <f t="shared" si="0"/>
        <v>10.65</v>
      </c>
    </row>
    <row r="39" spans="1:14" x14ac:dyDescent="0.25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  <c r="J39" s="5" t="s">
        <v>11</v>
      </c>
      <c r="K39" s="5">
        <f t="shared" si="1"/>
        <v>18.2</v>
      </c>
      <c r="L39" s="5">
        <f t="shared" si="2"/>
        <v>14.5</v>
      </c>
      <c r="M39" s="5">
        <f t="shared" si="3"/>
        <v>12.450000000000001</v>
      </c>
      <c r="N39" s="5">
        <f t="shared" si="0"/>
        <v>10.65</v>
      </c>
    </row>
    <row r="40" spans="1:14" x14ac:dyDescent="0.25">
      <c r="A40" s="5" t="s">
        <v>12</v>
      </c>
      <c r="B40" s="14">
        <v>0</v>
      </c>
      <c r="C40" s="14">
        <v>0</v>
      </c>
      <c r="D40" s="14">
        <v>0</v>
      </c>
      <c r="E40" s="15">
        <v>0</v>
      </c>
      <c r="J40" s="5" t="s">
        <v>12</v>
      </c>
      <c r="K40" s="5">
        <f t="shared" si="1"/>
        <v>17.337499999999999</v>
      </c>
      <c r="L40" s="5">
        <f t="shared" si="2"/>
        <v>13.205</v>
      </c>
      <c r="M40" s="5">
        <f t="shared" si="3"/>
        <v>10.83</v>
      </c>
      <c r="N40" s="5">
        <f t="shared" si="0"/>
        <v>8.4550000000000001</v>
      </c>
    </row>
    <row r="41" spans="1:14" ht="16.5" thickBot="1" x14ac:dyDescent="0.3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  <c r="J41" s="9" t="s">
        <v>13</v>
      </c>
      <c r="K41" s="5">
        <f t="shared" si="1"/>
        <v>20.25</v>
      </c>
      <c r="L41" s="5">
        <f t="shared" si="2"/>
        <v>14.4</v>
      </c>
      <c r="M41" s="5">
        <f t="shared" si="3"/>
        <v>11.5</v>
      </c>
      <c r="N41" s="5">
        <f t="shared" si="0"/>
        <v>10.15</v>
      </c>
    </row>
    <row r="42" spans="1:14" x14ac:dyDescent="0.25">
      <c r="A42" s="1"/>
      <c r="B42" s="1"/>
      <c r="C42" s="1"/>
      <c r="D42" s="1"/>
      <c r="E42" s="1"/>
    </row>
    <row r="43" spans="1:14" ht="16.5" thickBot="1" x14ac:dyDescent="0.3">
      <c r="A43" s="13" t="s">
        <v>18</v>
      </c>
      <c r="B43" s="1"/>
      <c r="C43" s="1"/>
      <c r="D43" s="1"/>
      <c r="E43" s="1"/>
    </row>
    <row r="44" spans="1:14" ht="16.5" thickBot="1" x14ac:dyDescent="0.3">
      <c r="A44" s="2" t="s">
        <v>19</v>
      </c>
      <c r="B44" s="4" t="s">
        <v>20</v>
      </c>
      <c r="C44" s="12"/>
      <c r="D44" s="12"/>
      <c r="E44" s="12"/>
    </row>
    <row r="45" spans="1:14" x14ac:dyDescent="0.25">
      <c r="A45" s="5" t="s">
        <v>3</v>
      </c>
      <c r="B45" s="8">
        <v>25000</v>
      </c>
      <c r="C45" s="7"/>
      <c r="D45" s="7"/>
      <c r="E45" s="7"/>
    </row>
    <row r="46" spans="1:14" x14ac:dyDescent="0.25">
      <c r="A46" s="5" t="s">
        <v>4</v>
      </c>
      <c r="B46" s="8">
        <v>26000</v>
      </c>
      <c r="C46" s="1"/>
      <c r="D46" s="1"/>
      <c r="E46" s="1"/>
    </row>
    <row r="47" spans="1:14" x14ac:dyDescent="0.25">
      <c r="A47" s="5" t="s">
        <v>5</v>
      </c>
      <c r="B47" s="8">
        <v>28000</v>
      </c>
      <c r="C47" s="1"/>
      <c r="D47" s="1"/>
      <c r="E47" s="1"/>
    </row>
    <row r="48" spans="1:14" ht="16.5" thickBot="1" x14ac:dyDescent="0.3">
      <c r="A48" s="9" t="s">
        <v>6</v>
      </c>
      <c r="B48" s="10">
        <v>28000</v>
      </c>
      <c r="C48" s="1"/>
      <c r="D48" s="1"/>
      <c r="E48" s="1"/>
    </row>
    <row r="49" spans="1:11" x14ac:dyDescent="0.25">
      <c r="A49" s="1"/>
      <c r="B49" s="1"/>
      <c r="C49" s="1"/>
      <c r="D49" s="1"/>
      <c r="E49" s="1"/>
    </row>
    <row r="50" spans="1:11" x14ac:dyDescent="0.25">
      <c r="A50" s="1"/>
      <c r="B50" s="1"/>
      <c r="C50" s="1"/>
      <c r="D50" s="1"/>
      <c r="E50" s="1"/>
    </row>
    <row r="51" spans="1:11" ht="16.5" thickBot="1" x14ac:dyDescent="0.3">
      <c r="A51" s="13" t="s">
        <v>21</v>
      </c>
      <c r="B51" s="1"/>
      <c r="C51" s="1"/>
      <c r="D51" s="1"/>
      <c r="E51" s="1"/>
    </row>
    <row r="52" spans="1:11" ht="16.5" thickBot="1" x14ac:dyDescent="0.3">
      <c r="A52" s="2" t="s">
        <v>2</v>
      </c>
      <c r="B52" s="3" t="s">
        <v>3</v>
      </c>
      <c r="C52" s="3" t="s">
        <v>4</v>
      </c>
      <c r="D52" s="3" t="s">
        <v>5</v>
      </c>
      <c r="E52" s="4" t="s">
        <v>6</v>
      </c>
    </row>
    <row r="53" spans="1:11" x14ac:dyDescent="0.25">
      <c r="A53" s="5" t="s">
        <v>7</v>
      </c>
      <c r="B53" s="27">
        <v>0</v>
      </c>
      <c r="C53" s="27">
        <v>6250</v>
      </c>
      <c r="D53" s="27">
        <v>0</v>
      </c>
      <c r="E53" s="28">
        <v>0</v>
      </c>
    </row>
    <row r="54" spans="1:11" x14ac:dyDescent="0.25">
      <c r="A54" s="5" t="s">
        <v>8</v>
      </c>
      <c r="B54" s="26">
        <v>4285.7142857142862</v>
      </c>
      <c r="C54" s="26">
        <v>0</v>
      </c>
      <c r="D54" s="26">
        <v>0</v>
      </c>
      <c r="E54" s="29">
        <v>0</v>
      </c>
    </row>
    <row r="55" spans="1:11" x14ac:dyDescent="0.25">
      <c r="A55" s="5" t="s">
        <v>9</v>
      </c>
      <c r="B55" s="26">
        <v>3703.7037037037035</v>
      </c>
      <c r="C55" s="26">
        <v>0</v>
      </c>
      <c r="D55" s="26">
        <v>0</v>
      </c>
      <c r="E55" s="29">
        <v>0</v>
      </c>
      <c r="K55">
        <f>D56*1.2*D8</f>
        <v>856.85268979386956</v>
      </c>
    </row>
    <row r="56" spans="1:11" x14ac:dyDescent="0.25">
      <c r="A56" s="5" t="s">
        <v>10</v>
      </c>
      <c r="B56" s="26">
        <v>0</v>
      </c>
      <c r="C56" s="26">
        <v>0</v>
      </c>
      <c r="D56" s="26">
        <v>2040.125451890166</v>
      </c>
      <c r="E56" s="29">
        <v>0</v>
      </c>
      <c r="H56">
        <f>D56+D59</f>
        <v>9182.9825947473073</v>
      </c>
    </row>
    <row r="57" spans="1:11" x14ac:dyDescent="0.25">
      <c r="A57" s="5" t="s">
        <v>11</v>
      </c>
      <c r="B57" s="26">
        <v>3846.1538461538462</v>
      </c>
      <c r="C57" s="26">
        <v>0</v>
      </c>
      <c r="D57" s="26">
        <v>0</v>
      </c>
      <c r="E57" s="29">
        <v>0</v>
      </c>
    </row>
    <row r="58" spans="1:11" x14ac:dyDescent="0.25">
      <c r="A58" s="5" t="s">
        <v>12</v>
      </c>
      <c r="B58" s="26">
        <v>13164.42816442816</v>
      </c>
      <c r="C58" s="26">
        <v>19750</v>
      </c>
      <c r="D58" s="26">
        <v>18817.017405252693</v>
      </c>
      <c r="E58" s="29">
        <v>28000</v>
      </c>
      <c r="H58" s="38"/>
    </row>
    <row r="59" spans="1:11" ht="16.5" thickBot="1" x14ac:dyDescent="0.3">
      <c r="A59" s="9" t="s">
        <v>13</v>
      </c>
      <c r="B59" s="30">
        <v>0</v>
      </c>
      <c r="C59" s="30">
        <v>0</v>
      </c>
      <c r="D59" s="30">
        <v>7142.8571428571413</v>
      </c>
      <c r="E59" s="31">
        <v>0</v>
      </c>
    </row>
    <row r="61" spans="1:11" x14ac:dyDescent="0.25">
      <c r="A61" s="33" t="s">
        <v>23</v>
      </c>
    </row>
    <row r="62" spans="1:11" x14ac:dyDescent="0.25">
      <c r="A62" s="32"/>
    </row>
    <row r="63" spans="1:11" x14ac:dyDescent="0.25">
      <c r="A63" s="5" t="s">
        <v>7</v>
      </c>
      <c r="B63">
        <f>SUMPRODUCT(B53:E53,K35:N35)</f>
        <v>83125</v>
      </c>
    </row>
    <row r="64" spans="1:11" x14ac:dyDescent="0.25">
      <c r="A64" s="5" t="s">
        <v>8</v>
      </c>
      <c r="B64">
        <f t="shared" ref="B64:B69" si="4">SUMPRODUCT(B54:E54,K36:N36)</f>
        <v>76285.71428571429</v>
      </c>
    </row>
    <row r="65" spans="1:21" x14ac:dyDescent="0.25">
      <c r="A65" s="5" t="s">
        <v>9</v>
      </c>
      <c r="B65">
        <f t="shared" si="4"/>
        <v>67407.407407407401</v>
      </c>
    </row>
    <row r="66" spans="1:21" x14ac:dyDescent="0.25">
      <c r="A66" s="5" t="s">
        <v>10</v>
      </c>
      <c r="B66">
        <f t="shared" si="4"/>
        <v>25093.543058249044</v>
      </c>
    </row>
    <row r="67" spans="1:21" x14ac:dyDescent="0.25">
      <c r="A67" s="5" t="s">
        <v>11</v>
      </c>
      <c r="B67">
        <f t="shared" si="4"/>
        <v>70000</v>
      </c>
    </row>
    <row r="68" spans="1:21" x14ac:dyDescent="0.25">
      <c r="A68" s="5" t="s">
        <v>12</v>
      </c>
      <c r="B68">
        <f t="shared" si="4"/>
        <v>929565.32179965987</v>
      </c>
    </row>
    <row r="69" spans="1:21" ht="16.5" thickBot="1" x14ac:dyDescent="0.3">
      <c r="A69" s="9" t="s">
        <v>13</v>
      </c>
      <c r="B69">
        <f t="shared" si="4"/>
        <v>82142.85714285713</v>
      </c>
      <c r="O69" t="s">
        <v>34</v>
      </c>
      <c r="P69" t="s">
        <v>35</v>
      </c>
    </row>
    <row r="70" spans="1:21" x14ac:dyDescent="0.25">
      <c r="A70" s="36" t="s">
        <v>25</v>
      </c>
      <c r="B70" s="37">
        <f>SUM(B63:B69)</f>
        <v>1333619.8436938876</v>
      </c>
      <c r="H70" t="s">
        <v>32</v>
      </c>
      <c r="I70">
        <v>1382544.33</v>
      </c>
      <c r="J70">
        <v>1381273.75</v>
      </c>
      <c r="K70">
        <f>I70-J70</f>
        <v>1270.5800000000745</v>
      </c>
      <c r="N70" t="s">
        <v>33</v>
      </c>
      <c r="O70">
        <f>300*D10</f>
        <v>127.5</v>
      </c>
      <c r="P70">
        <f>O70*(5.7)</f>
        <v>726.75</v>
      </c>
      <c r="Q70">
        <f>O70*(11.4-5.7)</f>
        <v>726.75</v>
      </c>
      <c r="S70">
        <v>1444044.33</v>
      </c>
      <c r="T70">
        <f>S70-I70</f>
        <v>61500</v>
      </c>
      <c r="U70">
        <f>T70/5000</f>
        <v>12.3</v>
      </c>
    </row>
    <row r="71" spans="1:21" x14ac:dyDescent="0.25">
      <c r="S71">
        <v>1457237.88</v>
      </c>
      <c r="T71">
        <f>S71-I70</f>
        <v>74693.549999999814</v>
      </c>
      <c r="U71">
        <f>T71/6000</f>
        <v>12.448924999999969</v>
      </c>
    </row>
    <row r="72" spans="1:21" x14ac:dyDescent="0.25">
      <c r="A72" s="33" t="s">
        <v>26</v>
      </c>
      <c r="C72" t="s">
        <v>20</v>
      </c>
      <c r="I72">
        <v>1431468.82</v>
      </c>
      <c r="J72">
        <f>I72-I70</f>
        <v>48924.489999999991</v>
      </c>
      <c r="N72">
        <v>1333619.8400000001</v>
      </c>
      <c r="O72">
        <f>N72-I70</f>
        <v>-48924.489999999991</v>
      </c>
    </row>
    <row r="73" spans="1:21" x14ac:dyDescent="0.25">
      <c r="A73">
        <f>SUM(B53:B59)</f>
        <v>24999.999999999996</v>
      </c>
      <c r="B73" t="s">
        <v>30</v>
      </c>
      <c r="C73">
        <f>B45</f>
        <v>25000</v>
      </c>
      <c r="E73" t="s">
        <v>24</v>
      </c>
    </row>
    <row r="74" spans="1:21" x14ac:dyDescent="0.25">
      <c r="A74">
        <f>SUM(C53:C59)</f>
        <v>26000</v>
      </c>
      <c r="B74" t="s">
        <v>30</v>
      </c>
      <c r="C74">
        <f>B46</f>
        <v>26000</v>
      </c>
      <c r="E74" t="s">
        <v>4</v>
      </c>
    </row>
    <row r="75" spans="1:21" x14ac:dyDescent="0.25">
      <c r="A75">
        <f>SUM(D53:D59)</f>
        <v>28000</v>
      </c>
      <c r="B75" t="s">
        <v>30</v>
      </c>
      <c r="C75">
        <f>B47</f>
        <v>28000</v>
      </c>
      <c r="E75" t="s">
        <v>5</v>
      </c>
    </row>
    <row r="76" spans="1:21" x14ac:dyDescent="0.25">
      <c r="A76">
        <f>SUM(E53:E59)</f>
        <v>28000</v>
      </c>
      <c r="B76" t="s">
        <v>30</v>
      </c>
      <c r="C76">
        <f>B48</f>
        <v>28000</v>
      </c>
      <c r="E76" t="s">
        <v>6</v>
      </c>
    </row>
    <row r="78" spans="1:21" x14ac:dyDescent="0.25">
      <c r="A78" s="34" t="s">
        <v>27</v>
      </c>
      <c r="C78" t="s">
        <v>28</v>
      </c>
    </row>
    <row r="79" spans="1:21" ht="16.5" thickBot="1" x14ac:dyDescent="0.3"/>
    <row r="80" spans="1:21" ht="16.5" thickBot="1" x14ac:dyDescent="0.3">
      <c r="A80" s="2" t="s">
        <v>2</v>
      </c>
      <c r="B80" s="3" t="s">
        <v>3</v>
      </c>
      <c r="C80" s="3" t="s">
        <v>4</v>
      </c>
      <c r="D80" s="3" t="s">
        <v>5</v>
      </c>
      <c r="E80" s="4" t="s">
        <v>6</v>
      </c>
    </row>
    <row r="81" spans="1:9" x14ac:dyDescent="0.25">
      <c r="A81" s="5" t="s">
        <v>7</v>
      </c>
      <c r="B81" s="22">
        <f>B53*B5</f>
        <v>0</v>
      </c>
      <c r="C81" s="22">
        <f>C53*C5</f>
        <v>2500</v>
      </c>
      <c r="D81" s="22">
        <f>D53*D5</f>
        <v>0</v>
      </c>
      <c r="E81" s="22">
        <f>E53*E5</f>
        <v>0</v>
      </c>
      <c r="G81" s="35">
        <f>SUM(B81:E81)</f>
        <v>2500</v>
      </c>
      <c r="H81" t="s">
        <v>22</v>
      </c>
      <c r="I81">
        <f>B15</f>
        <v>2500</v>
      </c>
    </row>
    <row r="82" spans="1:9" x14ac:dyDescent="0.25">
      <c r="A82" s="5" t="s">
        <v>8</v>
      </c>
      <c r="B82" s="22">
        <f t="shared" ref="B82:E82" si="5">B54*B6</f>
        <v>3000</v>
      </c>
      <c r="C82" s="22">
        <f t="shared" si="5"/>
        <v>0</v>
      </c>
      <c r="D82" s="22">
        <f t="shared" si="5"/>
        <v>0</v>
      </c>
      <c r="E82" s="22">
        <f t="shared" si="5"/>
        <v>0</v>
      </c>
      <c r="G82" s="35">
        <f t="shared" ref="G82:G87" si="6">SUM(B82:E82)</f>
        <v>3000</v>
      </c>
      <c r="H82" t="s">
        <v>22</v>
      </c>
      <c r="I82">
        <f t="shared" ref="I82:I87" si="7">B16</f>
        <v>3000</v>
      </c>
    </row>
    <row r="83" spans="1:9" x14ac:dyDescent="0.25">
      <c r="A83" s="5" t="s">
        <v>9</v>
      </c>
      <c r="B83" s="22">
        <f t="shared" ref="B83:E83" si="8">B55*B7</f>
        <v>2500</v>
      </c>
      <c r="C83" s="22">
        <f t="shared" si="8"/>
        <v>0</v>
      </c>
      <c r="D83" s="22">
        <f t="shared" si="8"/>
        <v>0</v>
      </c>
      <c r="E83" s="22">
        <f t="shared" si="8"/>
        <v>0</v>
      </c>
      <c r="G83" s="35">
        <f t="shared" si="6"/>
        <v>2500</v>
      </c>
      <c r="H83" t="s">
        <v>22</v>
      </c>
      <c r="I83">
        <f t="shared" si="7"/>
        <v>2500</v>
      </c>
    </row>
    <row r="84" spans="1:9" x14ac:dyDescent="0.25">
      <c r="A84" s="5" t="s">
        <v>10</v>
      </c>
      <c r="B84" s="22">
        <f t="shared" ref="B84:E84" si="9">B56*B8</f>
        <v>0</v>
      </c>
      <c r="C84" s="22">
        <f t="shared" si="9"/>
        <v>0</v>
      </c>
      <c r="D84" s="22">
        <f t="shared" si="9"/>
        <v>714.04390816155808</v>
      </c>
      <c r="E84" s="22">
        <f t="shared" si="9"/>
        <v>0</v>
      </c>
      <c r="G84" s="35">
        <f t="shared" si="6"/>
        <v>714.04390816155808</v>
      </c>
      <c r="H84" t="s">
        <v>22</v>
      </c>
      <c r="I84">
        <f t="shared" si="7"/>
        <v>2600</v>
      </c>
    </row>
    <row r="85" spans="1:9" x14ac:dyDescent="0.25">
      <c r="A85" s="5" t="s">
        <v>11</v>
      </c>
      <c r="B85" s="22">
        <f t="shared" ref="B85:E85" si="10">B57*B9</f>
        <v>2500</v>
      </c>
      <c r="C85" s="22">
        <f t="shared" si="10"/>
        <v>0</v>
      </c>
      <c r="D85" s="22">
        <f t="shared" si="10"/>
        <v>0</v>
      </c>
      <c r="E85" s="22">
        <f t="shared" si="10"/>
        <v>0</v>
      </c>
      <c r="G85" s="35">
        <f t="shared" si="6"/>
        <v>2500</v>
      </c>
      <c r="H85" t="s">
        <v>22</v>
      </c>
      <c r="I85">
        <f t="shared" si="7"/>
        <v>2500</v>
      </c>
    </row>
    <row r="86" spans="1:9" x14ac:dyDescent="0.25">
      <c r="A86" s="5" t="s">
        <v>12</v>
      </c>
      <c r="B86" s="22">
        <f t="shared" ref="B86:E86" si="11">B58*B10</f>
        <v>8227.7676027676007</v>
      </c>
      <c r="C86" s="22">
        <f t="shared" si="11"/>
        <v>9875</v>
      </c>
      <c r="D86" s="22">
        <f t="shared" si="11"/>
        <v>7997.2323972323939</v>
      </c>
      <c r="E86" s="22">
        <f t="shared" si="11"/>
        <v>11900</v>
      </c>
      <c r="G86" s="35">
        <f t="shared" si="6"/>
        <v>37999.999999999993</v>
      </c>
      <c r="H86" t="s">
        <v>29</v>
      </c>
      <c r="I86">
        <f t="shared" si="7"/>
        <v>38000</v>
      </c>
    </row>
    <row r="87" spans="1:9" ht="16.5" thickBot="1" x14ac:dyDescent="0.3">
      <c r="A87" s="9" t="s">
        <v>13</v>
      </c>
      <c r="B87" s="22">
        <f t="shared" ref="B87:E87" si="12">B59*B11</f>
        <v>0</v>
      </c>
      <c r="C87" s="22">
        <f t="shared" si="12"/>
        <v>0</v>
      </c>
      <c r="D87" s="22">
        <f t="shared" si="12"/>
        <v>2499.9999999999991</v>
      </c>
      <c r="E87" s="22">
        <f t="shared" si="12"/>
        <v>0</v>
      </c>
      <c r="G87" s="35">
        <f t="shared" si="6"/>
        <v>2499.9999999999991</v>
      </c>
      <c r="H87" t="s">
        <v>22</v>
      </c>
      <c r="I87">
        <f t="shared" si="7"/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Pravin Kunhiraman</cp:lastModifiedBy>
  <dcterms:created xsi:type="dcterms:W3CDTF">2014-01-19T03:55:05Z</dcterms:created>
  <dcterms:modified xsi:type="dcterms:W3CDTF">2019-04-17T15:18:08Z</dcterms:modified>
</cp:coreProperties>
</file>