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AEA57047-0B8B-4643-B8CD-60792D868451}" xr6:coauthVersionLast="47" xr6:coauthVersionMax="47" xr10:uidLastSave="{00000000-0000-0000-0000-000000000000}"/>
  <bookViews>
    <workbookView xWindow="-108" yWindow="-108" windowWidth="23256" windowHeight="12576" tabRatio="920" activeTab="2" xr2:uid="{00000000-000D-0000-FFFF-FFFF00000000}"/>
  </bookViews>
  <sheets>
    <sheet name="Henry's Hats" sheetId="29" r:id="rId1"/>
    <sheet name="Sales Dashboard " sheetId="32" r:id="rId2"/>
    <sheet name="Inputs" sheetId="31" r:id="rId3"/>
    <sheet name="Sensitivity" sheetId="33" r:id="rId4"/>
    <sheet name="Scenario" sheetId="34" r:id="rId5"/>
    <sheet name="P&amp;L Budgeting" sheetId="10" r:id="rId6"/>
    <sheet name="Sales Budget --&gt;" sheetId="1" r:id="rId7"/>
    <sheet name="Bottom-up Approach" sheetId="2" r:id="rId8"/>
    <sheet name="Top-down Approach" sheetId="3" r:id="rId9"/>
    <sheet name="Volume and Mix Triangulation" sheetId="28" r:id="rId10"/>
    <sheet name="Production Budget --&gt;" sheetId="11" r:id="rId11"/>
    <sheet name="Production Volume" sheetId="12" r:id="rId12"/>
    <sheet name="Direct Materials" sheetId="25" r:id="rId13"/>
    <sheet name="Direct Labor" sheetId="13" r:id="rId14"/>
    <sheet name="Overheads" sheetId="14" r:id="rId15"/>
    <sheet name="Cost of Goods Sold" sheetId="15" r:id="rId16"/>
    <sheet name="SG&amp;A Budget --&gt;" sheetId="16" r:id="rId17"/>
    <sheet name="Payroll Expense" sheetId="27" r:id="rId18"/>
    <sheet name="SG&amp;A Expense" sheetId="17" r:id="rId19"/>
    <sheet name="Balance Sheet Budgeting" sheetId="18" r:id="rId20"/>
    <sheet name="Working Capital" sheetId="19" r:id="rId21"/>
    <sheet name="Fixed Assets" sheetId="20" r:id="rId22"/>
    <sheet name="Loan repayment schedule" sheetId="26" r:id="rId23"/>
    <sheet name="Master Budget" sheetId="22" r:id="rId24"/>
    <sheet name="Income Statement" sheetId="21" r:id="rId25"/>
    <sheet name="Balance Sheet" sheetId="23" r:id="rId26"/>
    <sheet name="Cash Flow Statement" sheetId="24" r:id="rId27"/>
  </sheets>
  <externalReferences>
    <externalReference r:id="rId28"/>
  </externalReferences>
  <definedNames>
    <definedName name="_xlchart.v5.0" hidden="1">[1]Inputs!$G$12</definedName>
    <definedName name="_xlchart.v5.1" hidden="1">[1]Inputs!$G$13:$G$19</definedName>
    <definedName name="_xlchart.v5.2" hidden="1">[1]Inputs!$H$12</definedName>
    <definedName name="_xlchart.v5.3" hidden="1">[1]Inputs!$H$13:$H$19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1" l="1"/>
  <c r="J8" i="31" s="1"/>
  <c r="G7" i="31"/>
  <c r="G8" i="31" s="1"/>
  <c r="D7" i="31"/>
  <c r="D8" i="31" s="1"/>
  <c r="F20" i="27" l="1"/>
  <c r="E20" i="27"/>
  <c r="E21" i="17" s="1"/>
  <c r="D20" i="27"/>
  <c r="D21" i="17" s="1"/>
  <c r="F19" i="27"/>
  <c r="C20" i="27"/>
  <c r="L14" i="27"/>
  <c r="K14" i="27"/>
  <c r="J14" i="27"/>
  <c r="L13" i="27"/>
  <c r="K13" i="27"/>
  <c r="J13" i="27"/>
  <c r="I14" i="27"/>
  <c r="I19" i="27" s="1"/>
  <c r="I13" i="27"/>
  <c r="F14" i="27"/>
  <c r="E14" i="27"/>
  <c r="D14" i="27"/>
  <c r="F13" i="27"/>
  <c r="E13" i="27"/>
  <c r="D13" i="27"/>
  <c r="C14" i="27"/>
  <c r="C19" i="27" s="1"/>
  <c r="C13" i="27"/>
  <c r="G13" i="27" s="1"/>
  <c r="L19" i="14"/>
  <c r="K19" i="14"/>
  <c r="J19" i="14"/>
  <c r="I19" i="14"/>
  <c r="M12" i="28"/>
  <c r="M21" i="28"/>
  <c r="O21" i="28" s="1"/>
  <c r="X12" i="28"/>
  <c r="L7" i="3"/>
  <c r="K7" i="3"/>
  <c r="J7" i="3"/>
  <c r="I7" i="3"/>
  <c r="I9" i="3" s="1"/>
  <c r="K8" i="3"/>
  <c r="L8" i="3" s="1"/>
  <c r="J8" i="3"/>
  <c r="M25" i="2"/>
  <c r="O25" i="2" s="1"/>
  <c r="L25" i="2"/>
  <c r="K25" i="2"/>
  <c r="J25" i="2"/>
  <c r="I25" i="2"/>
  <c r="L9" i="2"/>
  <c r="K9" i="2"/>
  <c r="J9" i="2"/>
  <c r="M9" i="2" s="1"/>
  <c r="I9" i="2"/>
  <c r="L8" i="2"/>
  <c r="K8" i="2"/>
  <c r="J8" i="2"/>
  <c r="M8" i="2" s="1"/>
  <c r="I8" i="2"/>
  <c r="L7" i="2"/>
  <c r="K7" i="2"/>
  <c r="J7" i="2"/>
  <c r="I7" i="2"/>
  <c r="M7" i="2" s="1"/>
  <c r="G19" i="2"/>
  <c r="G15" i="28" s="1"/>
  <c r="G24" i="28" s="1"/>
  <c r="G18" i="2"/>
  <c r="G14" i="28" s="1"/>
  <c r="G23" i="28" s="1"/>
  <c r="D14" i="26"/>
  <c r="C14" i="26"/>
  <c r="C21" i="23" s="1"/>
  <c r="L6" i="17"/>
  <c r="K6" i="17"/>
  <c r="J6" i="17"/>
  <c r="I6" i="17"/>
  <c r="L9" i="27"/>
  <c r="L19" i="27" s="1"/>
  <c r="K9" i="27"/>
  <c r="K19" i="27" s="1"/>
  <c r="J9" i="27"/>
  <c r="J19" i="27" s="1"/>
  <c r="I9" i="27"/>
  <c r="F9" i="27"/>
  <c r="E9" i="27"/>
  <c r="E19" i="27" s="1"/>
  <c r="D9" i="27"/>
  <c r="D19" i="27" s="1"/>
  <c r="C9" i="27"/>
  <c r="C21" i="17"/>
  <c r="G28" i="24"/>
  <c r="O20" i="28"/>
  <c r="F15" i="28"/>
  <c r="F24" i="28" s="1"/>
  <c r="E15" i="28"/>
  <c r="E24" i="28" s="1"/>
  <c r="D15" i="28"/>
  <c r="D24" i="28" s="1"/>
  <c r="C15" i="28"/>
  <c r="C24" i="28" s="1"/>
  <c r="F14" i="28"/>
  <c r="F23" i="28" s="1"/>
  <c r="E14" i="28"/>
  <c r="E23" i="28" s="1"/>
  <c r="D14" i="28"/>
  <c r="C14" i="28"/>
  <c r="C23" i="28" s="1"/>
  <c r="F9" i="3"/>
  <c r="E9" i="3"/>
  <c r="D9" i="3"/>
  <c r="C9" i="3"/>
  <c r="J9" i="3"/>
  <c r="G7" i="3"/>
  <c r="G9" i="3" s="1"/>
  <c r="O24" i="2"/>
  <c r="F28" i="2"/>
  <c r="E28" i="2"/>
  <c r="D28" i="2"/>
  <c r="C28" i="2"/>
  <c r="F27" i="2"/>
  <c r="E27" i="2"/>
  <c r="D27" i="2"/>
  <c r="D30" i="2" s="1"/>
  <c r="C27" i="2"/>
  <c r="I10" i="27"/>
  <c r="I20" i="27" s="1"/>
  <c r="I15" i="27"/>
  <c r="G10" i="27"/>
  <c r="C23" i="24"/>
  <c r="L13" i="21"/>
  <c r="D13" i="21"/>
  <c r="D13" i="26"/>
  <c r="D23" i="24" s="1"/>
  <c r="T12" i="26"/>
  <c r="S12" i="26"/>
  <c r="R12" i="26"/>
  <c r="Q12" i="26"/>
  <c r="P12" i="26"/>
  <c r="O12" i="26"/>
  <c r="N12" i="26"/>
  <c r="M12" i="26"/>
  <c r="K12" i="26"/>
  <c r="J12" i="26"/>
  <c r="K13" i="21" s="1"/>
  <c r="I12" i="26"/>
  <c r="J13" i="21" s="1"/>
  <c r="H12" i="26"/>
  <c r="I13" i="21" s="1"/>
  <c r="F12" i="26"/>
  <c r="E12" i="26"/>
  <c r="E13" i="21" s="1"/>
  <c r="D12" i="26"/>
  <c r="C12" i="26"/>
  <c r="C13" i="21" s="1"/>
  <c r="M13" i="21" l="1"/>
  <c r="M7" i="3"/>
  <c r="F13" i="21"/>
  <c r="K9" i="3"/>
  <c r="G9" i="27"/>
  <c r="M6" i="17"/>
  <c r="M8" i="3"/>
  <c r="L9" i="3"/>
  <c r="E30" i="2"/>
  <c r="G28" i="2"/>
  <c r="G27" i="2"/>
  <c r="G14" i="27"/>
  <c r="G13" i="21"/>
  <c r="D21" i="23"/>
  <c r="E13" i="26"/>
  <c r="E14" i="26" s="1"/>
  <c r="M9" i="27"/>
  <c r="I21" i="17"/>
  <c r="F21" i="17"/>
  <c r="G26" i="28"/>
  <c r="E26" i="28"/>
  <c r="F26" i="28"/>
  <c r="C26" i="28"/>
  <c r="D23" i="28"/>
  <c r="D26" i="28" s="1"/>
  <c r="M9" i="3"/>
  <c r="O9" i="3" s="1"/>
  <c r="C6" i="28" s="1"/>
  <c r="C30" i="2"/>
  <c r="F30" i="2"/>
  <c r="J10" i="27"/>
  <c r="G15" i="27"/>
  <c r="M13" i="27"/>
  <c r="O13" i="27" s="1"/>
  <c r="J15" i="27"/>
  <c r="C24" i="24"/>
  <c r="K16" i="21"/>
  <c r="J20" i="27" l="1"/>
  <c r="G19" i="27"/>
  <c r="G30" i="2"/>
  <c r="F13" i="26"/>
  <c r="F14" i="26" s="1"/>
  <c r="E23" i="24"/>
  <c r="E21" i="23"/>
  <c r="K10" i="27"/>
  <c r="K20" i="27" s="1"/>
  <c r="J21" i="17"/>
  <c r="G20" i="27"/>
  <c r="K15" i="27"/>
  <c r="C9" i="24"/>
  <c r="M15" i="25"/>
  <c r="L15" i="25"/>
  <c r="K15" i="25"/>
  <c r="J15" i="25"/>
  <c r="I15" i="25"/>
  <c r="M14" i="25"/>
  <c r="L14" i="25"/>
  <c r="K14" i="25"/>
  <c r="J14" i="25"/>
  <c r="I14" i="25"/>
  <c r="L11" i="25"/>
  <c r="K11" i="25"/>
  <c r="J11" i="25"/>
  <c r="I11" i="25"/>
  <c r="G11" i="25"/>
  <c r="M11" i="25" s="1"/>
  <c r="L10" i="25"/>
  <c r="K10" i="25"/>
  <c r="J10" i="25"/>
  <c r="I10" i="25"/>
  <c r="G10" i="25"/>
  <c r="M10" i="25" s="1"/>
  <c r="B7" i="25"/>
  <c r="B6" i="25"/>
  <c r="B5" i="25"/>
  <c r="H13" i="26" l="1"/>
  <c r="H14" i="26" s="1"/>
  <c r="F21" i="23"/>
  <c r="F23" i="24"/>
  <c r="L10" i="27"/>
  <c r="L20" i="27" s="1"/>
  <c r="K21" i="17"/>
  <c r="L15" i="27"/>
  <c r="I13" i="26" l="1"/>
  <c r="I14" i="26" s="1"/>
  <c r="H21" i="23"/>
  <c r="M10" i="27"/>
  <c r="M15" i="27"/>
  <c r="O15" i="27" s="1"/>
  <c r="D9" i="24"/>
  <c r="M16" i="21"/>
  <c r="L16" i="21"/>
  <c r="J16" i="21"/>
  <c r="J13" i="26" l="1"/>
  <c r="J14" i="26" s="1"/>
  <c r="I21" i="23"/>
  <c r="M20" i="27"/>
  <c r="O20" i="27" s="1"/>
  <c r="L21" i="17"/>
  <c r="O16" i="21"/>
  <c r="L14" i="20"/>
  <c r="K14" i="20"/>
  <c r="J14" i="20"/>
  <c r="I14" i="20"/>
  <c r="C13" i="20"/>
  <c r="C21" i="14" s="1"/>
  <c r="K13" i="26" l="1"/>
  <c r="K14" i="26" s="1"/>
  <c r="J21" i="23"/>
  <c r="E9" i="24"/>
  <c r="C11" i="21"/>
  <c r="C8" i="24" s="1"/>
  <c r="K21" i="23" l="1"/>
  <c r="M21" i="23" s="1"/>
  <c r="M13" i="26"/>
  <c r="M14" i="26" s="1"/>
  <c r="N13" i="26" l="1"/>
  <c r="N14" i="26" s="1"/>
  <c r="F9" i="24"/>
  <c r="G9" i="24" s="1"/>
  <c r="O13" i="26" l="1"/>
  <c r="O14" i="26" s="1"/>
  <c r="F27" i="17"/>
  <c r="E27" i="17"/>
  <c r="D27" i="17"/>
  <c r="C27" i="17"/>
  <c r="L24" i="17"/>
  <c r="K24" i="17"/>
  <c r="J24" i="17"/>
  <c r="I24" i="17"/>
  <c r="G24" i="17"/>
  <c r="G21" i="17"/>
  <c r="G18" i="17"/>
  <c r="G15" i="17"/>
  <c r="G12" i="17"/>
  <c r="P13" i="26" l="1"/>
  <c r="P14" i="26" s="1"/>
  <c r="E9" i="21"/>
  <c r="D9" i="21"/>
  <c r="F9" i="21"/>
  <c r="C9" i="21"/>
  <c r="M21" i="17"/>
  <c r="I9" i="24"/>
  <c r="G27" i="17"/>
  <c r="M24" i="17"/>
  <c r="Q13" i="26" l="1"/>
  <c r="Q14" i="26" s="1"/>
  <c r="G9" i="21"/>
  <c r="F13" i="15"/>
  <c r="E13" i="15"/>
  <c r="D13" i="15"/>
  <c r="C13" i="15"/>
  <c r="R13" i="26" l="1"/>
  <c r="R14" i="26" s="1"/>
  <c r="J9" i="24"/>
  <c r="L13" i="15"/>
  <c r="K13" i="15"/>
  <c r="J13" i="15"/>
  <c r="I13" i="15"/>
  <c r="G19" i="14"/>
  <c r="G13" i="15" s="1"/>
  <c r="F12" i="14"/>
  <c r="F11" i="15" s="1"/>
  <c r="E12" i="14"/>
  <c r="E11" i="15" s="1"/>
  <c r="D12" i="14"/>
  <c r="D11" i="15" s="1"/>
  <c r="C12" i="14"/>
  <c r="J12" i="14" l="1"/>
  <c r="J11" i="15" s="1"/>
  <c r="K12" i="14"/>
  <c r="K11" i="15" s="1"/>
  <c r="I12" i="14"/>
  <c r="I11" i="15" s="1"/>
  <c r="L12" i="14"/>
  <c r="L11" i="15" s="1"/>
  <c r="S13" i="26"/>
  <c r="S14" i="26" s="1"/>
  <c r="G12" i="14"/>
  <c r="G11" i="15" s="1"/>
  <c r="C11" i="15"/>
  <c r="M19" i="14"/>
  <c r="M13" i="15" s="1"/>
  <c r="O13" i="15" s="1"/>
  <c r="G8" i="13"/>
  <c r="F8" i="13"/>
  <c r="E8" i="13"/>
  <c r="D8" i="13"/>
  <c r="C8" i="13"/>
  <c r="G7" i="13"/>
  <c r="F7" i="13"/>
  <c r="E7" i="13"/>
  <c r="D7" i="13"/>
  <c r="C7" i="13"/>
  <c r="M12" i="14" l="1"/>
  <c r="M11" i="15" s="1"/>
  <c r="O11" i="15" s="1"/>
  <c r="M14" i="27"/>
  <c r="O14" i="27" s="1"/>
  <c r="M19" i="27"/>
  <c r="O19" i="27" s="1"/>
  <c r="T13" i="26"/>
  <c r="T14" i="26" s="1"/>
  <c r="K9" i="24"/>
  <c r="G8" i="12"/>
  <c r="F8" i="12"/>
  <c r="E8" i="12"/>
  <c r="D8" i="12"/>
  <c r="C8" i="12"/>
  <c r="G7" i="12"/>
  <c r="F7" i="12"/>
  <c r="E7" i="12"/>
  <c r="D7" i="12"/>
  <c r="C7" i="12"/>
  <c r="F21" i="12" l="1"/>
  <c r="I17" i="12" s="1"/>
  <c r="E21" i="12"/>
  <c r="F17" i="12" s="1"/>
  <c r="D21" i="12"/>
  <c r="E17" i="12" s="1"/>
  <c r="C21" i="12"/>
  <c r="C25" i="12" s="1"/>
  <c r="C7" i="25" s="1"/>
  <c r="C19" i="25" s="1"/>
  <c r="F20" i="12"/>
  <c r="E20" i="12"/>
  <c r="D20" i="12"/>
  <c r="C20" i="12"/>
  <c r="I16" i="12" l="1"/>
  <c r="F16" i="19"/>
  <c r="F16" i="12"/>
  <c r="F24" i="12" s="1"/>
  <c r="E16" i="19"/>
  <c r="D16" i="12"/>
  <c r="C24" i="12"/>
  <c r="C16" i="19"/>
  <c r="C9" i="23" s="1"/>
  <c r="E16" i="12"/>
  <c r="E24" i="12" s="1"/>
  <c r="D16" i="19"/>
  <c r="E25" i="12"/>
  <c r="E7" i="25" s="1"/>
  <c r="E19" i="25" s="1"/>
  <c r="L9" i="24"/>
  <c r="M9" i="24" s="1"/>
  <c r="C7" i="14"/>
  <c r="C12" i="13"/>
  <c r="C20" i="13" s="1"/>
  <c r="C28" i="13" s="1"/>
  <c r="F25" i="12"/>
  <c r="F7" i="25" s="1"/>
  <c r="F19" i="25" s="1"/>
  <c r="D24" i="12"/>
  <c r="D17" i="12"/>
  <c r="D25" i="12" s="1"/>
  <c r="D7" i="25" s="1"/>
  <c r="D19" i="25" s="1"/>
  <c r="D9" i="23" l="1"/>
  <c r="D14" i="24"/>
  <c r="E14" i="24"/>
  <c r="E9" i="23"/>
  <c r="F14" i="24"/>
  <c r="F9" i="23"/>
  <c r="E12" i="13"/>
  <c r="E20" i="13" s="1"/>
  <c r="E28" i="13" s="1"/>
  <c r="G19" i="25"/>
  <c r="E7" i="14"/>
  <c r="O13" i="21"/>
  <c r="D6" i="25"/>
  <c r="D18" i="25" s="1"/>
  <c r="D27" i="12"/>
  <c r="E6" i="25"/>
  <c r="E18" i="25" s="1"/>
  <c r="E21" i="25" s="1"/>
  <c r="E27" i="12"/>
  <c r="F6" i="25"/>
  <c r="F18" i="25" s="1"/>
  <c r="F27" i="12"/>
  <c r="C6" i="25"/>
  <c r="C18" i="25" s="1"/>
  <c r="C27" i="12"/>
  <c r="D7" i="14"/>
  <c r="D12" i="13"/>
  <c r="D20" i="13" s="1"/>
  <c r="D28" i="13" s="1"/>
  <c r="D6" i="14"/>
  <c r="D11" i="13"/>
  <c r="D19" i="13" s="1"/>
  <c r="E6" i="14"/>
  <c r="E11" i="13"/>
  <c r="E19" i="13" s="1"/>
  <c r="E5" i="27" s="1"/>
  <c r="E18" i="27" s="1"/>
  <c r="C6" i="14"/>
  <c r="C14" i="14" s="1"/>
  <c r="C17" i="14" s="1"/>
  <c r="C11" i="13"/>
  <c r="C19" i="13" s="1"/>
  <c r="C5" i="27" s="1"/>
  <c r="C18" i="27" s="1"/>
  <c r="F6" i="14"/>
  <c r="F11" i="13"/>
  <c r="F19" i="13" s="1"/>
  <c r="F7" i="14"/>
  <c r="F12" i="13"/>
  <c r="F20" i="13" s="1"/>
  <c r="F28" i="13" s="1"/>
  <c r="G24" i="12"/>
  <c r="G25" i="12"/>
  <c r="G7" i="25" s="1"/>
  <c r="D5" i="27" l="1"/>
  <c r="D18" i="27" s="1"/>
  <c r="F5" i="27"/>
  <c r="E8" i="27"/>
  <c r="E21" i="27"/>
  <c r="D8" i="27"/>
  <c r="D21" i="27"/>
  <c r="G14" i="24"/>
  <c r="C8" i="27"/>
  <c r="C21" i="27"/>
  <c r="E14" i="14"/>
  <c r="E7" i="15"/>
  <c r="E27" i="13"/>
  <c r="D27" i="13"/>
  <c r="F27" i="13"/>
  <c r="F30" i="13" s="1"/>
  <c r="C27" i="13"/>
  <c r="C30" i="13" s="1"/>
  <c r="G18" i="25"/>
  <c r="G21" i="25" s="1"/>
  <c r="C21" i="25"/>
  <c r="F7" i="15"/>
  <c r="F21" i="25"/>
  <c r="D7" i="15"/>
  <c r="D21" i="25"/>
  <c r="G6" i="25"/>
  <c r="G27" i="12"/>
  <c r="F14" i="14"/>
  <c r="G28" i="13"/>
  <c r="G6" i="14"/>
  <c r="G11" i="13"/>
  <c r="C12" i="15"/>
  <c r="D14" i="14"/>
  <c r="G7" i="14"/>
  <c r="G12" i="13"/>
  <c r="C7" i="15"/>
  <c r="E17" i="14" l="1"/>
  <c r="E12" i="15" s="1"/>
  <c r="F18" i="27"/>
  <c r="F21" i="27" s="1"/>
  <c r="F17" i="14"/>
  <c r="F12" i="15" s="1"/>
  <c r="D17" i="14"/>
  <c r="D12" i="15" s="1"/>
  <c r="F8" i="27"/>
  <c r="F7" i="27" s="1"/>
  <c r="G7" i="15"/>
  <c r="F8" i="15"/>
  <c r="D7" i="27"/>
  <c r="D8" i="15"/>
  <c r="D30" i="13"/>
  <c r="G27" i="13"/>
  <c r="E7" i="27"/>
  <c r="C8" i="15"/>
  <c r="C14" i="15" s="1"/>
  <c r="E8" i="15"/>
  <c r="E30" i="13"/>
  <c r="J10" i="2"/>
  <c r="J16" i="2" s="1"/>
  <c r="K10" i="2"/>
  <c r="K16" i="2" s="1"/>
  <c r="L10" i="2"/>
  <c r="L16" i="2" s="1"/>
  <c r="I10" i="2"/>
  <c r="G17" i="14"/>
  <c r="G12" i="15" s="1"/>
  <c r="F14" i="15" l="1"/>
  <c r="F7" i="21" s="1"/>
  <c r="E14" i="15"/>
  <c r="D14" i="15"/>
  <c r="M10" i="2"/>
  <c r="M16" i="2" s="1"/>
  <c r="I16" i="2"/>
  <c r="F7" i="19"/>
  <c r="G18" i="27"/>
  <c r="G21" i="27" s="1"/>
  <c r="D7" i="21"/>
  <c r="D7" i="19"/>
  <c r="D14" i="19" s="1"/>
  <c r="J14" i="19" s="1"/>
  <c r="E7" i="21"/>
  <c r="E7" i="19"/>
  <c r="E14" i="19" s="1"/>
  <c r="K14" i="19" s="1"/>
  <c r="G8" i="15"/>
  <c r="G14" i="15" s="1"/>
  <c r="G30" i="13"/>
  <c r="G8" i="27"/>
  <c r="G7" i="27" s="1"/>
  <c r="C7" i="27"/>
  <c r="C7" i="21"/>
  <c r="C7" i="19"/>
  <c r="C14" i="19" s="1"/>
  <c r="I14" i="19" s="1"/>
  <c r="F17" i="19" l="1"/>
  <c r="F14" i="19"/>
  <c r="L14" i="19" s="1"/>
  <c r="D17" i="19"/>
  <c r="F17" i="23"/>
  <c r="D6" i="21"/>
  <c r="D8" i="21" s="1"/>
  <c r="D10" i="21" s="1"/>
  <c r="G7" i="21"/>
  <c r="G7" i="19"/>
  <c r="E17" i="23"/>
  <c r="E17" i="19"/>
  <c r="E6" i="21"/>
  <c r="E8" i="21" s="1"/>
  <c r="E10" i="21" s="1"/>
  <c r="E6" i="20"/>
  <c r="E6" i="19"/>
  <c r="E11" i="19" s="1"/>
  <c r="K11" i="19" s="1"/>
  <c r="E7" i="17"/>
  <c r="E22" i="17" s="1"/>
  <c r="C17" i="19"/>
  <c r="C17" i="23"/>
  <c r="C6" i="21"/>
  <c r="C8" i="21" s="1"/>
  <c r="C10" i="21" s="1"/>
  <c r="C6" i="20"/>
  <c r="C6" i="19"/>
  <c r="C7" i="17"/>
  <c r="D17" i="23"/>
  <c r="F6" i="21"/>
  <c r="F8" i="21" s="1"/>
  <c r="F10" i="21" s="1"/>
  <c r="F6" i="20"/>
  <c r="F6" i="19"/>
  <c r="F11" i="19" s="1"/>
  <c r="L11" i="19" s="1"/>
  <c r="F7" i="17"/>
  <c r="F22" i="17" s="1"/>
  <c r="G9" i="2"/>
  <c r="G8" i="2"/>
  <c r="G7" i="2"/>
  <c r="F10" i="2"/>
  <c r="F16" i="2" s="1"/>
  <c r="E10" i="2"/>
  <c r="E16" i="2" s="1"/>
  <c r="D10" i="2"/>
  <c r="D16" i="2" s="1"/>
  <c r="C10" i="2"/>
  <c r="C16" i="2" s="1"/>
  <c r="C12" i="28" l="1"/>
  <c r="C5" i="13"/>
  <c r="C21" i="2"/>
  <c r="C22" i="2"/>
  <c r="F12" i="28"/>
  <c r="F5" i="13"/>
  <c r="F22" i="2"/>
  <c r="F21" i="2"/>
  <c r="D12" i="28"/>
  <c r="D5" i="13"/>
  <c r="D21" i="2"/>
  <c r="D22" i="2"/>
  <c r="C8" i="23"/>
  <c r="C11" i="19"/>
  <c r="I11" i="19" s="1"/>
  <c r="E12" i="28"/>
  <c r="E5" i="13"/>
  <c r="E22" i="2"/>
  <c r="E21" i="2"/>
  <c r="E20" i="19"/>
  <c r="F20" i="19"/>
  <c r="C22" i="17"/>
  <c r="C20" i="24"/>
  <c r="C21" i="24" s="1"/>
  <c r="C11" i="20"/>
  <c r="I11" i="20" s="1"/>
  <c r="F20" i="24"/>
  <c r="F21" i="24" s="1"/>
  <c r="F11" i="20"/>
  <c r="L11" i="20" s="1"/>
  <c r="E20" i="24"/>
  <c r="E21" i="24" s="1"/>
  <c r="E11" i="20"/>
  <c r="K11" i="20" s="1"/>
  <c r="D7" i="17"/>
  <c r="D22" i="17" s="1"/>
  <c r="D6" i="20"/>
  <c r="D15" i="24"/>
  <c r="D6" i="19"/>
  <c r="E15" i="24"/>
  <c r="F15" i="24"/>
  <c r="C12" i="21"/>
  <c r="C14" i="21" s="1"/>
  <c r="C11" i="24"/>
  <c r="G6" i="21"/>
  <c r="G8" i="21" s="1"/>
  <c r="G10" i="21" s="1"/>
  <c r="G6" i="20"/>
  <c r="G6" i="19"/>
  <c r="C18" i="19"/>
  <c r="F25" i="17"/>
  <c r="F16" i="17"/>
  <c r="L16" i="17" s="1"/>
  <c r="F19" i="17"/>
  <c r="L19" i="17" s="1"/>
  <c r="F13" i="17"/>
  <c r="E16" i="17"/>
  <c r="K16" i="17" s="1"/>
  <c r="E19" i="17"/>
  <c r="K19" i="17" s="1"/>
  <c r="E25" i="17"/>
  <c r="E13" i="17"/>
  <c r="F13" i="24"/>
  <c r="F8" i="23"/>
  <c r="F18" i="19"/>
  <c r="D11" i="24"/>
  <c r="E8" i="23"/>
  <c r="E18" i="19"/>
  <c r="C13" i="17"/>
  <c r="C16" i="17"/>
  <c r="I16" i="17" s="1"/>
  <c r="C19" i="17"/>
  <c r="I19" i="17" s="1"/>
  <c r="C25" i="17"/>
  <c r="G10" i="20"/>
  <c r="C16" i="20"/>
  <c r="F11" i="24"/>
  <c r="E11" i="24"/>
  <c r="G10" i="2"/>
  <c r="O10" i="2" l="1"/>
  <c r="G16" i="2"/>
  <c r="J21" i="2"/>
  <c r="J18" i="2" s="1"/>
  <c r="J27" i="2" s="1"/>
  <c r="J30" i="2" s="1"/>
  <c r="K17" i="28"/>
  <c r="K14" i="28" s="1"/>
  <c r="K23" i="28" s="1"/>
  <c r="K21" i="2"/>
  <c r="K18" i="2" s="1"/>
  <c r="K27" i="2" s="1"/>
  <c r="I21" i="2"/>
  <c r="I18" i="2" s="1"/>
  <c r="E6" i="17"/>
  <c r="E18" i="28"/>
  <c r="E17" i="28"/>
  <c r="E5" i="12"/>
  <c r="I18" i="28"/>
  <c r="I15" i="28" s="1"/>
  <c r="I22" i="2"/>
  <c r="I19" i="2" s="1"/>
  <c r="K22" i="2"/>
  <c r="K19" i="2" s="1"/>
  <c r="K28" i="2" s="1"/>
  <c r="D18" i="28"/>
  <c r="D6" i="17"/>
  <c r="D17" i="28"/>
  <c r="D5" i="12"/>
  <c r="F6" i="17"/>
  <c r="F17" i="28"/>
  <c r="F18" i="28"/>
  <c r="F5" i="12"/>
  <c r="L18" i="28"/>
  <c r="L15" i="28" s="1"/>
  <c r="L24" i="28" s="1"/>
  <c r="L22" i="2"/>
  <c r="L19" i="2" s="1"/>
  <c r="L28" i="2" s="1"/>
  <c r="D8" i="23"/>
  <c r="D11" i="19"/>
  <c r="J18" i="28"/>
  <c r="J15" i="28" s="1"/>
  <c r="J24" i="28" s="1"/>
  <c r="J22" i="2"/>
  <c r="J19" i="2" s="1"/>
  <c r="J28" i="2" s="1"/>
  <c r="L21" i="2"/>
  <c r="L18" i="2" s="1"/>
  <c r="L27" i="2" s="1"/>
  <c r="L30" i="2" s="1"/>
  <c r="C20" i="19"/>
  <c r="C6" i="17"/>
  <c r="C17" i="28"/>
  <c r="C18" i="28"/>
  <c r="C5" i="12"/>
  <c r="D13" i="17"/>
  <c r="D19" i="17"/>
  <c r="J19" i="17" s="1"/>
  <c r="D25" i="17"/>
  <c r="D16" i="17"/>
  <c r="J16" i="17" s="1"/>
  <c r="G7" i="17"/>
  <c r="G22" i="17" s="1"/>
  <c r="D20" i="24"/>
  <c r="D21" i="24" s="1"/>
  <c r="D11" i="20"/>
  <c r="J11" i="20" s="1"/>
  <c r="E13" i="24"/>
  <c r="G15" i="24"/>
  <c r="D18" i="19"/>
  <c r="G18" i="19" s="1"/>
  <c r="D13" i="24"/>
  <c r="G11" i="24"/>
  <c r="D8" i="20"/>
  <c r="D13" i="20" s="1"/>
  <c r="D21" i="14" s="1"/>
  <c r="C12" i="23"/>
  <c r="L17" i="28" l="1"/>
  <c r="L14" i="28" s="1"/>
  <c r="L23" i="28" s="1"/>
  <c r="L26" i="28" s="1"/>
  <c r="K18" i="28"/>
  <c r="K15" i="28" s="1"/>
  <c r="K24" i="28" s="1"/>
  <c r="I17" i="28"/>
  <c r="I14" i="28" s="1"/>
  <c r="J17" i="28"/>
  <c r="J14" i="28" s="1"/>
  <c r="J23" i="28" s="1"/>
  <c r="J26" i="28" s="1"/>
  <c r="J11" i="19"/>
  <c r="D20" i="19"/>
  <c r="G6" i="17"/>
  <c r="K30" i="2"/>
  <c r="G12" i="28"/>
  <c r="G5" i="13"/>
  <c r="G21" i="2"/>
  <c r="G22" i="2"/>
  <c r="M15" i="28"/>
  <c r="M24" i="28" s="1"/>
  <c r="I24" i="28"/>
  <c r="K26" i="28"/>
  <c r="G20" i="24"/>
  <c r="G21" i="24" s="1"/>
  <c r="G25" i="17"/>
  <c r="G19" i="17"/>
  <c r="G16" i="17"/>
  <c r="G13" i="17"/>
  <c r="I13" i="17" s="1"/>
  <c r="J13" i="17" s="1"/>
  <c r="G13" i="24"/>
  <c r="D16" i="20"/>
  <c r="D11" i="21"/>
  <c r="M21" i="2" l="1"/>
  <c r="M17" i="28" s="1"/>
  <c r="I23" i="28"/>
  <c r="I26" i="28" s="1"/>
  <c r="M14" i="28"/>
  <c r="M23" i="28" s="1"/>
  <c r="M26" i="28" s="1"/>
  <c r="O26" i="28" s="1"/>
  <c r="M22" i="2"/>
  <c r="M18" i="28" s="1"/>
  <c r="G17" i="28"/>
  <c r="G18" i="28"/>
  <c r="O12" i="28"/>
  <c r="G5" i="12"/>
  <c r="D34" i="23"/>
  <c r="D8" i="24"/>
  <c r="D12" i="21"/>
  <c r="D14" i="21" s="1"/>
  <c r="D15" i="21" s="1"/>
  <c r="K13" i="17"/>
  <c r="E8" i="20"/>
  <c r="E13" i="20" s="1"/>
  <c r="E21" i="14" s="1"/>
  <c r="D12" i="23"/>
  <c r="D33" i="23" s="1"/>
  <c r="D35" i="23" l="1"/>
  <c r="D36" i="23" s="1"/>
  <c r="D10" i="24"/>
  <c r="L13" i="17"/>
  <c r="E16" i="20"/>
  <c r="E11" i="21"/>
  <c r="E34" i="23" l="1"/>
  <c r="E8" i="24"/>
  <c r="D17" i="21"/>
  <c r="D7" i="24" s="1"/>
  <c r="J5" i="12"/>
  <c r="J5" i="13"/>
  <c r="D17" i="24"/>
  <c r="D18" i="24" s="1"/>
  <c r="K5" i="12"/>
  <c r="K5" i="13"/>
  <c r="L5" i="12"/>
  <c r="L5" i="13"/>
  <c r="E12" i="21"/>
  <c r="E14" i="21" s="1"/>
  <c r="E15" i="21" s="1"/>
  <c r="O6" i="17"/>
  <c r="M5" i="13"/>
  <c r="O5" i="13" s="1"/>
  <c r="O16" i="2"/>
  <c r="F8" i="20"/>
  <c r="E12" i="23"/>
  <c r="E33" i="23" s="1"/>
  <c r="I5" i="12"/>
  <c r="I5" i="13"/>
  <c r="I28" i="2" l="1"/>
  <c r="M19" i="2"/>
  <c r="M28" i="2" s="1"/>
  <c r="M18" i="2"/>
  <c r="M27" i="2" s="1"/>
  <c r="M30" i="2" s="1"/>
  <c r="I27" i="2"/>
  <c r="E35" i="23"/>
  <c r="E36" i="23" s="1"/>
  <c r="D30" i="23"/>
  <c r="E10" i="24"/>
  <c r="D24" i="24"/>
  <c r="D26" i="24" s="1"/>
  <c r="M5" i="12"/>
  <c r="O5" i="12" s="1"/>
  <c r="K7" i="13"/>
  <c r="J7" i="13"/>
  <c r="F13" i="20"/>
  <c r="L8" i="13"/>
  <c r="L7" i="13"/>
  <c r="I7" i="13"/>
  <c r="K8" i="13"/>
  <c r="I8" i="13"/>
  <c r="J8" i="13"/>
  <c r="M7" i="13" l="1"/>
  <c r="I30" i="2"/>
  <c r="M8" i="13"/>
  <c r="O30" i="2"/>
  <c r="C5" i="28" s="1"/>
  <c r="C7" i="28" s="1"/>
  <c r="F16" i="20"/>
  <c r="F21" i="14"/>
  <c r="G21" i="14" s="1"/>
  <c r="E17" i="24"/>
  <c r="E18" i="24" s="1"/>
  <c r="E17" i="21"/>
  <c r="E7" i="24" s="1"/>
  <c r="K8" i="12"/>
  <c r="J7" i="12"/>
  <c r="L8" i="12"/>
  <c r="M8" i="12"/>
  <c r="K7" i="12"/>
  <c r="I8" i="12"/>
  <c r="F12" i="23"/>
  <c r="F33" i="23" s="1"/>
  <c r="I8" i="20"/>
  <c r="I7" i="12"/>
  <c r="F11" i="21"/>
  <c r="G13" i="20"/>
  <c r="L7" i="12"/>
  <c r="J8" i="12"/>
  <c r="M7" i="12"/>
  <c r="F34" i="23" l="1"/>
  <c r="F35" i="23" s="1"/>
  <c r="F36" i="23" s="1"/>
  <c r="F8" i="24"/>
  <c r="G8" i="24" s="1"/>
  <c r="L6" i="21"/>
  <c r="J6" i="21"/>
  <c r="K6" i="20"/>
  <c r="K10" i="20" s="1"/>
  <c r="K20" i="24" s="1"/>
  <c r="K21" i="24" s="1"/>
  <c r="E30" i="23"/>
  <c r="E24" i="24"/>
  <c r="E26" i="24" s="1"/>
  <c r="L20" i="12"/>
  <c r="K21" i="12"/>
  <c r="L17" i="12" s="1"/>
  <c r="L7" i="17"/>
  <c r="L22" i="17" s="1"/>
  <c r="K20" i="12"/>
  <c r="K16" i="19" s="1"/>
  <c r="I20" i="12"/>
  <c r="J20" i="12"/>
  <c r="I21" i="12"/>
  <c r="J17" i="12" s="1"/>
  <c r="F12" i="21"/>
  <c r="F14" i="21" s="1"/>
  <c r="F15" i="21" s="1"/>
  <c r="G11" i="21"/>
  <c r="G12" i="21" s="1"/>
  <c r="G14" i="21" s="1"/>
  <c r="G15" i="21" s="1"/>
  <c r="M6" i="21"/>
  <c r="M6" i="20"/>
  <c r="O6" i="20" s="1"/>
  <c r="M6" i="19"/>
  <c r="O6" i="19" s="1"/>
  <c r="J21" i="12"/>
  <c r="K17" i="12" s="1"/>
  <c r="I13" i="20"/>
  <c r="I21" i="14" s="1"/>
  <c r="L21" i="12"/>
  <c r="J16" i="19" l="1"/>
  <c r="L16" i="19"/>
  <c r="I24" i="12"/>
  <c r="I16" i="19"/>
  <c r="L6" i="19"/>
  <c r="L10" i="19" s="1"/>
  <c r="K8" i="23" s="1"/>
  <c r="M8" i="23" s="1"/>
  <c r="L25" i="12"/>
  <c r="L7" i="25" s="1"/>
  <c r="L19" i="25" s="1"/>
  <c r="L6" i="20"/>
  <c r="L10" i="20" s="1"/>
  <c r="L20" i="24" s="1"/>
  <c r="L21" i="24" s="1"/>
  <c r="K6" i="19"/>
  <c r="K10" i="19" s="1"/>
  <c r="J8" i="23" s="1"/>
  <c r="K7" i="17"/>
  <c r="K22" i="17" s="1"/>
  <c r="K6" i="21"/>
  <c r="J7" i="17"/>
  <c r="J22" i="17" s="1"/>
  <c r="J6" i="19"/>
  <c r="J10" i="19" s="1"/>
  <c r="I8" i="23" s="1"/>
  <c r="J6" i="20"/>
  <c r="J10" i="20" s="1"/>
  <c r="J20" i="24" s="1"/>
  <c r="J21" i="24" s="1"/>
  <c r="I25" i="12"/>
  <c r="I7" i="25" s="1"/>
  <c r="I19" i="25" s="1"/>
  <c r="F10" i="24"/>
  <c r="I6" i="25"/>
  <c r="I18" i="25" s="1"/>
  <c r="K25" i="12"/>
  <c r="K7" i="25" s="1"/>
  <c r="K19" i="25" s="1"/>
  <c r="K9" i="23"/>
  <c r="M9" i="23" s="1"/>
  <c r="K16" i="12"/>
  <c r="K24" i="12" s="1"/>
  <c r="O6" i="21"/>
  <c r="J16" i="12"/>
  <c r="J24" i="12" s="1"/>
  <c r="I6" i="14"/>
  <c r="I11" i="13"/>
  <c r="I19" i="13" s="1"/>
  <c r="L16" i="12"/>
  <c r="L24" i="12" s="1"/>
  <c r="J25" i="12"/>
  <c r="J7" i="25" s="1"/>
  <c r="J19" i="25" s="1"/>
  <c r="I11" i="21"/>
  <c r="L25" i="17"/>
  <c r="L18" i="17"/>
  <c r="L15" i="17"/>
  <c r="L12" i="17"/>
  <c r="I6" i="21"/>
  <c r="I6" i="20"/>
  <c r="I10" i="20" s="1"/>
  <c r="I6" i="19"/>
  <c r="I10" i="19" s="1"/>
  <c r="I7" i="17"/>
  <c r="I22" i="17" l="1"/>
  <c r="M7" i="17"/>
  <c r="M22" i="17" s="1"/>
  <c r="J25" i="17"/>
  <c r="L12" i="13"/>
  <c r="L20" i="13" s="1"/>
  <c r="L28" i="13" s="1"/>
  <c r="L7" i="14"/>
  <c r="K15" i="17"/>
  <c r="H34" i="23"/>
  <c r="I8" i="24"/>
  <c r="K18" i="17"/>
  <c r="I12" i="13"/>
  <c r="I20" i="13" s="1"/>
  <c r="I28" i="13" s="1"/>
  <c r="K12" i="17"/>
  <c r="J18" i="17"/>
  <c r="I7" i="14"/>
  <c r="I14" i="14" s="1"/>
  <c r="I17" i="14" s="1"/>
  <c r="I27" i="12"/>
  <c r="I21" i="25"/>
  <c r="J12" i="17"/>
  <c r="J15" i="17"/>
  <c r="K25" i="17"/>
  <c r="K7" i="14"/>
  <c r="K12" i="13"/>
  <c r="K20" i="13" s="1"/>
  <c r="K28" i="13" s="1"/>
  <c r="I27" i="13"/>
  <c r="L27" i="17"/>
  <c r="L9" i="21" s="1"/>
  <c r="F17" i="21"/>
  <c r="F7" i="24" s="1"/>
  <c r="K6" i="25"/>
  <c r="K18" i="25" s="1"/>
  <c r="K21" i="25" s="1"/>
  <c r="K27" i="12"/>
  <c r="L6" i="25"/>
  <c r="L18" i="25" s="1"/>
  <c r="L27" i="12"/>
  <c r="J6" i="25"/>
  <c r="J18" i="25" s="1"/>
  <c r="J21" i="25" s="1"/>
  <c r="J27" i="12"/>
  <c r="M25" i="12"/>
  <c r="M7" i="25" s="1"/>
  <c r="M19" i="25" s="1"/>
  <c r="K13" i="24"/>
  <c r="K6" i="14"/>
  <c r="K11" i="13"/>
  <c r="K19" i="13" s="1"/>
  <c r="M24" i="12"/>
  <c r="L6" i="14"/>
  <c r="L14" i="14" s="1"/>
  <c r="L17" i="14" s="1"/>
  <c r="L11" i="13"/>
  <c r="L19" i="13" s="1"/>
  <c r="L5" i="27" s="1"/>
  <c r="L18" i="27" s="1"/>
  <c r="I7" i="15"/>
  <c r="F17" i="24"/>
  <c r="F18" i="24" s="1"/>
  <c r="G17" i="21"/>
  <c r="I9" i="23"/>
  <c r="J9" i="23"/>
  <c r="L13" i="24"/>
  <c r="J6" i="14"/>
  <c r="J14" i="14" s="1"/>
  <c r="J17" i="14" s="1"/>
  <c r="J11" i="13"/>
  <c r="J19" i="13" s="1"/>
  <c r="H8" i="23"/>
  <c r="I13" i="24" s="1"/>
  <c r="H9" i="23"/>
  <c r="I14" i="24" s="1"/>
  <c r="I25" i="17"/>
  <c r="I18" i="17"/>
  <c r="I15" i="17"/>
  <c r="I12" i="17"/>
  <c r="I20" i="24"/>
  <c r="I21" i="24" s="1"/>
  <c r="M10" i="20"/>
  <c r="I16" i="20"/>
  <c r="J7" i="14"/>
  <c r="J12" i="13"/>
  <c r="J20" i="13" s="1"/>
  <c r="J28" i="13" s="1"/>
  <c r="K14" i="14" l="1"/>
  <c r="K17" i="14" s="1"/>
  <c r="L12" i="15"/>
  <c r="J5" i="27"/>
  <c r="M25" i="17"/>
  <c r="O7" i="17"/>
  <c r="L21" i="27"/>
  <c r="L8" i="27"/>
  <c r="K5" i="27"/>
  <c r="K18" i="27" s="1"/>
  <c r="I5" i="27"/>
  <c r="I18" i="27" s="1"/>
  <c r="K27" i="17"/>
  <c r="K9" i="21" s="1"/>
  <c r="I30" i="13"/>
  <c r="M12" i="17"/>
  <c r="M13" i="17" s="1"/>
  <c r="I8" i="15"/>
  <c r="J27" i="17"/>
  <c r="J9" i="21" s="1"/>
  <c r="M15" i="17"/>
  <c r="M16" i="17" s="1"/>
  <c r="K12" i="15"/>
  <c r="M28" i="13"/>
  <c r="M7" i="14"/>
  <c r="L27" i="13"/>
  <c r="J27" i="13"/>
  <c r="J30" i="13" s="1"/>
  <c r="K7" i="15"/>
  <c r="K27" i="13"/>
  <c r="F30" i="23"/>
  <c r="F24" i="24"/>
  <c r="L7" i="15"/>
  <c r="L21" i="25"/>
  <c r="M6" i="25"/>
  <c r="M18" i="25" s="1"/>
  <c r="M21" i="25" s="1"/>
  <c r="O21" i="25" s="1"/>
  <c r="M27" i="12"/>
  <c r="O27" i="12" s="1"/>
  <c r="M12" i="13"/>
  <c r="G23" i="24"/>
  <c r="G24" i="24" s="1"/>
  <c r="M20" i="24"/>
  <c r="M21" i="24" s="1"/>
  <c r="O21" i="24" s="1"/>
  <c r="K14" i="24"/>
  <c r="J7" i="15"/>
  <c r="I12" i="15"/>
  <c r="M6" i="14"/>
  <c r="M11" i="13"/>
  <c r="J14" i="24"/>
  <c r="M18" i="17"/>
  <c r="I27" i="17"/>
  <c r="H12" i="23"/>
  <c r="J8" i="20"/>
  <c r="J12" i="15"/>
  <c r="L14" i="24"/>
  <c r="J13" i="24"/>
  <c r="M13" i="24" s="1"/>
  <c r="J8" i="27" l="1"/>
  <c r="J18" i="27"/>
  <c r="J21" i="27"/>
  <c r="K21" i="27"/>
  <c r="K8" i="27"/>
  <c r="K7" i="27" s="1"/>
  <c r="I8" i="27"/>
  <c r="I7" i="27" s="1"/>
  <c r="I21" i="27"/>
  <c r="I14" i="15"/>
  <c r="I7" i="21" s="1"/>
  <c r="I8" i="21" s="1"/>
  <c r="J8" i="15"/>
  <c r="J14" i="15" s="1"/>
  <c r="J7" i="21" s="1"/>
  <c r="J8" i="21" s="1"/>
  <c r="J10" i="21" s="1"/>
  <c r="M27" i="13"/>
  <c r="M30" i="13" s="1"/>
  <c r="O30" i="13" s="1"/>
  <c r="K8" i="15"/>
  <c r="K14" i="15" s="1"/>
  <c r="K30" i="13"/>
  <c r="J7" i="27"/>
  <c r="L7" i="27"/>
  <c r="L8" i="15"/>
  <c r="L14" i="15" s="1"/>
  <c r="L7" i="21" s="1"/>
  <c r="L8" i="21" s="1"/>
  <c r="L10" i="21" s="1"/>
  <c r="L11" i="24" s="1"/>
  <c r="L30" i="13"/>
  <c r="I9" i="21"/>
  <c r="H33" i="23"/>
  <c r="H35" i="23" s="1"/>
  <c r="H36" i="23" s="1"/>
  <c r="M7" i="15"/>
  <c r="O7" i="15" s="1"/>
  <c r="M17" i="14"/>
  <c r="M12" i="15" s="1"/>
  <c r="O12" i="15" s="1"/>
  <c r="F26" i="24"/>
  <c r="M14" i="24"/>
  <c r="M19" i="17"/>
  <c r="M27" i="17"/>
  <c r="J13" i="20"/>
  <c r="J16" i="20" l="1"/>
  <c r="J21" i="14"/>
  <c r="I7" i="19"/>
  <c r="I17" i="19" s="1"/>
  <c r="I20" i="19" s="1"/>
  <c r="M8" i="15"/>
  <c r="M18" i="27"/>
  <c r="K7" i="21"/>
  <c r="K8" i="21" s="1"/>
  <c r="K10" i="21" s="1"/>
  <c r="K11" i="24" s="1"/>
  <c r="K7" i="19"/>
  <c r="M8" i="27"/>
  <c r="J7" i="19"/>
  <c r="J17" i="19" s="1"/>
  <c r="J20" i="19" s="1"/>
  <c r="L7" i="19"/>
  <c r="I10" i="21"/>
  <c r="I11" i="24" s="1"/>
  <c r="M9" i="21"/>
  <c r="O9" i="21" s="1"/>
  <c r="I12" i="23"/>
  <c r="K8" i="20"/>
  <c r="J11" i="21"/>
  <c r="J12" i="21" s="1"/>
  <c r="J14" i="21" s="1"/>
  <c r="J15" i="21" s="1"/>
  <c r="J11" i="24"/>
  <c r="M14" i="15" l="1"/>
  <c r="O14" i="15" s="1"/>
  <c r="O8" i="15"/>
  <c r="I13" i="19"/>
  <c r="H17" i="23" s="1"/>
  <c r="I15" i="24" s="1"/>
  <c r="O18" i="27"/>
  <c r="M21" i="27"/>
  <c r="O21" i="27" s="1"/>
  <c r="M7" i="21"/>
  <c r="M8" i="21" s="1"/>
  <c r="M7" i="19"/>
  <c r="O7" i="19" s="1"/>
  <c r="J13" i="19"/>
  <c r="I17" i="23" s="1"/>
  <c r="L13" i="19"/>
  <c r="L17" i="19"/>
  <c r="L20" i="19" s="1"/>
  <c r="M7" i="27"/>
  <c r="O7" i="27" s="1"/>
  <c r="I34" i="23"/>
  <c r="J8" i="24"/>
  <c r="K17" i="19"/>
  <c r="K20" i="19" s="1"/>
  <c r="K13" i="19"/>
  <c r="I12" i="21"/>
  <c r="I14" i="21" s="1"/>
  <c r="J10" i="24"/>
  <c r="I33" i="23"/>
  <c r="M11" i="24"/>
  <c r="K13" i="20"/>
  <c r="I18" i="19" l="1"/>
  <c r="K16" i="20"/>
  <c r="K21" i="14"/>
  <c r="O7" i="21"/>
  <c r="J18" i="19"/>
  <c r="I35" i="23"/>
  <c r="I36" i="23" s="1"/>
  <c r="J17" i="23"/>
  <c r="K15" i="24" s="1"/>
  <c r="K18" i="19"/>
  <c r="L18" i="19"/>
  <c r="K17" i="23"/>
  <c r="M17" i="23" s="1"/>
  <c r="J17" i="24"/>
  <c r="J17" i="21"/>
  <c r="J7" i="24" s="1"/>
  <c r="M10" i="21"/>
  <c r="O8" i="21"/>
  <c r="J15" i="24"/>
  <c r="K11" i="21"/>
  <c r="K8" i="24" s="1"/>
  <c r="L8" i="20"/>
  <c r="J12" i="23"/>
  <c r="L15" i="24" l="1"/>
  <c r="M15" i="24" s="1"/>
  <c r="J18" i="24"/>
  <c r="M18" i="19"/>
  <c r="O18" i="19" s="1"/>
  <c r="K12" i="21"/>
  <c r="K14" i="21" s="1"/>
  <c r="K15" i="21" s="1"/>
  <c r="J34" i="23"/>
  <c r="J33" i="23"/>
  <c r="I30" i="23"/>
  <c r="L13" i="20"/>
  <c r="O10" i="21"/>
  <c r="L16" i="20" l="1"/>
  <c r="K12" i="23" s="1"/>
  <c r="L21" i="14"/>
  <c r="M21" i="14" s="1"/>
  <c r="J35" i="23"/>
  <c r="J36" i="23" s="1"/>
  <c r="K17" i="24"/>
  <c r="K18" i="24" s="1"/>
  <c r="J24" i="24"/>
  <c r="J26" i="24" s="1"/>
  <c r="I24" i="24"/>
  <c r="L11" i="21"/>
  <c r="L8" i="24" s="1"/>
  <c r="M8" i="24" s="1"/>
  <c r="M13" i="20"/>
  <c r="M11" i="21" s="1"/>
  <c r="K33" i="23" l="1"/>
  <c r="M12" i="23"/>
  <c r="K10" i="24"/>
  <c r="K17" i="21"/>
  <c r="K7" i="24" s="1"/>
  <c r="L12" i="21"/>
  <c r="L14" i="21" s="1"/>
  <c r="K34" i="23"/>
  <c r="O11" i="21"/>
  <c r="M12" i="21"/>
  <c r="M14" i="21" s="1"/>
  <c r="M15" i="21" s="1"/>
  <c r="K35" i="23" l="1"/>
  <c r="K36" i="23" s="1"/>
  <c r="L15" i="21"/>
  <c r="L10" i="24" s="1"/>
  <c r="M17" i="21"/>
  <c r="O14" i="21"/>
  <c r="J30" i="23"/>
  <c r="O12" i="21"/>
  <c r="L17" i="24" l="1"/>
  <c r="L18" i="24" s="1"/>
  <c r="L17" i="21"/>
  <c r="L7" i="24" s="1"/>
  <c r="K24" i="24"/>
  <c r="K26" i="24" s="1"/>
  <c r="O17" i="21"/>
  <c r="O15" i="21"/>
  <c r="K30" i="23" l="1"/>
  <c r="M23" i="24" l="1"/>
  <c r="M24" i="24" s="1"/>
  <c r="O24" i="24" s="1"/>
  <c r="L24" i="24"/>
  <c r="L26" i="24" s="1"/>
  <c r="I16" i="21" l="1"/>
  <c r="I15" i="21" s="1"/>
  <c r="C15" i="21"/>
  <c r="C17" i="24" s="1"/>
  <c r="I17" i="21" l="1"/>
  <c r="I10" i="24"/>
  <c r="M10" i="24" s="1"/>
  <c r="I17" i="24"/>
  <c r="C18" i="24"/>
  <c r="C26" i="24" s="1"/>
  <c r="G17" i="24"/>
  <c r="G18" i="24" s="1"/>
  <c r="G26" i="24" s="1"/>
  <c r="C17" i="21"/>
  <c r="C7" i="24" s="1"/>
  <c r="G7" i="24" s="1"/>
  <c r="C10" i="24"/>
  <c r="G10" i="24" s="1"/>
  <c r="G29" i="24" l="1"/>
  <c r="C29" i="24"/>
  <c r="I18" i="24"/>
  <c r="I26" i="24" s="1"/>
  <c r="M17" i="24"/>
  <c r="M18" i="24" s="1"/>
  <c r="I7" i="24"/>
  <c r="M7" i="24" s="1"/>
  <c r="H30" i="23"/>
  <c r="M26" i="24" l="1"/>
  <c r="O26" i="24" s="1"/>
  <c r="O18" i="24"/>
  <c r="C30" i="24"/>
  <c r="C32" i="24" s="1"/>
  <c r="D28" i="24"/>
  <c r="D29" i="24" s="1"/>
  <c r="C7" i="23"/>
  <c r="M28" i="24"/>
  <c r="G30" i="24"/>
  <c r="G32" i="24" s="1"/>
  <c r="M29" i="24" l="1"/>
  <c r="O29" i="24" s="1"/>
  <c r="C14" i="23"/>
  <c r="D7" i="23"/>
  <c r="E28" i="24"/>
  <c r="E29" i="24" s="1"/>
  <c r="D30" i="24"/>
  <c r="D32" i="24" s="1"/>
  <c r="M30" i="24" l="1"/>
  <c r="M32" i="24" s="1"/>
  <c r="D14" i="23"/>
  <c r="E7" i="23"/>
  <c r="F28" i="24"/>
  <c r="F29" i="24" s="1"/>
  <c r="E30" i="24"/>
  <c r="E32" i="24" s="1"/>
  <c r="C25" i="23"/>
  <c r="C23" i="23" s="1"/>
  <c r="D23" i="23" s="1"/>
  <c r="E23" i="23" l="1"/>
  <c r="D29" i="23"/>
  <c r="D31" i="23" s="1"/>
  <c r="D25" i="23"/>
  <c r="D27" i="23" s="1"/>
  <c r="C27" i="23"/>
  <c r="F30" i="24"/>
  <c r="F32" i="24" s="1"/>
  <c r="I28" i="24"/>
  <c r="I29" i="24" s="1"/>
  <c r="E14" i="23"/>
  <c r="F7" i="23"/>
  <c r="F14" i="23" l="1"/>
  <c r="H7" i="23"/>
  <c r="I30" i="24"/>
  <c r="I32" i="24" s="1"/>
  <c r="J28" i="24"/>
  <c r="J29" i="24" s="1"/>
  <c r="E25" i="23"/>
  <c r="E27" i="23" s="1"/>
  <c r="E29" i="23"/>
  <c r="E31" i="23" s="1"/>
  <c r="F23" i="23"/>
  <c r="J30" i="24" l="1"/>
  <c r="J32" i="24" s="1"/>
  <c r="K28" i="24"/>
  <c r="K29" i="24" s="1"/>
  <c r="H14" i="23"/>
  <c r="I7" i="23"/>
  <c r="H23" i="23"/>
  <c r="F29" i="23"/>
  <c r="F31" i="23" s="1"/>
  <c r="F25" i="23"/>
  <c r="F27" i="23" s="1"/>
  <c r="H29" i="23" l="1"/>
  <c r="H31" i="23" s="1"/>
  <c r="H25" i="23"/>
  <c r="H27" i="23" s="1"/>
  <c r="I23" i="23"/>
  <c r="I14" i="23"/>
  <c r="J7" i="23"/>
  <c r="K30" i="24"/>
  <c r="K32" i="24" s="1"/>
  <c r="L28" i="24"/>
  <c r="L29" i="24" s="1"/>
  <c r="L30" i="24" s="1"/>
  <c r="L32" i="24" s="1"/>
  <c r="I29" i="23" l="1"/>
  <c r="I31" i="23" s="1"/>
  <c r="I25" i="23"/>
  <c r="I27" i="23" s="1"/>
  <c r="J23" i="23"/>
  <c r="J14" i="23"/>
  <c r="K7" i="23"/>
  <c r="K14" i="23" l="1"/>
  <c r="M14" i="23" s="1"/>
  <c r="M7" i="23"/>
  <c r="J25" i="23"/>
  <c r="J27" i="23" s="1"/>
  <c r="J29" i="23"/>
  <c r="J31" i="23" s="1"/>
  <c r="K23" i="23"/>
  <c r="M23" i="23" s="1"/>
  <c r="K25" i="23" l="1"/>
  <c r="K29" i="23"/>
  <c r="K31" i="23" s="1"/>
  <c r="K27" i="23" l="1"/>
  <c r="M25" i="23"/>
</calcChain>
</file>

<file path=xl/sharedStrings.xml><?xml version="1.0" encoding="utf-8"?>
<sst xmlns="http://schemas.openxmlformats.org/spreadsheetml/2006/main" count="590" uniqueCount="262">
  <si>
    <t>Sales Budget --&gt;</t>
  </si>
  <si>
    <t>Last Year Actual Volume</t>
  </si>
  <si>
    <t>in '000</t>
  </si>
  <si>
    <t>Q1</t>
  </si>
  <si>
    <t>Q2</t>
  </si>
  <si>
    <t>Q3</t>
  </si>
  <si>
    <t>Q4</t>
  </si>
  <si>
    <t>FY</t>
  </si>
  <si>
    <t>Total</t>
  </si>
  <si>
    <t>Distributor A</t>
  </si>
  <si>
    <t>Distributor B</t>
  </si>
  <si>
    <t>Distributor C</t>
  </si>
  <si>
    <t xml:space="preserve"> Growth %</t>
  </si>
  <si>
    <t>Total Industry</t>
  </si>
  <si>
    <t>Henry's Hats Market Share</t>
  </si>
  <si>
    <t>White Hats</t>
  </si>
  <si>
    <t>Red Hats</t>
  </si>
  <si>
    <t>Price White Hats</t>
  </si>
  <si>
    <t>Price Red Hats</t>
  </si>
  <si>
    <t>Revenue White Hats</t>
  </si>
  <si>
    <t>Revenue Red Hats</t>
  </si>
  <si>
    <t>Total Revenue</t>
  </si>
  <si>
    <t>Production Budget --&gt;</t>
  </si>
  <si>
    <t>Target Warehouse Level:</t>
  </si>
  <si>
    <t>Beginning Inventory:</t>
  </si>
  <si>
    <t>Ending Inventory:</t>
  </si>
  <si>
    <t>Direct Materials</t>
  </si>
  <si>
    <t>Fabric Purchases</t>
  </si>
  <si>
    <t>Direct Labour</t>
  </si>
  <si>
    <t>White Hats (000s)</t>
  </si>
  <si>
    <t>Red Hats (000s)</t>
  </si>
  <si>
    <t>Indirect Personnel (number of people)</t>
  </si>
  <si>
    <t>Indirect Personnel Average Salary (000s)</t>
  </si>
  <si>
    <t>Number of Hats to be Produced</t>
  </si>
  <si>
    <t>Average Utility Expense per Hat</t>
  </si>
  <si>
    <t>Utility Expense:</t>
  </si>
  <si>
    <t>Rent Expense:</t>
  </si>
  <si>
    <t>Depreciation:</t>
  </si>
  <si>
    <t>Cost of Goods Sold</t>
  </si>
  <si>
    <t>Indirect Labour</t>
  </si>
  <si>
    <t>Utility Expense (production)</t>
  </si>
  <si>
    <t>SG&amp;A Budget --&gt;</t>
  </si>
  <si>
    <t>Last Year Actuals</t>
  </si>
  <si>
    <t>Revenue</t>
  </si>
  <si>
    <t>Last Year Actual SG&amp;A</t>
  </si>
  <si>
    <t>Driver</t>
  </si>
  <si>
    <t>Transportation</t>
  </si>
  <si>
    <t>External Services</t>
  </si>
  <si>
    <t>Office Rent</t>
  </si>
  <si>
    <t>Working Capital</t>
  </si>
  <si>
    <t>Accounts Receivable</t>
  </si>
  <si>
    <t>Inventory</t>
  </si>
  <si>
    <t>Balance Sheet Budgeting --&gt;</t>
  </si>
  <si>
    <t>Fixed Assets</t>
  </si>
  <si>
    <t>as a % of Revenue</t>
  </si>
  <si>
    <t>as a % of Beginning Value</t>
  </si>
  <si>
    <t>Property, Plant &amp; Equipment</t>
  </si>
  <si>
    <t>D&amp;A</t>
  </si>
  <si>
    <t>Income Statement</t>
  </si>
  <si>
    <t>Gross Profit</t>
  </si>
  <si>
    <t>SG&amp;A Expenses</t>
  </si>
  <si>
    <t>EBITDA</t>
  </si>
  <si>
    <t>EBIT</t>
  </si>
  <si>
    <t>Taxes</t>
  </si>
  <si>
    <t>Net Income</t>
  </si>
  <si>
    <t>Financial Statements --&gt;</t>
  </si>
  <si>
    <t>Balance Sheet</t>
  </si>
  <si>
    <t>Cash</t>
  </si>
  <si>
    <t>Total Assets</t>
  </si>
  <si>
    <t>Tax Liabilities</t>
  </si>
  <si>
    <t>Equity</t>
  </si>
  <si>
    <t>Changes in Accounts Receivable</t>
  </si>
  <si>
    <t>Changes in Inventory</t>
  </si>
  <si>
    <t>Net Cash Flow</t>
  </si>
  <si>
    <t>Cash and cash equivalents at the beginning of the period</t>
  </si>
  <si>
    <t>Cash and cash equivalents at the end of the period</t>
  </si>
  <si>
    <t>Net increase/decrease in cash</t>
  </si>
  <si>
    <t>Check!</t>
  </si>
  <si>
    <t>Total Liabilities &amp; Equity</t>
  </si>
  <si>
    <t>Change in equity</t>
  </si>
  <si>
    <t>Change in PPE</t>
  </si>
  <si>
    <t>Cash change in PPE</t>
  </si>
  <si>
    <t>Net cash generated from operating activities</t>
  </si>
  <si>
    <t>Net cash used in investing activities</t>
  </si>
  <si>
    <t>Net cash used in financing activities</t>
  </si>
  <si>
    <t>Taxes paid</t>
  </si>
  <si>
    <t>Sales Volume</t>
  </si>
  <si>
    <t>Product Mix:</t>
  </si>
  <si>
    <t>Budgeted Volume</t>
  </si>
  <si>
    <t>Production Volume:</t>
  </si>
  <si>
    <t>Direct Material</t>
  </si>
  <si>
    <t>Production Volume</t>
  </si>
  <si>
    <t>Bottom-Up Volume Budget</t>
  </si>
  <si>
    <t>Revenue Budget</t>
  </si>
  <si>
    <t>Last Year Actuals (Volume/Cost)</t>
  </si>
  <si>
    <t>Budgeted Direct Materials (Volume/Cost)</t>
  </si>
  <si>
    <t>Budgeted Direct Labor (Volume/Cost)</t>
  </si>
  <si>
    <t>Overheads</t>
  </si>
  <si>
    <t>Budget</t>
  </si>
  <si>
    <t>Budgeted SG&amp;A</t>
  </si>
  <si>
    <t>Loan repayment</t>
  </si>
  <si>
    <t>Loan obligation</t>
  </si>
  <si>
    <t>Opening Balance</t>
  </si>
  <si>
    <t>Interest expense</t>
  </si>
  <si>
    <t>Repayment</t>
  </si>
  <si>
    <t>Closing Balance</t>
  </si>
  <si>
    <t>EBT</t>
  </si>
  <si>
    <t>Add: D&amp;A</t>
  </si>
  <si>
    <t>Add: Interest expense</t>
  </si>
  <si>
    <t>Add: Tax expense</t>
  </si>
  <si>
    <t>Depreciation and amortization (D&amp;A)</t>
  </si>
  <si>
    <t>Loan amount (in '000)</t>
  </si>
  <si>
    <t>Interest rate</t>
  </si>
  <si>
    <t>Loan Repayment Schedule</t>
  </si>
  <si>
    <t>as a % of EBT</t>
  </si>
  <si>
    <t>Cash Flow Statement</t>
  </si>
  <si>
    <t>Current assets</t>
  </si>
  <si>
    <t>Non-current assets</t>
  </si>
  <si>
    <t>Current liabilities</t>
  </si>
  <si>
    <t>Non-current liabilities</t>
  </si>
  <si>
    <t>Last Year Actuals (Y1)</t>
  </si>
  <si>
    <t>Administrative Department</t>
  </si>
  <si>
    <t>Total Headcount (No of people)</t>
  </si>
  <si>
    <t>Total Payroll expense (in '000)</t>
  </si>
  <si>
    <t>Average Salary (in USD)</t>
  </si>
  <si>
    <t>Payroll (administrative personnel)</t>
  </si>
  <si>
    <t>based on headcount</t>
  </si>
  <si>
    <t>in '000 USD</t>
  </si>
  <si>
    <t>fixed % of Revenue</t>
  </si>
  <si>
    <t>% of Revenue</t>
  </si>
  <si>
    <t>Sales Commissions</t>
  </si>
  <si>
    <t>The Master Budget</t>
  </si>
  <si>
    <t>Last Year Actual Revenue</t>
  </si>
  <si>
    <t>Top-Down Revenue Budget</t>
  </si>
  <si>
    <t>Bottom-Up Approach</t>
  </si>
  <si>
    <t>Bottom-Up Revenue Budget</t>
  </si>
  <si>
    <t>Top-Down Approach</t>
  </si>
  <si>
    <t>Average Revenue Growth</t>
  </si>
  <si>
    <t>Triangulation of results</t>
  </si>
  <si>
    <t>Bottom-up approach</t>
  </si>
  <si>
    <t>Top-down approach</t>
  </si>
  <si>
    <t>Number of units, in '000</t>
  </si>
  <si>
    <t>Price of 1 m² fabric:</t>
  </si>
  <si>
    <t>Fabric Usage per Hat (m²):</t>
  </si>
  <si>
    <t>Total Production Volume</t>
  </si>
  <si>
    <t>Administrative Department ('000, per quarter)</t>
  </si>
  <si>
    <t>Last Year Actual Expenses</t>
  </si>
  <si>
    <t>Budgeted Expenses</t>
  </si>
  <si>
    <t>Rent Expense (factory)</t>
  </si>
  <si>
    <t>&gt;&gt; show it as a separate line item in the Income Statement</t>
  </si>
  <si>
    <t>Indirect Costs</t>
  </si>
  <si>
    <t>Direct Costs</t>
  </si>
  <si>
    <t>Last Year Actual Cost</t>
  </si>
  <si>
    <t>Budgeted Cost</t>
  </si>
  <si>
    <t>&gt;&gt; included in COGS (Direct Labor)</t>
  </si>
  <si>
    <t>&gt;&gt; included in COGS (Indirect Labor - Overheads)</t>
  </si>
  <si>
    <t>&gt;&gt; included in SG&amp;A</t>
  </si>
  <si>
    <t>Production Department - Direct Labor</t>
  </si>
  <si>
    <t>Production Department - Indirect Labor</t>
  </si>
  <si>
    <t>Production Department - Direct Labor (USD, per hour)</t>
  </si>
  <si>
    <t>Production Department - Indirect Labor ('000, per quarter)</t>
  </si>
  <si>
    <t>Payroll Budget</t>
  </si>
  <si>
    <t>Accounts Payable</t>
  </si>
  <si>
    <t>Days of Sales Outstanding (DSO)</t>
  </si>
  <si>
    <t>Days of Payables Outstanding (DPO)</t>
  </si>
  <si>
    <t>Days of Inventory Outstanding (DIO)</t>
  </si>
  <si>
    <t>Payroll Expense</t>
  </si>
  <si>
    <t>Cash Conversion Cycle</t>
  </si>
  <si>
    <t>Payroll expense (in '000)</t>
  </si>
  <si>
    <t>PP&amp;E Purchases (CAPEX)</t>
  </si>
  <si>
    <t>PP&amp;E (Opening Balance)</t>
  </si>
  <si>
    <t>Property, Plant &amp; Equipment (Closing Balance)</t>
  </si>
  <si>
    <t>Budgeted Liability (Y2)</t>
  </si>
  <si>
    <t>Long-term Liability as at Y3 &amp; Y4</t>
  </si>
  <si>
    <t>&gt;&gt; should be zero</t>
  </si>
  <si>
    <t>Quarterly payments (in '000)</t>
  </si>
  <si>
    <t>Changes in Accounts Payables</t>
  </si>
  <si>
    <t>PP&amp;E Purchases</t>
  </si>
  <si>
    <t>&gt;&gt; goes in the Balance Sheet</t>
  </si>
  <si>
    <t>Cost of Goods Sold (COGS)</t>
  </si>
  <si>
    <t>P&amp;L Budgeting --&gt;</t>
  </si>
  <si>
    <t>&gt;&gt; Volume planning</t>
  </si>
  <si>
    <t>&gt;&gt; Mix planning</t>
  </si>
  <si>
    <t>&gt;&gt; Pricing</t>
  </si>
  <si>
    <t>&gt;&gt; additional 10% price increase</t>
  </si>
  <si>
    <t>Sales Department Projection:</t>
  </si>
  <si>
    <t>&gt;&gt; plus 70k hats to be sold &gt;&gt;</t>
  </si>
  <si>
    <t>&gt;&gt; Average Revenue Growth</t>
  </si>
  <si>
    <t>Total Cost (Direct Materials)</t>
  </si>
  <si>
    <t>Total Cost (Direct Labor)</t>
  </si>
  <si>
    <t>Indirect Labor Expense:</t>
  </si>
  <si>
    <t>Hours of Direct Labor Needed:</t>
  </si>
  <si>
    <t>Hours of Direct Labor Needed ('000):</t>
  </si>
  <si>
    <t>Number of Direct Labor Hours per Hat:</t>
  </si>
  <si>
    <t>Direct Labor</t>
  </si>
  <si>
    <t>Average Cost of Direct Labor:</t>
  </si>
  <si>
    <t>Direct Labor Expense:</t>
  </si>
  <si>
    <t>fixed cost</t>
  </si>
  <si>
    <t>SG&amp;A Expense</t>
  </si>
  <si>
    <t>Maturity (in years)</t>
  </si>
  <si>
    <t>Actual</t>
  </si>
  <si>
    <t>KPIs</t>
  </si>
  <si>
    <t>Sales (M)</t>
  </si>
  <si>
    <t>Amount</t>
  </si>
  <si>
    <t>Profit</t>
  </si>
  <si>
    <t>Customers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</si>
  <si>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</si>
  <si>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</si>
  <si>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</si>
  <si>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</si>
  <si>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</si>
  <si>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</si>
  <si>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</si>
  <si>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</si>
  <si>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</si>
  <si>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</si>
  <si>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</si>
  <si>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</si>
  <si>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</si>
  <si>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</si>
  <si>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</si>
  <si>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</si>
  <si>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</si>
  <si>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</si>
  <si>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</si>
  <si>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</si>
  <si>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</si>
  <si>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</si>
  <si>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</si>
  <si>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</si>
  <si>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</si>
  <si>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</si>
  <si>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</si>
  <si>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</si>
  <si>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</si>
  <si>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</si>
  <si>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</si>
  <si>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</si>
  <si>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Sensitivity Analysis</t>
  </si>
  <si>
    <t>Price &amp; Quantity Sensitivity</t>
  </si>
  <si>
    <t>Quantity Sold</t>
  </si>
  <si>
    <t>Assumptions</t>
  </si>
  <si>
    <t>Units sold</t>
  </si>
  <si>
    <t>Price per Unit</t>
  </si>
  <si>
    <t>Price per unit</t>
  </si>
  <si>
    <t>COGS</t>
  </si>
  <si>
    <t>Cost per unit</t>
  </si>
  <si>
    <t>SG&amp;A</t>
  </si>
  <si>
    <t>Tax rate</t>
  </si>
  <si>
    <t>Earnings Before Tax</t>
  </si>
  <si>
    <t>Net Income (Loss)</t>
  </si>
  <si>
    <t>Scenario Analysis</t>
  </si>
  <si>
    <t>$ in actual figures</t>
  </si>
  <si>
    <t>Revenues</t>
  </si>
  <si>
    <t>Costs</t>
  </si>
  <si>
    <t>Choose Senario-&gt;</t>
  </si>
  <si>
    <t>Revenue Scenarios</t>
  </si>
  <si>
    <t>1. Best Case</t>
  </si>
  <si>
    <t>2. Base Case</t>
  </si>
  <si>
    <t>3. Worst Case</t>
  </si>
  <si>
    <t>Cost Scenarios</t>
  </si>
  <si>
    <t>**All the numbers I incorporated are random and is for study purpose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</si>
</sst>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.00\ _л_в_._-;\-* #,##0.00\ _л_в_._-;_-* &quot;-&quot;??\ _л_в_._-;_-@_-"/>
    <numFmt numFmtId="165" formatCode="0.0%"/>
    <numFmt numFmtId="166" formatCode="#,##0_ ;\-#,##0\ "/>
    <numFmt numFmtId="167" formatCode="_-* #,##0\ _л_в_._-;\-* #,##0\ _л_в_._-;_-* &quot;-&quot;??\ _л_в_._-;_-@_-"/>
    <numFmt numFmtId="168" formatCode="0.000%"/>
    <numFmt numFmtId="169" formatCode="0_);\(0\)"/>
    <numFmt numFmtId="170" formatCode="#,##0.0_);\(#,##0.0\)"/>
    <numFmt numFmtId="171" formatCode="#,##0.0"/>
    <numFmt numFmtId="172" formatCode="_-[$$-409]* #,##0_ ;_-[$$-409]* \-#,##0\ ;_-[$$-409]* &quot;-&quot;??_ ;_-@_ "/>
    <numFmt numFmtId="173" formatCode="_-* #,##0.0_-;\-* #,##0.0_-;_-* &quot;-&quot;??_-;_-@_-"/>
    <numFmt numFmtId="174" formatCode="_-* #,##0.00_-;\-* #,##0.00_-;_-* &quot;-&quot;??_-;_-@_-"/>
    <numFmt numFmtId="175" formatCode="_(* #,##0_);_(* \(#,##0\);_(* &quot;-&quot;??_);_(@_)"/>
    <numFmt numFmtId="176" formatCode="yyyy\E"/>
    <numFmt numFmtId="177" formatCode="_-* #,##0\ _€_-;\-* #,##0\ _€_-;_-* &quot;-&quot;?\ _€_-;_-@_-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0"/>
      <color rgb="FF002060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sz val="9"/>
      <color rgb="FF002060"/>
      <name val="Arial"/>
      <family val="2"/>
      <charset val="204"/>
    </font>
    <font>
      <sz val="8"/>
      <color theme="1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charset val="204"/>
      <scheme val="minor"/>
    </font>
    <font>
      <b/>
      <sz val="9"/>
      <color rgb="FF002060"/>
      <name val="Arial"/>
      <family val="2"/>
    </font>
    <font>
      <b/>
      <i/>
      <sz val="8"/>
      <color theme="1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8"/>
      <color theme="1"/>
      <name val="Arial"/>
      <family val="2"/>
    </font>
    <font>
      <b/>
      <i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2060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/>
    <xf numFmtId="174" fontId="28" fillId="0" borderId="0" applyFont="0" applyFill="0" applyBorder="0" applyAlignment="0" applyProtection="0"/>
  </cellStyleXfs>
  <cellXfs count="24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9" fontId="2" fillId="2" borderId="0" xfId="2" applyFont="1" applyFill="1"/>
    <xf numFmtId="166" fontId="2" fillId="2" borderId="0" xfId="1" applyNumberFormat="1" applyFont="1" applyFill="1"/>
    <xf numFmtId="165" fontId="2" fillId="2" borderId="0" xfId="2" applyNumberFormat="1" applyFont="1" applyFill="1"/>
    <xf numFmtId="0" fontId="7" fillId="2" borderId="0" xfId="0" applyFont="1" applyFill="1"/>
    <xf numFmtId="9" fontId="7" fillId="2" borderId="0" xfId="2" applyFont="1" applyFill="1"/>
    <xf numFmtId="0" fontId="7" fillId="2" borderId="2" xfId="0" applyFont="1" applyFill="1" applyBorder="1"/>
    <xf numFmtId="166" fontId="7" fillId="2" borderId="2" xfId="1" applyNumberFormat="1" applyFont="1" applyFill="1" applyBorder="1"/>
    <xf numFmtId="165" fontId="7" fillId="2" borderId="2" xfId="2" applyNumberFormat="1" applyFont="1" applyFill="1" applyBorder="1"/>
    <xf numFmtId="0" fontId="7" fillId="2" borderId="1" xfId="0" applyFont="1" applyFill="1" applyBorder="1" applyAlignment="1">
      <alignment horizontal="right" wrapText="1"/>
    </xf>
    <xf numFmtId="0" fontId="7" fillId="2" borderId="0" xfId="0" applyFont="1" applyFill="1" applyAlignment="1">
      <alignment horizontal="right"/>
    </xf>
    <xf numFmtId="166" fontId="2" fillId="2" borderId="0" xfId="1" applyNumberFormat="1" applyFont="1" applyFill="1" applyBorder="1"/>
    <xf numFmtId="166" fontId="7" fillId="2" borderId="0" xfId="1" applyNumberFormat="1" applyFont="1" applyFill="1" applyBorder="1"/>
    <xf numFmtId="165" fontId="2" fillId="2" borderId="0" xfId="0" applyNumberFormat="1" applyFont="1" applyFill="1"/>
    <xf numFmtId="0" fontId="7" fillId="2" borderId="3" xfId="0" applyFont="1" applyFill="1" applyBorder="1"/>
    <xf numFmtId="165" fontId="7" fillId="2" borderId="0" xfId="0" applyNumberFormat="1" applyFont="1" applyFill="1"/>
    <xf numFmtId="1" fontId="2" fillId="2" borderId="0" xfId="0" applyNumberFormat="1" applyFont="1" applyFill="1"/>
    <xf numFmtId="0" fontId="8" fillId="2" borderId="0" xfId="0" applyFont="1" applyFill="1"/>
    <xf numFmtId="3" fontId="2" fillId="2" borderId="0" xfId="0" applyNumberFormat="1" applyFont="1" applyFill="1"/>
    <xf numFmtId="0" fontId="5" fillId="2" borderId="4" xfId="0" applyFont="1" applyFill="1" applyBorder="1"/>
    <xf numFmtId="3" fontId="5" fillId="2" borderId="4" xfId="0" applyNumberFormat="1" applyFont="1" applyFill="1" applyBorder="1"/>
    <xf numFmtId="3" fontId="5" fillId="2" borderId="0" xfId="0" applyNumberFormat="1" applyFont="1" applyFill="1"/>
    <xf numFmtId="3" fontId="7" fillId="2" borderId="2" xfId="0" applyNumberFormat="1" applyFont="1" applyFill="1" applyBorder="1"/>
    <xf numFmtId="3" fontId="7" fillId="2" borderId="0" xfId="0" applyNumberFormat="1" applyFont="1" applyFill="1"/>
    <xf numFmtId="0" fontId="9" fillId="2" borderId="0" xfId="0" applyFont="1" applyFill="1"/>
    <xf numFmtId="0" fontId="9" fillId="4" borderId="0" xfId="0" applyFont="1" applyFill="1"/>
    <xf numFmtId="0" fontId="2" fillId="4" borderId="0" xfId="0" applyFont="1" applyFill="1"/>
    <xf numFmtId="1" fontId="2" fillId="4" borderId="0" xfId="0" applyNumberFormat="1" applyFont="1" applyFill="1"/>
    <xf numFmtId="1" fontId="5" fillId="4" borderId="0" xfId="0" applyNumberFormat="1" applyFont="1" applyFill="1"/>
    <xf numFmtId="166" fontId="2" fillId="2" borderId="0" xfId="0" applyNumberFormat="1" applyFont="1" applyFill="1"/>
    <xf numFmtId="1" fontId="5" fillId="2" borderId="0" xfId="0" applyNumberFormat="1" applyFont="1" applyFill="1"/>
    <xf numFmtId="0" fontId="5" fillId="4" borderId="0" xfId="0" applyFont="1" applyFill="1"/>
    <xf numFmtId="0" fontId="2" fillId="2" borderId="0" xfId="0" applyFont="1" applyFill="1" applyAlignment="1">
      <alignment horizontal="left"/>
    </xf>
    <xf numFmtId="0" fontId="10" fillId="2" borderId="0" xfId="0" applyFont="1" applyFill="1"/>
    <xf numFmtId="9" fontId="10" fillId="2" borderId="0" xfId="2" applyFont="1" applyFill="1"/>
    <xf numFmtId="1" fontId="7" fillId="2" borderId="2" xfId="0" applyNumberFormat="1" applyFont="1" applyFill="1" applyBorder="1"/>
    <xf numFmtId="0" fontId="7" fillId="2" borderId="0" xfId="0" applyFont="1" applyFill="1" applyAlignment="1">
      <alignment horizontal="left"/>
    </xf>
    <xf numFmtId="0" fontId="12" fillId="2" borderId="0" xfId="0" applyFont="1" applyFill="1"/>
    <xf numFmtId="9" fontId="12" fillId="2" borderId="0" xfId="0" applyNumberFormat="1" applyFont="1" applyFill="1"/>
    <xf numFmtId="3" fontId="7" fillId="2" borderId="3" xfId="0" applyNumberFormat="1" applyFont="1" applyFill="1" applyBorder="1"/>
    <xf numFmtId="3" fontId="12" fillId="2" borderId="0" xfId="0" applyNumberFormat="1" applyFont="1" applyFill="1"/>
    <xf numFmtId="0" fontId="14" fillId="0" borderId="0" xfId="0" applyFont="1"/>
    <xf numFmtId="167" fontId="2" fillId="2" borderId="0" xfId="1" applyNumberFormat="1" applyFont="1" applyFill="1"/>
    <xf numFmtId="0" fontId="15" fillId="0" borderId="0" xfId="0" applyFont="1"/>
    <xf numFmtId="0" fontId="10" fillId="0" borderId="0" xfId="0" applyFont="1"/>
    <xf numFmtId="3" fontId="2" fillId="0" borderId="0" xfId="0" applyNumberFormat="1" applyFont="1"/>
    <xf numFmtId="0" fontId="12" fillId="0" borderId="0" xfId="0" applyFont="1"/>
    <xf numFmtId="0" fontId="2" fillId="0" borderId="0" xfId="0" applyFont="1"/>
    <xf numFmtId="3" fontId="2" fillId="2" borderId="0" xfId="1" applyNumberFormat="1" applyFont="1" applyFill="1"/>
    <xf numFmtId="0" fontId="16" fillId="2" borderId="0" xfId="0" applyFont="1" applyFill="1"/>
    <xf numFmtId="167" fontId="2" fillId="4" borderId="0" xfId="1" applyNumberFormat="1" applyFont="1" applyFill="1"/>
    <xf numFmtId="3" fontId="5" fillId="4" borderId="0" xfId="0" applyNumberFormat="1" applyFont="1" applyFill="1"/>
    <xf numFmtId="3" fontId="17" fillId="4" borderId="0" xfId="1" applyNumberFormat="1" applyFont="1" applyFill="1" applyAlignment="1">
      <alignment horizontal="right"/>
    </xf>
    <xf numFmtId="0" fontId="17" fillId="4" borderId="0" xfId="0" applyFont="1" applyFill="1"/>
    <xf numFmtId="3" fontId="2" fillId="4" borderId="0" xfId="0" applyNumberFormat="1" applyFont="1" applyFill="1"/>
    <xf numFmtId="3" fontId="17" fillId="4" borderId="0" xfId="0" applyNumberFormat="1" applyFont="1" applyFill="1"/>
    <xf numFmtId="3" fontId="2" fillId="4" borderId="0" xfId="1" applyNumberFormat="1" applyFont="1" applyFill="1"/>
    <xf numFmtId="3" fontId="0" fillId="0" borderId="0" xfId="0" applyNumberFormat="1"/>
    <xf numFmtId="3" fontId="13" fillId="2" borderId="0" xfId="0" applyNumberFormat="1" applyFont="1" applyFill="1"/>
    <xf numFmtId="3" fontId="14" fillId="0" borderId="0" xfId="0" applyNumberFormat="1" applyFont="1"/>
    <xf numFmtId="3" fontId="17" fillId="2" borderId="0" xfId="0" applyNumberFormat="1" applyFont="1" applyFill="1"/>
    <xf numFmtId="3" fontId="19" fillId="2" borderId="3" xfId="0" applyNumberFormat="1" applyFont="1" applyFill="1" applyBorder="1"/>
    <xf numFmtId="3" fontId="21" fillId="2" borderId="0" xfId="0" applyNumberFormat="1" applyFont="1" applyFill="1"/>
    <xf numFmtId="3" fontId="19" fillId="2" borderId="2" xfId="0" applyNumberFormat="1" applyFont="1" applyFill="1" applyBorder="1"/>
    <xf numFmtId="9" fontId="20" fillId="2" borderId="0" xfId="2" applyFont="1" applyFill="1"/>
    <xf numFmtId="3" fontId="7" fillId="2" borderId="0" xfId="0" applyNumberFormat="1" applyFont="1" applyFill="1" applyAlignment="1">
      <alignment horizontal="right"/>
    </xf>
    <xf numFmtId="169" fontId="2" fillId="2" borderId="0" xfId="1" applyNumberFormat="1" applyFont="1" applyFill="1"/>
    <xf numFmtId="0" fontId="17" fillId="2" borderId="0" xfId="0" applyFont="1" applyFill="1"/>
    <xf numFmtId="0" fontId="22" fillId="3" borderId="0" xfId="0" applyFont="1" applyFill="1" applyAlignment="1">
      <alignment horizontal="center"/>
    </xf>
    <xf numFmtId="0" fontId="19" fillId="2" borderId="1" xfId="0" applyFont="1" applyFill="1" applyBorder="1" applyAlignment="1">
      <alignment horizontal="right"/>
    </xf>
    <xf numFmtId="0" fontId="19" fillId="2" borderId="0" xfId="0" applyFont="1" applyFill="1" applyAlignment="1">
      <alignment horizontal="right"/>
    </xf>
    <xf numFmtId="3" fontId="19" fillId="2" borderId="0" xfId="0" applyNumberFormat="1" applyFont="1" applyFill="1"/>
    <xf numFmtId="169" fontId="17" fillId="2" borderId="0" xfId="1" applyNumberFormat="1" applyFont="1" applyFill="1"/>
    <xf numFmtId="167" fontId="17" fillId="2" borderId="0" xfId="1" applyNumberFormat="1" applyFont="1" applyFill="1"/>
    <xf numFmtId="164" fontId="17" fillId="2" borderId="0" xfId="1" applyFont="1" applyFill="1"/>
    <xf numFmtId="3" fontId="17" fillId="2" borderId="0" xfId="1" applyNumberFormat="1" applyFont="1" applyFill="1"/>
    <xf numFmtId="3" fontId="19" fillId="4" borderId="2" xfId="1" applyNumberFormat="1" applyFont="1" applyFill="1" applyBorder="1"/>
    <xf numFmtId="37" fontId="17" fillId="2" borderId="0" xfId="1" applyNumberFormat="1" applyFont="1" applyFill="1"/>
    <xf numFmtId="37" fontId="2" fillId="2" borderId="0" xfId="0" applyNumberFormat="1" applyFont="1" applyFill="1"/>
    <xf numFmtId="0" fontId="17" fillId="0" borderId="0" xfId="0" applyFont="1"/>
    <xf numFmtId="167" fontId="14" fillId="0" borderId="0" xfId="1" applyNumberFormat="1" applyFont="1" applyBorder="1"/>
    <xf numFmtId="164" fontId="14" fillId="0" borderId="0" xfId="1" applyFont="1" applyBorder="1"/>
    <xf numFmtId="0" fontId="17" fillId="0" borderId="5" xfId="0" applyFont="1" applyBorder="1"/>
    <xf numFmtId="0" fontId="14" fillId="0" borderId="4" xfId="0" applyFont="1" applyBorder="1"/>
    <xf numFmtId="0" fontId="14" fillId="0" borderId="6" xfId="0" applyFont="1" applyBorder="1"/>
    <xf numFmtId="0" fontId="17" fillId="0" borderId="7" xfId="0" applyFont="1" applyBorder="1"/>
    <xf numFmtId="168" fontId="14" fillId="0" borderId="8" xfId="0" applyNumberFormat="1" applyFont="1" applyBorder="1"/>
    <xf numFmtId="0" fontId="17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167" fontId="14" fillId="0" borderId="0" xfId="1" applyNumberFormat="1" applyFont="1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70" fontId="14" fillId="0" borderId="0" xfId="1" applyNumberFormat="1" applyFont="1"/>
    <xf numFmtId="170" fontId="14" fillId="0" borderId="0" xfId="1" applyNumberFormat="1" applyFont="1" applyFill="1" applyBorder="1"/>
    <xf numFmtId="170" fontId="17" fillId="0" borderId="0" xfId="1" applyNumberFormat="1" applyFont="1"/>
    <xf numFmtId="3" fontId="14" fillId="2" borderId="0" xfId="0" applyNumberFormat="1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9" fillId="2" borderId="1" xfId="0" applyFont="1" applyFill="1" applyBorder="1"/>
    <xf numFmtId="0" fontId="19" fillId="2" borderId="1" xfId="0" applyFont="1" applyFill="1" applyBorder="1" applyAlignment="1">
      <alignment horizontal="right" wrapText="1"/>
    </xf>
    <xf numFmtId="166" fontId="16" fillId="2" borderId="0" xfId="1" applyNumberFormat="1" applyFont="1" applyFill="1"/>
    <xf numFmtId="165" fontId="16" fillId="2" borderId="0" xfId="2" applyNumberFormat="1" applyFont="1" applyFill="1"/>
    <xf numFmtId="165" fontId="14" fillId="2" borderId="0" xfId="2" applyNumberFormat="1" applyFont="1" applyFill="1"/>
    <xf numFmtId="0" fontId="16" fillId="0" borderId="0" xfId="0" applyFont="1"/>
    <xf numFmtId="3" fontId="14" fillId="2" borderId="0" xfId="1" applyNumberFormat="1" applyFont="1" applyFill="1"/>
    <xf numFmtId="4" fontId="14" fillId="0" borderId="0" xfId="0" applyNumberFormat="1" applyFont="1"/>
    <xf numFmtId="166" fontId="15" fillId="2" borderId="0" xfId="1" applyNumberFormat="1" applyFont="1" applyFill="1"/>
    <xf numFmtId="0" fontId="19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 wrapText="1"/>
    </xf>
    <xf numFmtId="3" fontId="19" fillId="2" borderId="0" xfId="1" applyNumberFormat="1" applyFont="1" applyFill="1" applyBorder="1" applyAlignment="1">
      <alignment horizontal="right"/>
    </xf>
    <xf numFmtId="3" fontId="19" fillId="2" borderId="0" xfId="0" applyNumberFormat="1" applyFont="1" applyFill="1" applyAlignment="1">
      <alignment horizontal="right"/>
    </xf>
    <xf numFmtId="3" fontId="17" fillId="0" borderId="0" xfId="0" applyNumberFormat="1" applyFont="1"/>
    <xf numFmtId="166" fontId="17" fillId="2" borderId="0" xfId="1" applyNumberFormat="1" applyFont="1" applyFill="1"/>
    <xf numFmtId="1" fontId="17" fillId="2" borderId="0" xfId="0" applyNumberFormat="1" applyFont="1" applyFill="1"/>
    <xf numFmtId="9" fontId="20" fillId="2" borderId="0" xfId="0" applyNumberFormat="1" applyFont="1" applyFill="1"/>
    <xf numFmtId="9" fontId="10" fillId="0" borderId="0" xfId="2" applyFont="1" applyFill="1"/>
    <xf numFmtId="9" fontId="20" fillId="0" borderId="0" xfId="2" applyFont="1" applyFill="1"/>
    <xf numFmtId="9" fontId="2" fillId="0" borderId="0" xfId="2" applyFont="1" applyFill="1"/>
    <xf numFmtId="165" fontId="19" fillId="2" borderId="0" xfId="2" applyNumberFormat="1" applyFont="1" applyFill="1"/>
    <xf numFmtId="165" fontId="17" fillId="2" borderId="0" xfId="2" applyNumberFormat="1" applyFont="1" applyFill="1"/>
    <xf numFmtId="165" fontId="19" fillId="2" borderId="2" xfId="2" applyNumberFormat="1" applyFont="1" applyFill="1" applyBorder="1"/>
    <xf numFmtId="165" fontId="19" fillId="2" borderId="0" xfId="2" applyNumberFormat="1" applyFont="1" applyFill="1" applyBorder="1"/>
    <xf numFmtId="9" fontId="17" fillId="2" borderId="0" xfId="2" applyFont="1" applyFill="1"/>
    <xf numFmtId="166" fontId="19" fillId="2" borderId="2" xfId="1" applyNumberFormat="1" applyFont="1" applyFill="1" applyBorder="1"/>
    <xf numFmtId="166" fontId="19" fillId="2" borderId="0" xfId="1" applyNumberFormat="1" applyFont="1" applyFill="1" applyBorder="1"/>
    <xf numFmtId="165" fontId="17" fillId="2" borderId="0" xfId="0" applyNumberFormat="1" applyFont="1" applyFill="1"/>
    <xf numFmtId="3" fontId="17" fillId="2" borderId="4" xfId="0" applyNumberFormat="1" applyFont="1" applyFill="1" applyBorder="1"/>
    <xf numFmtId="166" fontId="17" fillId="2" borderId="0" xfId="0" applyNumberFormat="1" applyFont="1" applyFill="1"/>
    <xf numFmtId="165" fontId="5" fillId="2" borderId="0" xfId="2" applyNumberFormat="1" applyFont="1" applyFill="1"/>
    <xf numFmtId="3" fontId="17" fillId="4" borderId="0" xfId="1" applyNumberFormat="1" applyFont="1" applyFill="1"/>
    <xf numFmtId="171" fontId="14" fillId="0" borderId="0" xfId="0" applyNumberFormat="1" applyFont="1"/>
    <xf numFmtId="171" fontId="17" fillId="0" borderId="0" xfId="0" applyNumberFormat="1" applyFont="1"/>
    <xf numFmtId="0" fontId="2" fillId="0" borderId="0" xfId="0" applyFont="1" applyAlignment="1">
      <alignment wrapText="1"/>
    </xf>
    <xf numFmtId="1" fontId="2" fillId="0" borderId="0" xfId="0" applyNumberFormat="1" applyFont="1"/>
    <xf numFmtId="0" fontId="7" fillId="2" borderId="0" xfId="0" applyFont="1" applyFill="1" applyAlignment="1">
      <alignment horizontal="right" wrapText="1"/>
    </xf>
    <xf numFmtId="0" fontId="19" fillId="0" borderId="0" xfId="0" applyFont="1"/>
    <xf numFmtId="0" fontId="7" fillId="2" borderId="1" xfId="0" applyFont="1" applyFill="1" applyBorder="1" applyAlignment="1">
      <alignment horizontal="center" wrapText="1"/>
    </xf>
    <xf numFmtId="0" fontId="10" fillId="4" borderId="0" xfId="0" applyFont="1" applyFill="1"/>
    <xf numFmtId="165" fontId="7" fillId="2" borderId="3" xfId="2" applyNumberFormat="1" applyFont="1" applyFill="1" applyBorder="1"/>
    <xf numFmtId="165" fontId="13" fillId="2" borderId="0" xfId="2" applyNumberFormat="1" applyFont="1" applyFill="1" applyBorder="1"/>
    <xf numFmtId="165" fontId="2" fillId="0" borderId="0" xfId="2" applyNumberFormat="1" applyFont="1" applyFill="1"/>
    <xf numFmtId="165" fontId="10" fillId="0" borderId="0" xfId="2" applyNumberFormat="1" applyFont="1" applyFill="1"/>
    <xf numFmtId="9" fontId="19" fillId="2" borderId="2" xfId="2" applyFont="1" applyFill="1" applyBorder="1"/>
    <xf numFmtId="3" fontId="16" fillId="2" borderId="0" xfId="1" applyNumberFormat="1" applyFont="1" applyFill="1"/>
    <xf numFmtId="3" fontId="15" fillId="2" borderId="0" xfId="1" applyNumberFormat="1" applyFont="1" applyFill="1"/>
    <xf numFmtId="3" fontId="16" fillId="2" borderId="0" xfId="0" applyNumberFormat="1" applyFont="1" applyFill="1"/>
    <xf numFmtId="3" fontId="15" fillId="2" borderId="0" xfId="0" applyNumberFormat="1" applyFont="1" applyFill="1"/>
    <xf numFmtId="3" fontId="11" fillId="2" borderId="0" xfId="0" applyNumberFormat="1" applyFont="1" applyFill="1"/>
    <xf numFmtId="0" fontId="11" fillId="2" borderId="0" xfId="0" applyFont="1" applyFill="1"/>
    <xf numFmtId="9" fontId="7" fillId="2" borderId="2" xfId="2" applyFont="1" applyFill="1" applyBorder="1"/>
    <xf numFmtId="3" fontId="7" fillId="0" borderId="0" xfId="0" applyNumberFormat="1" applyFont="1"/>
    <xf numFmtId="9" fontId="19" fillId="2" borderId="0" xfId="2" applyFont="1" applyFill="1"/>
    <xf numFmtId="9" fontId="23" fillId="2" borderId="0" xfId="0" applyNumberFormat="1" applyFont="1" applyFill="1"/>
    <xf numFmtId="0" fontId="19" fillId="2" borderId="2" xfId="0" applyFont="1" applyFill="1" applyBorder="1"/>
    <xf numFmtId="165" fontId="24" fillId="2" borderId="0" xfId="2" applyNumberFormat="1" applyFont="1" applyFill="1"/>
    <xf numFmtId="171" fontId="7" fillId="2" borderId="2" xfId="0" applyNumberFormat="1" applyFont="1" applyFill="1" applyBorder="1"/>
    <xf numFmtId="170" fontId="14" fillId="0" borderId="0" xfId="1" applyNumberFormat="1" applyFont="1" applyBorder="1"/>
    <xf numFmtId="171" fontId="7" fillId="2" borderId="0" xfId="0" applyNumberFormat="1" applyFont="1" applyFill="1"/>
    <xf numFmtId="171" fontId="7" fillId="4" borderId="2" xfId="0" applyNumberFormat="1" applyFont="1" applyFill="1" applyBorder="1"/>
    <xf numFmtId="1" fontId="14" fillId="0" borderId="8" xfId="0" applyNumberFormat="1" applyFont="1" applyBorder="1"/>
    <xf numFmtId="3" fontId="12" fillId="0" borderId="0" xfId="0" applyNumberFormat="1" applyFont="1"/>
    <xf numFmtId="0" fontId="25" fillId="2" borderId="0" xfId="0" applyFont="1" applyFill="1"/>
    <xf numFmtId="165" fontId="14" fillId="2" borderId="0" xfId="0" applyNumberFormat="1" applyFont="1" applyFill="1"/>
    <xf numFmtId="0" fontId="19" fillId="2" borderId="3" xfId="0" applyFont="1" applyFill="1" applyBorder="1"/>
    <xf numFmtId="165" fontId="19" fillId="2" borderId="3" xfId="0" applyNumberFormat="1" applyFont="1" applyFill="1" applyBorder="1"/>
    <xf numFmtId="166" fontId="14" fillId="2" borderId="0" xfId="1" applyNumberFormat="1" applyFont="1" applyFill="1"/>
    <xf numFmtId="1" fontId="14" fillId="2" borderId="0" xfId="0" applyNumberFormat="1" applyFont="1" applyFill="1"/>
    <xf numFmtId="0" fontId="17" fillId="2" borderId="4" xfId="0" applyFont="1" applyFill="1" applyBorder="1"/>
    <xf numFmtId="0" fontId="15" fillId="4" borderId="0" xfId="0" applyFont="1" applyFill="1"/>
    <xf numFmtId="0" fontId="14" fillId="4" borderId="0" xfId="0" applyFont="1" applyFill="1"/>
    <xf numFmtId="1" fontId="14" fillId="4" borderId="0" xfId="0" applyNumberFormat="1" applyFont="1" applyFill="1"/>
    <xf numFmtId="1" fontId="17" fillId="4" borderId="0" xfId="0" applyNumberFormat="1" applyFont="1" applyFill="1"/>
    <xf numFmtId="0" fontId="15" fillId="2" borderId="0" xfId="0" applyFont="1" applyFill="1"/>
    <xf numFmtId="3" fontId="14" fillId="4" borderId="0" xfId="0" applyNumberFormat="1" applyFont="1" applyFill="1"/>
    <xf numFmtId="0" fontId="3" fillId="0" borderId="0" xfId="0" applyFont="1"/>
    <xf numFmtId="0" fontId="7" fillId="0" borderId="1" xfId="0" applyFont="1" applyBorder="1"/>
    <xf numFmtId="0" fontId="7" fillId="0" borderId="0" xfId="0" applyFont="1"/>
    <xf numFmtId="0" fontId="7" fillId="0" borderId="2" xfId="0" applyFont="1" applyBorder="1"/>
    <xf numFmtId="3" fontId="7" fillId="0" borderId="2" xfId="0" applyNumberFormat="1" applyFont="1" applyBorder="1"/>
    <xf numFmtId="3" fontId="19" fillId="4" borderId="1" xfId="1" applyNumberFormat="1" applyFont="1" applyFill="1" applyBorder="1"/>
    <xf numFmtId="9" fontId="7" fillId="2" borderId="12" xfId="2" applyFont="1" applyFill="1" applyBorder="1"/>
    <xf numFmtId="9" fontId="7" fillId="2" borderId="10" xfId="2" applyFont="1" applyFill="1" applyBorder="1"/>
    <xf numFmtId="0" fontId="0" fillId="0" borderId="0" xfId="0" applyAlignment="1">
      <alignment horizontal="center"/>
    </xf>
    <xf numFmtId="9" fontId="0" fillId="0" borderId="0" xfId="2" applyFont="1"/>
    <xf numFmtId="0" fontId="0" fillId="5" borderId="0" xfId="0" applyFill="1"/>
    <xf numFmtId="0" fontId="26" fillId="0" borderId="10" xfId="0" applyFont="1" applyBorder="1"/>
    <xf numFmtId="0" fontId="27" fillId="5" borderId="0" xfId="0" applyFont="1" applyFill="1" applyAlignment="1">
      <alignment horizontal="center"/>
    </xf>
    <xf numFmtId="172" fontId="0" fillId="0" borderId="0" xfId="1" applyNumberFormat="1" applyFont="1" applyAlignment="1">
      <alignment horizontal="center"/>
    </xf>
    <xf numFmtId="172" fontId="0" fillId="0" borderId="0" xfId="3" applyNumberFormat="1" applyFont="1" applyAlignment="1">
      <alignment horizontal="center"/>
    </xf>
    <xf numFmtId="173" fontId="0" fillId="0" borderId="0" xfId="1" applyNumberFormat="1" applyFont="1" applyAlignment="1">
      <alignment horizontal="center"/>
    </xf>
    <xf numFmtId="0" fontId="27" fillId="5" borderId="0" xfId="0" applyFont="1" applyFill="1"/>
    <xf numFmtId="9" fontId="0" fillId="0" borderId="0" xfId="0" applyNumberFormat="1" applyAlignment="1">
      <alignment horizontal="center"/>
    </xf>
    <xf numFmtId="0" fontId="0" fillId="6" borderId="0" xfId="0" applyFill="1"/>
    <xf numFmtId="0" fontId="0" fillId="7" borderId="0" xfId="0" applyFill="1"/>
    <xf numFmtId="0" fontId="28" fillId="0" borderId="0" xfId="4"/>
    <xf numFmtId="175" fontId="28" fillId="0" borderId="0" xfId="5" applyNumberFormat="1" applyFont="1"/>
    <xf numFmtId="0" fontId="26" fillId="8" borderId="13" xfId="4" applyFont="1" applyFill="1" applyBorder="1"/>
    <xf numFmtId="175" fontId="26" fillId="8" borderId="13" xfId="5" applyNumberFormat="1" applyFont="1" applyFill="1" applyBorder="1"/>
    <xf numFmtId="9" fontId="29" fillId="0" borderId="0" xfId="4" applyNumberFormat="1" applyFont="1"/>
    <xf numFmtId="175" fontId="28" fillId="0" borderId="0" xfId="5" applyNumberFormat="1" applyFont="1" applyAlignment="1">
      <alignment horizontal="right"/>
    </xf>
    <xf numFmtId="0" fontId="26" fillId="0" borderId="14" xfId="4" applyFont="1" applyBorder="1"/>
    <xf numFmtId="175" fontId="26" fillId="0" borderId="14" xfId="5" applyNumberFormat="1" applyFont="1" applyBorder="1"/>
    <xf numFmtId="175" fontId="29" fillId="0" borderId="0" xfId="5" applyNumberFormat="1" applyFont="1"/>
    <xf numFmtId="43" fontId="29" fillId="0" borderId="0" xfId="5" applyNumberFormat="1" applyFont="1"/>
    <xf numFmtId="175" fontId="28" fillId="0" borderId="0" xfId="5" applyNumberFormat="1" applyFont="1" applyFill="1"/>
    <xf numFmtId="175" fontId="28" fillId="7" borderId="0" xfId="5" applyNumberFormat="1" applyFont="1" applyFill="1"/>
    <xf numFmtId="175" fontId="28" fillId="10" borderId="16" xfId="5" applyNumberFormat="1" applyFont="1" applyFill="1" applyBorder="1"/>
    <xf numFmtId="175" fontId="28" fillId="10" borderId="17" xfId="5" applyNumberFormat="1" applyFont="1" applyFill="1" applyBorder="1"/>
    <xf numFmtId="175" fontId="28" fillId="10" borderId="18" xfId="5" applyNumberFormat="1" applyFont="1" applyFill="1" applyBorder="1"/>
    <xf numFmtId="1" fontId="28" fillId="10" borderId="19" xfId="4" applyNumberFormat="1" applyFill="1" applyBorder="1" applyAlignment="1">
      <alignment horizontal="right" vertical="center"/>
    </xf>
    <xf numFmtId="1" fontId="28" fillId="10" borderId="20" xfId="4" applyNumberFormat="1" applyFill="1" applyBorder="1" applyAlignment="1">
      <alignment horizontal="right" vertical="center"/>
    </xf>
    <xf numFmtId="1" fontId="28" fillId="10" borderId="21" xfId="4" applyNumberFormat="1" applyFill="1" applyBorder="1" applyAlignment="1">
      <alignment horizontal="right" vertical="center"/>
    </xf>
    <xf numFmtId="175" fontId="28" fillId="0" borderId="15" xfId="4" applyNumberFormat="1" applyBorder="1"/>
    <xf numFmtId="175" fontId="30" fillId="10" borderId="17" xfId="5" applyNumberFormat="1" applyFont="1" applyFill="1" applyBorder="1"/>
    <xf numFmtId="1" fontId="30" fillId="10" borderId="20" xfId="5" applyNumberFormat="1" applyFont="1" applyFill="1" applyBorder="1" applyAlignment="1">
      <alignment horizontal="right" vertical="center"/>
    </xf>
    <xf numFmtId="0" fontId="26" fillId="0" borderId="0" xfId="4" applyFont="1"/>
    <xf numFmtId="0" fontId="28" fillId="11" borderId="0" xfId="4" applyFill="1"/>
    <xf numFmtId="0" fontId="28" fillId="11" borderId="0" xfId="4" applyFill="1" applyAlignment="1">
      <alignment horizontal="left" indent="1"/>
    </xf>
    <xf numFmtId="176" fontId="27" fillId="9" borderId="0" xfId="4" applyNumberFormat="1" applyFont="1" applyFill="1"/>
    <xf numFmtId="176" fontId="28" fillId="11" borderId="0" xfId="4" applyNumberFormat="1" applyFill="1"/>
    <xf numFmtId="0" fontId="27" fillId="9" borderId="0" xfId="4" applyFont="1" applyFill="1" applyAlignment="1">
      <alignment horizontal="left"/>
    </xf>
    <xf numFmtId="0" fontId="26" fillId="11" borderId="0" xfId="4" applyFont="1" applyFill="1"/>
    <xf numFmtId="175" fontId="29" fillId="11" borderId="0" xfId="5" applyNumberFormat="1" applyFont="1" applyFill="1"/>
    <xf numFmtId="0" fontId="29" fillId="11" borderId="0" xfId="4" applyFont="1" applyFill="1"/>
    <xf numFmtId="177" fontId="28" fillId="0" borderId="0" xfId="4" applyNumberFormat="1"/>
    <xf numFmtId="175" fontId="26" fillId="0" borderId="0" xfId="5" applyNumberFormat="1" applyFont="1" applyFill="1" applyBorder="1"/>
    <xf numFmtId="175" fontId="26" fillId="0" borderId="15" xfId="5" applyNumberFormat="1" applyFont="1" applyFill="1" applyBorder="1"/>
    <xf numFmtId="0" fontId="26" fillId="0" borderId="0" xfId="4" applyFont="1" applyAlignment="1">
      <alignment horizontal="right"/>
    </xf>
    <xf numFmtId="0" fontId="31" fillId="7" borderId="0" xfId="0" applyFont="1" applyFill="1"/>
    <xf numFmtId="0" fontId="26" fillId="0" borderId="0" xfId="4" applyFont="1" applyAlignment="1">
      <alignment horizontal="center"/>
    </xf>
    <xf numFmtId="0" fontId="27" fillId="9" borderId="0" xfId="4" applyFont="1" applyFill="1" applyAlignment="1">
      <alignment horizontal="center"/>
    </xf>
    <xf numFmtId="0" fontId="26" fillId="0" borderId="0" xfId="4" applyFont="1" applyAlignment="1">
      <alignment horizontal="right" vertical="center" textRotation="90"/>
    </xf>
    <xf numFmtId="0" fontId="6" fillId="3" borderId="0" xfId="0" applyFont="1" applyFill="1" applyAlignment="1">
      <alignment horizontal="center"/>
    </xf>
    <xf numFmtId="165" fontId="19" fillId="2" borderId="0" xfId="2" applyNumberFormat="1" applyFont="1" applyFill="1" applyAlignment="1">
      <alignment horizontal="left" vertical="center"/>
    </xf>
    <xf numFmtId="0" fontId="22" fillId="3" borderId="0" xfId="0" applyFont="1" applyFill="1" applyAlignment="1">
      <alignment horizontal="center"/>
    </xf>
    <xf numFmtId="0" fontId="14" fillId="0" borderId="0" xfId="0" applyFont="1" applyAlignment="1">
      <alignment horizontal="center" vertical="center" wrapText="1"/>
    </xf>
  </cellXfs>
  <cellStyles count="6">
    <cellStyle name="Comma" xfId="1" builtinId="3"/>
    <cellStyle name="Comma 2" xfId="5" xr:uid="{2C8764D1-20BE-4078-9873-05DBB7D7F806}"/>
    <cellStyle name="Currency" xfId="3" builtinId="4"/>
    <cellStyle name="Normal" xfId="0" builtinId="0"/>
    <cellStyle name="Normal 2" xfId="4" xr:uid="{80D7CFCB-FADE-4154-86C4-6F3039586B0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[1]Inputs!$C$13:$C$24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6-4A44-AEEC-AE6178D4CCFB}"/>
            </c:ext>
          </c:extLst>
        </c:ser>
        <c:ser>
          <c:idx val="1"/>
          <c:order val="1"/>
          <c:tx>
            <c:strRef>
              <c:f>[1]Inputs!$E$12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[1]Inputs!$C$13:$C$24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6-4A44-AEEC-AE6178D4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07542751"/>
        <c:axId val="1407521631"/>
      </c:lineChart>
      <c:catAx>
        <c:axId val="14075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21631"/>
        <c:crosses val="autoZero"/>
        <c:auto val="1"/>
        <c:lblAlgn val="ctr"/>
        <c:lblOffset val="100"/>
        <c:noMultiLvlLbl val="0"/>
      </c:catAx>
      <c:valAx>
        <c:axId val="140752163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427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[1]Inputs!$K$12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strRef>
              <c:f>[1]Inputs!$J$13:$J$17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[1]Inputs!$K$13:$K$17</c:f>
              <c:numCache>
                <c:formatCode>General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2-488E-A177-CCBF214B6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754895"/>
        <c:axId val="1290758735"/>
      </c:radarChart>
      <c:catAx>
        <c:axId val="129075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58735"/>
        <c:crosses val="autoZero"/>
        <c:auto val="1"/>
        <c:lblAlgn val="ctr"/>
        <c:lblOffset val="100"/>
        <c:noMultiLvlLbl val="0"/>
      </c:catAx>
      <c:valAx>
        <c:axId val="1290758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075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C-4B2A-B960-EF1F10E715F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C-4B2A-B960-EF1F10E715F3}"/>
              </c:ext>
            </c:extLst>
          </c:dPt>
          <c:val>
            <c:numRef>
              <c:f>[1]Inputs!$D$7:$D$8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C-4B2A-B960-EF1F10E7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DF-4127-A09F-423480DDE71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DF-4127-A09F-423480DDE71B}"/>
              </c:ext>
            </c:extLst>
          </c:dPt>
          <c:val>
            <c:numRef>
              <c:f>[1]Inputs!$D$7:$D$8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DF-4127-A09F-423480DD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CA-4522-9366-B0F60748EA8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CA-4522-9366-B0F60748EA8C}"/>
              </c:ext>
            </c:extLst>
          </c:dPt>
          <c:val>
            <c:numRef>
              <c:f>[1]Inputs!$D$7:$D$8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A-4522-9366-B0F60748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8B2A21EF-3816-43EF-B0D2-B86D49D9791F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zHvZcty4su2vdPTzpRszwB27T8QBq0oqS7Lkud0vDNmSiYEDCM78+pPlaUvVsrTvPR2xr16kIotM
IJGZWLkW9M9P8z8+lbfX8Ze5KuvuH5/m3381fR/+8dtv3SdzW113zyr7KTZd87l/9qmpfms+f7af
bn+7ideTrYvfCMLst0/mOva386//9U94W3HbnDefrnvb1C+H27i8uu2Gsu8euffgrV8+NUPdHx4v
4E2//5o1ZVN9tNe//nJb97Zf3izh9vdf733p119+O37VX8z+UsLI+uEGnmXPUJqmWKT011/Kpi6+
XU4keZYipTBlCn35Ed9tvriu4Ll/ZyRfxnF9cxNvu+6Xb7/vPnlv3Hdv2K7Jvk48aw6DzC6/zOq3
+479r38eXYB5Hl254/tjpzx169j1/x2Lg8/rv9H3CWXP0lSwVOHDIsCPvL8IAu4LSRTH4usiwCJ9
Xfivi/BvjenhVbjz6NEy3LlzvA7//eo/vw46Xq+2/O6H/30CJBg9o19+ELnvfU6fkS9ul9+8D/fv
ev/pkTzs+u/PHfn9++Vjp+v/D5y+/TRc3zTx+/z/Dq+D01MphGT3nS7TZ1QIkabkq+8R/m70a8j/
GyN52Os/Hjxy+4/rx37fZv/5YL+6jcP3+f8NThfPFHhWpIp9LSfo2Pn8GWJccSL413oE9+9G/FPD
edjzX586cvvXi8c+v9r+532eGVvefp/33+B0ip9JgSmVRH51anoU8fgZxUpKTI+32KcG8rC7v43/
yN/frh47PDv/zztcN6Ud/05Mk2D5DHEBsc6/7atHLj/sqykmRBxX9KdH8rDPf0zhyOs/rh/7Xf8t
iObnaOcH5Ntc99fbL1jxDuB5/O6XKQKAPXr0WyV4MCO+Fon9ze+/QiR/iaivUO3wip9WkB9fv73u
+t9/TYR6JjhOD2hHMS4RhdI/3X65pSBHiAKYTVKaMk4xLFzdxN7AY+gZoumX3JIAVqXiULS6Zvhy
D6tnlCOMlaASKZYK/AOeXzXlUjT1D1d8+/xLPVRXja377vdfqVS//hK+fu8wWEGFohRJghSBMWDC
IK7Cp+tX0APA1/H/6QdeIL5U49YnSS7LLaJDs1wYNlHymjgIxkKTJHHVWT7X7XTTpRX2n6Y4G1Lr
jmFVPWdLV/qoc17P6MXAvAhFVpKUp9lQxZSZDTY4KfatFSNxmi+ySLYq8kncmDVhdtYjZV0cNVqL
mWpilvF9kjfpmhW1meLGLGFdXmC/Nj45kzYpe5Nh29HC6jzOONeucqHYDSQuE8om0ZXyZuqQVe/S
2DTtRYVt6btNg5uBv5pi49J3E6s8T3Va1K2/rupgls8Vbyr1h1qYoLWmIVTIaFYI1n3sVB3LoIML
TYv0OHXOv5xomMvqanYDmuk7RWxA8zbFJgl/NK5OzCdjZUUmnSZGtb2Wpcmrt3hC3r0qTOHwxaxC
04iMFTZyebF2Rg4vmPNT/jonwY9RN2Ov/N43iapT3bnQlfMGTUtf/METxJa3RTlR8b42DFfNxTK1
ZfjcdGNfXw1ljrvXeKDFkslirsjbpiJzVVyWBVmF2aDSCuf1agyhMSMinZdLhGIdOx0ETqdzxfwa
/xQW5yjV3Kez+2PpvRt2abA1estFSfkHO5um8huTN1GeudbY9MXqA+tOlhWPTJtWsnq/qKkbPmPp
afOKTbbhZ2JZiLwcojLlqhPEi7bblTA8ceGUy/OoiV95I3Rfzyt/5a2ldufrFs1SJwm9rYUKqtMm
Kab8vZ0XlwY99HEszvu0MyZqHBQmJ9z2wbU7PjTWtydFPnN8Vsc+Tz7UpljidmWBm3PnZ0s2a9qp
4WLkKS2zugp+KLWqS0I2Ze3Iy5C0M9He10nQqq/tsLWUNH1m67kw75DJ5bzzA3as0lUeG3KxsqoM
z/uo7LIXfVL1m1RJtmzaNJ0ajcRYLM+LldY261JD3TlkLedvkmE0+JSzdkivu2rs7HtFwjy9dcUU
xKZdjeVXY+F7Lp67EKZh1pSSeThf2RimC1yUM4pYD8YW+DmyjqozVQ1ogVyWE8nG3PX8rFhXG/ez
CGW5b2iZJJeMJNIbXTqe0AyhXoxZ5XjLt82CQ64HJeslw57PPofoF1NxOeFplbuOIcYu+3Fh/pzO
pTFXEB49uaSuxvLP1s+k3Jd57/vn64QI+6Sa3tAT6qTP93XrykqzeUnaTjuhBvZS4VAKCMhQO34+
tTLyt670PT5tGxvnvZQreChGg9yLirgwZ10tDdmotpEki2kayZ+EB0yvugDzeakqT/JXecCL/EjT
lndnxEiXXMww6Oq8W5vE7WLhXcjWtO/N8xFiqVx0VST5eLk0eHTP7ULG6Wqwqkh0267r9GGNcxRS
t8sg5R84ttWUkSWvu5O41KzbVl3eeadZUCt6N6G28dkU5Ip3ieM5vbAsXaqLQo2mJdmyNv1SaDGy
NL6bwaPXcrIded5M1ejVtlYorBaiundLlUkmFigsSpBwshIBOa/RRFutBCvSQXtK6nQzicb5D6qJ
OL8RU17z22WizJmLnjDX5+eimMvabDozI+GvmJhjTHpt1yjjsEmGpitDluAgw96gVky71qcdfyXT
frKbruq5cXoxKDWfSfSwFWgq1pHCDMQYYQ8g0uQii6Kwa6XXcfVoZ1sgkS5CJwN6hd2g0HkMlfBb
YSeonQB11h7rEQ9Ny6EODRioE5nXwhdaKQmVRXuZJk21g20jqdeMt0JW52u5dvRgKJHqRQh5Rd/y
ao7qMp9xpV5EJpgIWnDKzJuqX0Q6ZpC9Q/u8LK3N1YViMsTXk2vHrruoR9gy4rZs06LrTqOFPeBC
2nporqq1Wqa4xWFWotGkX+rqz1xVJjnNk1Ga16q03DU6oWpaz9KJy64vtesGR+cNBGNV4pMikIWv
m7SmS99mcRq52fSs9BK9nEIeS6qntTLNxraDIySb5rUwl1C6YXraxnVNPkAtNGo7p6FNt/PA1zwL
M6ub02WMVXVbzqFcrOZtMqAukyWjptBdZWu/6roVAZxLlUtW8EY9ToLDNgx1j+o4ubku9dwF151Y
5k7NVHRC1yWd3airJO0LkbmxnNCizYKssHpKu3o9cUNPirdoQI3cwJp5rzZdR1p+Bn4r5PtySqNJ
dFKEoAYYQShKtWfBd8OfayOYMpnlZgywf3RTCft7H8Qrb9RCThPJ3LLPl1rR6+iSac3aHvvpnJbz
ML2J1WCWTVUuDMAHAKK2yObcjeGd5fUEKbSYBON8Yw3y7BY2Xzu+gbqBxKaBZ+qo1VxJ1J/YxrRD
s2mE8d0JWuSq5Aknw9LhbeIaOVYnXg4iZrCFDxd48vlS7pfeTTTZmKIozafeARoJmyJf5oZvF8F7
JvRAydIjXeaydjfkwIOd4zasCGsuhCv6LUrH1TVbGHfE5Gtf/hVgPoDa8AGU3QFtSqXQB1CGKcA/
oSSCNuseaDMTwKcmRVvj5RVuxle0KiBaiUEnad6vGXbSPnc43QFC2askZCEX3Q77rtC5k+OGlZGc
hobJzYSL8Sz45dSW4WqOctB3sPADQz2M5GikgiuJwQEpxogBAL470lT0kbGkRVtboO4Mq7rYSJyX
H5Ki5BBfvCpePm4QsPk9gykCvE5VSgDNQrdEj/Cs6UgNGNDN23HG6R7HyQQI46QuMjZU6UkV1v6F
zQPk2uN2jyaaopSTFEB0qhTFFD7dnygZ+BiGoks2vCvxdqiXeNUqvF6hmczbZB3L/7t5/sXeUQis
c0gTxftkk/SGvBLLukAp7mqnU7OU56Hr8S4MCzr938wSo6NZtk0SW2FE3Paqsztcwh7Xz5zt0GwW
jQtff2VDfhrpR6t5mCUEO2GwohQJJKARuhs+VdmZGpqnduuoiS8ra2u1SfKUXTatSa5aV1RMz41s
zBMZdpjHnbD9ZpfDbwW4gJEjuwEb1tVl0W3rZq2y0czu1TLg9jykrTp53KUYGO97tqDrolweaCxF
FKMHzvbuHMlCu6H2edzSdfCZHbo9Rmgjl+52EfMbGoeMr4Dl62qTTH7MhBk/NsoDYlpkeY/wu/o6
w6/94acmLNEW5puC8+Pjf118l4W+KA//un7QgP716TLc1q/7eHvbX1yH428emvgfXwVz35r6Q+t8
78Nfuvif9Olfpaaf3Pw3m3goPD9UpL/08HcEgjt9PzzyrY8H3lxwxKSiggJoBm3jRx8v6TMuEDT4
sIaMQO2BUPrexxPgyVII35RgxqT8Uoy+9/EciElYdWiwIMShjYdXfp/gvXUC1uLb57t9/P14TeD9
kjHIFHQ/dnzlXSdoNNsar7GBDiZOTA/Q9tgzOVWABO545QEzh7D/V1r8MHMgRO6GKK0kXZq2Ntum
qMM1Qbw/h55s6p94/U9mIQ4cxR0OYq1Vz8OAzVYYxvwHnLAFkMJSmHp6V1BXcf6EofvF+sc8DmTZ
XUOh6BH0DcxsZ07GQctCoXKraMmvFr+EQkdCbfdEKXnYluQQTXdt8arFSeNYsU9mKJqaLWzeGCXD
VvhevO+hHf3z8cXBh8X+6+qI42Il065K2nUoTpcl6bOmyd2V6dZ2U6aD30RpsIYWmT1HhbS7mjXi
ijahr55w6cNrx/nR2i2zKESb8PxkaKV6m48Jz4A+yf9UcVFfmdqfbgYPe5LToyAvKKqwA+rjtBio
25iJLhqQZ3w5Fqg6KZvuqRX7iSMhp+8vGTVVOVlO4mkNuOX9OPsB/oJKmxhrNJdTftKF9s8KJ9OY
2WWaz6QBxurxVaT3t4PvsQn5fN94E7oVD3Hp9qNSVX7loHYUbpMkVnSbiMt5dHrqbT5u+2roWpPV
lIzreZcjstRaTLjqVt2yBJvXDkiUehdxV011Ni6Om3rHxopYe1rJfkqbszCLWtCLOs42/qGQWUe7
U2WLpzyTZnKS79MlVlO7GV01u1YDhpnKd2pNZ+k39Zgn06yDcqi1TKc+DV5s626erNxYp5ahugiM
0hPMCGraq7ZNc+ATHnfTg7Eg+UFevptV/SAdnu0odu0CdJGBPmrPltCepL0vno8DnjeP23m44rED
A3vXDiXMRiAZ3XYpc/9Opr7PtbCuff346x/OGkAw919f5kmo/VC5Le+NK08YW4dpb+YUxa1bZR9f
/L+ZOapB0KV2tUHNtLcWmefR9/792MhJrw2rd4+b+Imj2NGC5NY3A44FP+VdZ/eWeXYJtWc+e+Lt
5OHixg40+d2FcDWA2r5Zwn6eaNVe1njmld83vLR1t0ct7Vqcre3a4SvLSMeuIFcTpHRt58ogXayE
lYPmNOTNRw/HQyZxlnejLzdhGe1MoKP0+VjugO2biwoqlzSObIGw79v8VI4yXd8iS4bwGRWkIdeF
A5ha6qqHD28KORQ8PZkY9nbYdcPcl1MGtKjzaF+PhrubPM8ndFH6cbUfUbpW07Ab62QKzZYP85Ss
29IJXvWnJfddnWzmqp9QnhHXM3vu50GKQgP863ijh5H45S00ompY9Vja3JRa+lqWQoeW8OZjxEkV
K+2GTs03+TymudIE+nKnruqCGyY2tumj7XeeGmahlDic9XNFN2S2YlcPkxVrhmZFmhdFDi0+BVbe
9t1VbIuBIx0Fk3l7nvR0RGHjCzl2FynDMX+xRjZ2p30zICEyoSZPL5hIVr2CE29cY7a0XBdgiEac
J+t5aruNkcv0tsmFyZYcG3UGZLujpbYJ5+PrdqlBTN8gJNs4Z1VsbT5dDGpkNJxBJYKi92qWs6Tj
VSvDzC976PWneNKjuKRhS0jIudJpWVZ9fdr3Q5kuuyrMBSVaNWXNX9JapjMg6bIopu68zfuEE13V
XTJcKGDBgaVKZRGHT0VPhbEZHVqxuuco6SaSnFACtdaejU05JHFDILvYubVTX1+uPlbuw6KGunqz
rkWxti/nxoYFZwHWL7p9VzKDIQpErGLcgEfmccqkstV0S2m1AKVUJZ72XbayQvJ3hjiz5Fsvm/RA
axOhTAvsWtmnZGM9LeUOtdwA/a34WKNBV17x1mgytd6dhJH7YngtYksr/jItgY9Ili2vRtZbr8s1
rqjOQAAoVGR6qZTPuz0oMHOKMwXbqW9Oyg6Pqb8gBWzq1dkak0CXV8WAxxqf5Om8RuACm6QqtVkN
basrJ6ItzSnBCR1V5rE0sroZ+7JU45YDDDafk2E2BdqsiZQDkE3TFPuTPhZkNtugWEl8AwxBY8j7
qiFDl2RLusC+dAactkrOkwpw4U1IBmOsDlaJ1b+uu9Gxq7YOTYJ3TRhhbdsEj/ymlKrCWDcepWjS
g2jFeJ6QUZTjJu1aUtgsQSH2XAsX0hhOY1/KdTmrekBRwPWvtp32tJC5j0CYNBw3mi60cf0p6pOu
LfbAslcAsICvRngTqjEZypNoA/WlhqMhgQ66Eanh6Qbq7jD1p0m+AkcNysY8DGHLsRfIArEIWhH+
4GiRlOi5XRtLb6JbgH26am0LIbCNS6/mYduoWsJGF9uSyuYkEUsh4n4p7Yz9rs9dXF5HNkfAsnO3
wKK/pGWc/dxot1ZksLoshjjlr1ab+CTVZKjLwQUdO9os9LwLUlSguawUWA3Ab3U3XCDnY8QvCiAB
AbQCuEhg7HkrymICuc91xTsGeLOdt6pZU1bu5rJ3/kVsZ0UTnXva8vJzmXqytDsJ5Ld5A7QrrY1W
dl3EuCsJr+klAWIhUZvcJ6Ar7ALv6YqyvvWWU3BNs9SDBxkazU0X9FiEHEfdrvMC0Jw6Jvo3IGUt
IzCZlqoVQDUTpLYaSdoptOWO8xxnJZDt6rxKXL/yjAyOjzJbh4Y17RkyvMdAH7oitG22DMAYl0Dt
J6wWGpQS1aBsEGv8WEEehRMolqojmZnLqfRaQi9fvkYGqF1IHdZSizIX3LQCEU5oXxyg9hybW+MC
Yh/nODVx1ZDxRhW6LULfDTqWXVcsuugdpI62xayGPwlsRXWzSakrOw7ltSgs19YUJnUbSZq8fytD
vsI7gPb2Ztp1tqryRgPUGlivHfEMUCqIZrF/692U9kantHDJqV9cBSsMvB+jL2VSOoL0grBYnO4O
8vKkGbPDdEZFukwym0GVqb2eEAiV/lTxqhNZnnoQdnUOQjCE1dQiR2+LrpovoQDlM9m0tDHxlpRj
bUddM8fx8xbEQ+hFihllvncc9dma90PndCVb5jvN+7QnXqdrEiGfKxAdp5sc9vjuY3JAdaCTzdAE
YBiiwPaa4YO0nR3QZdVo7vKxmTQBIb2WG1jH0MLSkx4qry4B1eIb0qpieOHGupm3loRkfTeFKkir
R9+h1WeiBoo61WvqmvLKNqgL74c8xmXUCXfleuPqNucF8Nh52bzFdDFgbkkGaA117UEF+wMklgm/
VZOEfNZuQar/YLulyN+4qvW51AWQ5mzfW1ZCEQDMONNUJyVBpdqCxjP0ewE6KzDuc5q62G6kF359
2/GD/qX7doy+1qv0a82gZwSdA3yLinwzJklV8cxi4wwBnaAN8p2yvJ3AkQkwzTsKGnP+RwdMIITQ
bKBl36iVgTRQTkCYnQiQO/1pVVdF352MK5BDe9k50Jw3PifIDhrAwjxdVgbX3mfgqZgeygduGqrh
1FvrzLYkIK79Ybwa5ctO1EayDRtxGJQGcsSi50tvzKFvH4Gmf9lXaxlOg+jG5u1cs6Hc4ybp1EuH
F9H6rC6bMn05Vy4FjaSmNZDIehRozJGmcJqgb3RZty1+kw+pzG9wLWvxqvVcxBGkSr+mwwZM9vPV
ULF0jNtlXtf0deoRK9kWomE6CFSJSVsI/hWZ0hziOCQUUmHNx9cKFLWxgEDvPX4RRu/Km7nI3VRo
EOILFHXaur67aQOvh/QKlIEqtLqtCtNdoGbGyugW87ymsF/my3BV8TR2Ro99iKXUXcOHeJKiek4u
gairmpj1Mcj+Nl/gpMf5wu3MeJeFVaw4eVk5oKXTl61rMXmid/lJc4GOWnIIBjMHMyenci0/EELa
F/W41hta9ujD47D8wS5MUXnUKKNyjowsVdinsUIvFFqWXQ0RczpA4d+HQ/153A5+eCpAsR2hfymS
dppm6I2oxSAezbnKQY+36/uKsPoNlcGh09CzjPJl2owEZTYZiudxce3LoZTLC8tAidKcQNVJlHii
5/nJqI57kjYMc8lD052kQENojizU4i7CIZJ05J8fn/lPTBwIx7ttTw8SN098NHvAzsN+hS5oBwQ5
PYHGeto/buIQDn+ljeDp+yam2ub9tLZiR0oyvIgg6+09bFUvAl6X3ZB2t0Og6YX0i3iCETss2l8N
Ait632APDAEz6ZruUDFHs+EucR/oJNIPgFJCrWskXJ5FgIsvH5/gT+ypI94IyQY554XYeTT0mUMg
UuZQ/XZTKNILqLbjKRobdvq4sZ80qnB66/7sQjUrV0nAM3Hi9VkNyuFuHOYODoCokCEz8E1fN0tG
xr7XHRrGs4T5ctuqNmYuNtWGJ2I9aXBRnSA251sxJf40AblhN1lF4dhADPuiGdOTx4d7JCV+p5sI
OSoSLQd9DIuE73iX5CcVbG+ZgUMgUPmSacNZlBtg9YbnVlQCGsn8TNUfjF0PQg9UMBCcFJyJStPZ
asyGdAeVG4phM6gtSorhCd7v4RwAae2+R2fkoxhxle4Y7YWOTtg9m1x8qSzsso+74fCqB0LyuL6I
pFBAbId0N7GWvQEBezqPcRIZHBlCOxOSgwQ+9ICDEzgmkMIpgMfN/mRm7Cgyewbb8BI7uUvyLoQM
uiVVZ0Xbi1dDHYJ/okwdEvmBydGD9Tu0ukpx9HPBxa5KozqnAyNQsNNy+YBSl5+4ygz2KZrmIUvA
yh3TWUCeBzjk6LcN8vPVZGz+J3UWzU8Ujgc5JsnVUeHAbhx4bKPdIhaWfc+W5DkSYfFPBMFP6sQX
ge6OnxhSC64oFEK1jvmbxvGPIxys23Y1VZtIujVb7fIUzfuwLayOeMWxUWOPrcx3eavCq8XisDUr
nKuo8JpcVHAUI0uxbZ4AAg/6TeHjkuTybq0HXCdw4KmM70A9DK961zdPlJCHgxgfE9ajWaFn7kux
K+LykbIZbwUwb28B486vHk+Th3coLI/oS2lJj7ijYpfC2ZE/DCDy02qA0K1qgTeCN8Vu7Fa3n/yg
nj9u8UGPSS4Py3YnFMZQjotRodzmrko/Q6dILq1MnlqPhxMS86MdNx6O7i1rEDuAsdN27WVzwQXw
DFMkhU5YU719fBZfgMhfMx+OidyfRje3E0Eu5ru6upwY9AMLUR8oL0lWiro7XXuxwAHEVWrWwYEv
YJqSkym1RCcDWacnsuonk6VHkY6rBKB0k/NdPkAy+TQXJ0NS5dCnwym2ZO7RE8UBH6LhockeRckM
51hSC2cId1Wcwws4NVNv564Vm0VO1xbE3E0RmxxONNXrBisQLuokWTd0Tsz+cW//JKXxUcz0s+ip
9XOy6yIZ/WaB06IbMlVw/oqipuyzYUbyQA/0wxPV9sHEgyA9CiMJZ2xJXg9ya4HV2PBYoIzQWe4F
8Ii7x+f0swg6rolwCs1NDDrX3cKROGmBAtt0xCfbcvFsK2SS72Vgfs9safdqScWlhJ15E8YUqJp6
rS8eH8aDM4V/KTwCKX2domFyRXFSkXxYn7sBjl3pRiVk2k2Yj9ePW3kYBKCDgn836dmE2xKpAcpM
mF/nZdzJdchkXMSGD7nQ+MDOwj+WgmrsxvhU1D6sawA5dd9oGj22q5hByBrnUecS48xL73fYAmGT
NHOn8RiBXEoTf5KkcYGjXot9oso97FbEj/ZTNkxzP/lV7KY2H7aEL+NmLgAMkCl5asv+iQl2FKPN
XIlpGVG669p82eGBvXN5X546OIP6RH35osr+Je8lHIi770E7uoUlqPF7oOFh89stiRxv1qEiyXZW
TEHbt/auTLdQfpo3FQj78Z3HkaFup9oaBGvYVOBwaRLUgYtqrSUf1mXBb4G0ZadToQb6RLo+vKek
f0klEJo6ICvEjmEU3iYVcOVQfGeZPuGIBwutTNFR/fEMCE8vGN81VVS6NO3/kHceXZLqWhb+RbyF
QEgwxYXNiPRuwkpXAoEQHsGv7x333dV9q16Z1T3tQY2yMiNCSEfH7P1FeSBDsGI39+MBrQv2f9k1
0Cv9ENAz6VqNyhHQ0SlhG2pLZ9s5zXrEsyab35/En+4a+F5+OInw0VSeZ3qcRI9lh4yi7miFYGkx
Tm38+5f4eeGD1/jh4Em3xexV4o9Ky6gvPnldhKOQR1Or/XixsyYSk7iR0KBDi7V+rRDbhrp3vLjX
3bxRBbFDRfsGDXdLYhTXFtHUTGPUVAr9xokEf3ifP981MDB+v7vHuV1cqyJe2nZ63o+YG1xxy1n/
EN9/sdD0h2fJtEOgtF2Qu5V0uYdNx3mFB6jZdSX7U/JGfpq9cRg0v/8EBXOzqpqwL5UrRGw3pRM1
C5WhVUB8OfX8g5TDS2NJgRZwjp/NDkYtQ0ajRc06mS/dcdvrrieYa3Bi6YtY7SnOxFT9oQj7xftz
fzg3pvWI5bU21sBV9Ma48lyWwUPed2k+zGhdLnkZQZh4//t999NLBtqNH1KyiY19AcFmlhoh+yt/
sKZEjwE7BD0TLzarVyi9B7PzWanqkNsZ+b89aeeH7c4r0nX+pfUFQ4JK7Mwf4m4QazRjgveHl/jF
Vv3xlsa8kuSlhfpJcVOPEfMyj0eE27RIfr92P89GOEyn328lyqSnZ4uhWQHFyk2B7kksFmuJG+60
ac7Kdwxtqtgd+2EHUfucjDxf0kUMWTSxvH74/bv4+ZnhwQ9nxhnt2Zrh7koL2vW4VdDHkZBhH0XN
1R/i3y+CE/+xkC5tVvjQgmSpJNBzzbomIfGnt9Kl6YKWXNj6eR8xC7O8xYZYp6BMRUPp80PlWJB9
j1DweyU01hO8SWGjgjZefVMnnqX8twzC2Y/fL8Vfd9d/3r24dL5/IDmegJ7GHK01Jv1IUGMljuo8
9IwYwqNbtaHVzVY8jOi5QTpRYZBeuLHpiZUaS9NNpvvuD9ffz3cfdy7X4j9KNr1MHKKHi9a9Q4qd
0N5vVLrAdDH94QV+Hidglfz+BWzLz2vLg+QIZ8k7OpUrYcfoHj1ngaehckmoee+HJUZN0e9X9/LO
f7K4f22Of3yiLIdPBpIQzPjJtIYd79ntrGcbDVIzbbSgf6t+f6mr+8UH+/Hcrh4cgTTTuF4paxMM
W7stxnxH3kFVUrRwZMpu6MM674c/nONLZP3PDwZ1/vcr2XlWXsHXgExoKqzDCJvO3vJ4lVp2TeOA
jHVqvF7/22f8y0/384DL/B/KQgKjFVkLFNsKbtpkEIaGGMbeB0SW0YRhNXQeUV2a2yxz693vH9zP
F5T92G/pxAr/j8KNUslWhCshy0bDKIhY23gbmwi+9Qpt9r6xyj9slZ/HJAwOv1/ResQMPVscrGhJ
m4OGRjEhnr8cps60f3hoP6+vOTgKP7zGXNGlDGqW6tpxz4HwsgNKJpG08KZGjLNh642ExnY245bP
OWxHDnnSLhF/CjaXD/OTbfNj24SqzCB+USt1G68JMd/tkg6yzIT6A9sYaH3Qt4BvU7aNDH1K59Br
xE2bzf0fqtCfRxjAbb5fgEF0DYoY10oFZgbZZl49CLMExph/amH8Yqv+WCyNnutk0NZghaWFgG9l
mGW7C49gBa4jrnWXdl2dxbUvXkk2dX+6bC4B7Cfr+h/eHDFZ9kowscihh/mqve7Wb4QMRdE8USPq
47AUGXQKVR1BFn+VS8Kvf39OfhEH3B92rW9R1js+D9JuoEFU2cN6bOcASSFQUbGoSie0i0X9oWz5
uaqXY/N9//h6bVUYqOCMXIRGd9PqvPsY+ydVpsub3tdeBCv7q6ArixzLJRvaVPoPN8cvNs5fU81/
BHJpVgeGfYbOEIe4dx8UywBhHKbUffz7hfzF8f8rX/rHC5AVDsS6WaxUtlykkL8glvu+tRGsqv69
+f+2Zlz/ez/8v7SGMNy7v7aG/DdM53+MIZdf+NsYwr1/EdiTAg56AkWDneFI/w14CMi/LnYwEB5s
4LBsevnR38YQ8i/qOfCIBYzZPhAPl7Sq/5vvAFsIwW9dkDYBpXaAcup/4Qv5PqJ4sKMEBMJLOEM8
2O+CH2uwhi8DlDINjzNlsv2AYreMQCRY3qYlg2m9gQ10J6u8v8i4BXOSriusx38s19/75p/WlO8v
Q8/jDpwpEPlRlAGw0PwFoPjHHg2qxrfgOcZbMMEaD4Pt3+ZU6kNb8yW0CJS1mPoSy2+3v39d5v6V
+v1PYMNLe1AIIc2ABQcKFPZjDT34quVajSIxcJTuPHegdmhDBB0knRnru3WB3McjcHRpI2WseeOd
4VbUaBzN2nMiu5grG0K0dbq3i8kUUQt8RBe6OqgflZ0tCyr/rH9C21di9NFUnz7kkmOYjxcuATB0
UJh0RgUZ5qRuLTHldd13NojyvqZV9lH0q7fh7uDc+i1fH2QtQCnQWVFHxtUcLSmkyNfFIuanUqhi
7468f+qylqQzhzIyrMisP6xmznL4fSjtQojR3CAahg5K0WEWSH89IruEo9tx5wfNzOAYdqtPahoY
rSdB1oOwCDzFcs5OPfzy77S3ymSB5v0NlAX64EhvuR0a1z0suGhLXK9dcLu4tHxgdlYnLWwZUCMw
spuKwjzptoS0JfP1uSe02YxZLhLmtv63djFBdMmxZGhDkiWjYK6z8wCH+HPeqPqqg/P+OJdQv9Ul
kalP/OYGt4KmodXnXR2qHtCQiyb+ZiigI9pyeOWOpJ75nK54dWj1IK67E9rY8HZmBLNaY9ufkEt2
9oF6TZ8YKK9SEeTVTeb0HQAl+fjee5460rGsd02tOBorZXvQVuY+jJVZAMLg/ZLObo6RfeOibmGN
r/Mba3b6yMOBq4cdzyE5j0YHjaDyqh47ssZ2mff1fKoGkpmX0oUVHh7txcDoc3Qyl70hUxLusyM8
QoOk4gO3U1UE2byr3Rx2DgV51GeubSgJYUseSew2hfhAUty82pZtTSGaiPMSNg3zvoZxbd+6iVEZ
dcbLThpV8aOLWw7Vgn8x/pQDxT4MpmDLsG9ilPoiHeyeHKBps5OumsttpUZ7C0u9c2WpxtqvHu93
lVhFkjtU7JER5LGfdeU9g6r+jeS1CJve6vacdMXGa0e1nRZXJBl8VPuMsfEmmBoeTsA3PGejQw45
DwoVCqvPUm/15I3LLUgjlw8KmcOyM8SzXz0fzh1l2saJ+AQTaRjMbhmZIsDHhIWNv4xOT1JIzf2D
4ULvYTPy3bgVRRlbzJrSGrqVjSz9fjtSM6TFAniJW1UOHp8HgzZr6oRUFovXIlCvsI/qTTEwAYLN
sNz10oHQsbCGpgj9Wbc7Nc5NvJp1SHmxVHGWa7az4UC/l0bP18VFr1KVRfaooJYD8ES7EaZ53bF2
/LYM825c78c5aN4NBAXgvXBa5eHCbbhlxtVdDssosMHtxoZLd+kXlXKE/207ezItF0fdVgr7LBwb
wsMBpvgHeyLuM7xA/rEt/ea9L3nWo5tt5eA/FA2HIrsj91OP/xCOetL3o/DJRnE2PrhskKjgHL6v
cDhu9WT3t0MBqEroimq5nmsN0Mja8lOeBz04PdQ3dxQP+qimtjzCNgaeDyPYwFQ06gIsGe6aZejP
lUOyhEMBsi9QDa9hk5dsCses6TXKqtx6BQyiOk+XV2eTX8Ujn4Z4dgiEd6JncQ7B8pYqiz7NpRQv
bdlPV7VlL15YD7JNHDTd95AiqZdu4l0Qtq43T8csd9nBzlq1xaNF5VsPYAnB0poiTVTRWJaWCFE0
VoeZW8TAfpw1E6Q1ULBjXJPpW7TzOjsMPGO/eKvrHnPbr4+5srz7KpNiN2ur/uzGDldi4LvoY+PB
3OpeycesrMdY1H51EUcCPBLypq3fK09BbAnkDU+7tZt3kCTTo13Y3lG7BeY1Qy6gHKBrcT97C+4c
gBaugHKCh4IOZC+nUi/hVK8WYCYT9OaTEcdyYtODBDImrXvCvLB1VpTEtMgkOj1FdW9X+K+4h2p3
E1DFnqgU1w4tSayEN8QTXA53I5/t1MmL4FCgPXWRFlm2C1W/M2zBFoIwjii11y4Grlu/Aw8o7IMa
FwAZRhcNDdOm5ewoEEWWnJ8z1djhWAtqhZCEBe528f0ZutjO4q++02Z3xPTF+7hqrw3RqSf7i2Dm
cSC1OZO+84GYgLhpDhEimxPr/WmBiJPzD88HK0l2sjBX/mhpdwPMjCoiApxFDI0CTw0ezF3R+/Q6
g+zpZLExv6n8DK0u3RMwQrKMnWuP4sS2ud+7h6GxrE0ws+kKJoYWi+EUu9XDPT/XfhC5dCRpVss+
IkBTYI7m5g0gObaO2FjqU1AYnuIWzm/hOZ/27sx1NAemgSeUTV9BTca7hXgymaRh0WXolkD9SkLe
zvq6y9APnqQWN2JQfcKEU54hCy0fCwsejyBv7Q2rsYuUmddEFn1/M/mDup9ssyRsqZd4hbzARWdg
aJ4cB+LmNWdLOM9s7OKyaM27PyxW1IGeVIY+rH/AaZSBE1bdTBIDKxFmDsfaq96Y8s+CwcXT1tfU
thJQayCCLsBkuZ2oHfUTpMbBlgZO6sv6kHsuHoQIB1xC5Wu/NEi7nJh6BLeZidpib49XjT6v1Inq
4ZbL1G4enXKMJuuIprjt7mp6DPpr4zza1b1jJz0kPrDoLJ9le2fslBVxPULwtod5CgL1MRLWltKX
xn0Q/VfbRNVQoFo+Z+M1rfZWfcug8eXk6JEh/st8Y3mbmb1r+dbynczfR4XmdG92I2A5PbMTwpq4
EvDCeNe9922UG6U3Xo2LBJNgsLqglE4FRQZxnt0hal22Gaw6lKA+OGZbKz+8XPNxHXB4+RGZTnPv
3lgFjYpWJrlb3dh8ifJKHgr7VIrXMnNj2a0xV0NUoUlEh/Na4WhnCtihSMh9L9C3r53YNnvpkMSn
BYIViQDme6Jdh/V9dqqHCpOMitlxj0FicIL5AE+kRGMW0d2M4eJhmWbrY83qNmzIV+4Cgba4X6D1
xNhz4Qjjj3Bu5vw9K+8RviekcPhzfuJadcot7zGAjnmcp0M2wPR2odRUAtvuubm0Y8vxyh26K1Pz
aITKn0gFFFFyUapjsoIQdWXP5Z3yizhna+jgYXW2eloy6BJJdVws+3BRgAJhcRvU+NhzfyMDGwdw
PiOCHMoewrtpNWGPlR7bcGnHY6N5WKpXVfT3sBo8ST8IJ1pjPDjg1x472SMYme4ogDAw+bdqhRh5
AOsNSR03cmPbJyezwrV07+BW3gSywgAzD82qLxrEZAnkxrGd2NJt2qh32V0L9UiQH1SgT9QjVEdl
4rPPsRRXnk56D0n8MO/gDvmi5fVin3MN/8QS4PCyEMyT/ZiZUAo7zOc5hA1il3nrAHDNSehqU7W4
Quo+7bQLWfuQEmlu3DnNsNmLPcFN6+XwNwpwvWR+T5TgkcRpdIv2emncCHOBk70elDXB46TSGhou
7XlxA2UNtMLzFcXVVAkX7enyI29VOloD2kly12EZ28oPs1XCFOSGRXBNgh4mqz7qSRsZ8sybm74O
NrbKIs+wGA2LEIy6RNp2pMs2glLztI5QzRvI8D3ExnFEkvgWoPgo0am+oNNQHUXjdNa2iMpiusZb
Dq32qZCf3P40RbUha45VadPZN+FqqusJt0Rl5s0KGeoaNGe3mfIQDgewe8457QwAbHRTmOZKdUPi
iGmDkS1QdmXognRWwG7pgnXmghiUIWkHvEhA32YDKsT8aTtbd+D0hX0Jb4gUWzD/oLO7RwIFppWO
Z721hmHL7U1VmrBb863OMNbo1o2Lq61YKdY8iHlGsMj7Mv9ayWkI9BZAoiL/NhaPnO9VXoZwZFXO
oZFHGGkiWj6r5bGvHtw5S3uWBDVi5Esx0Eu3LUH1WIfUvg3EHMN3DReNPeIkLUdu2XCFdvEsnPuB
q9QhQSjMwUF70YLdqsnaROkpqpmJuksIgS3UbR+D+cbBfoOnN1IwD4vupp2Ao3o0sEbDDpKAjR3C
PxLPtDrmDhhncFepsocqWERZRdMZiT+qjaSfOqAQre5qUdCHBTZIDo7xU9gpkNbXYdtfi66OK7wR
Sb6EODNexLqpwlF56YJSC+lltFTfQLsJffvQ2U/Evwku9pmxjmBel/UnqFzZ+Oa5KdNXszgAlYVJ
04ZLdRGngfeWZE6BD42W7rSFcxES2CRwnn0Flg3KWlihpCap4dfIYbejep7chGT7zDzC+ZqQ+sYU
r63e1SWyh7aIVZsU4zMMEWGpJ3hPz21wKIOtQJBAYV56Byn7k9PGvixgmThLdg/y1rG1b+3qRYND
BSegqO8WFxXFDODZUG4EcpiSz5HpRbxyWHZ7bOpswNi4CDsEZU1wI3r4IB2oYmhjckclRTBgD4Io
icIHJkQmX2pOosDCPwyhHSUiJk5VpQ9sKOLFNJEaoANqNFw5LbArPMqKO57fi+qWk9vKRm/kq5dt
3KMC8LA8pqhxjOdIByduPVoDrnzSHXJyP4O6ZdX2uc0/Z/cL2UpU9UGoV0SQ4Z7YZViLh3b61qkj
n/DudRDaLYCTwf3oFYcBIYu7z9BvZs6YyuDKdq09RdYztV40KzAmcydVqx8Nwt01et1SkHiC7mYB
5YIBWEbHKW0KL3EsPwnER60OJvB2GRoMprqvxq9RYmRQFHeqOBocW9MUEUzjm170+2kOsL4frfDh
vloSC3IkL5ij3nzmzYzy623tEOTzI3VOtvLCeflQ9lZkMEBihG0yeKjmKhrtN/TLwwYhQtscoLcg
8oo1od5D1XlhQP1IBeXGzbrId/LQ8oELmGNBSNrXzqZG4qtYADf3xb9Lr1W/d3Hnl/MuA1QL5lCA
D2Ti8y8TxAV5tmd/XyEmamdnMCXTq5tk/reis0KtH4bmmfpfc/YO0t5lbBECbRhX6xWaYXAvPkzk
FRPdaLYP83R5ju62kKBOqntPP7kwCEJvDMcCetRab4gM4galRWHGOENdMX+O7Nvgnde+D53szShs
F37bOt+a7EJXiBbeLpFSN+OIjcjF2amWhDeQ9w9eaM1uNAl/nxeP0n/v3CDuRwfTcz8ikJaMNo0I
1CUzVhQhJ7WwZlWbIbpmx858g00wnaz7XIGIgSyLWp9Uv2byVk03JRyBymIhcpyt73QJXa3YJmta
d5+GbmVONu3qxcTdWu1LC527NA/DsG7AJkxYj+R1ZJvMPaAjj/FmOlJ7q5GIKu/D5q9wp68GyLlu
gYdNJCVBroS3k0PpeOXUToIEarPaL9z78DtUtUEQZwggDsJSkTOoHm6r9dHqLRPCixqzDvkoJD8z
vOsQDyJhIWmA1ppobyUM2WGn2M2lBGtRGbXsGo7OFP5yqChMvIr7qq9jx7dP7TrFsuHR7OqYONaD
WxpsiCpx9Avvv7qqvakwk15dFUmr261IW1SwYz4WleapEMe8u+3do0JfqxreG0dEis5bKW+DSkRw
B6ewND+Z6lV4flyvd97onKdgiFugTge0OeQUQHzlhhnTMMmtSQDrHONyX1fPllqvRI0rZn4c23NQ
kNS2WdKA3NZ81q37lOvuGXCDEUtfezBK9kHk9OpK2mOsraPJ78wIfUyezMu9q4EOPShdwTlpkLrX
ocClI8c5HIg8iGK6EsXdeEEDjjw4esEH/JmxoWs6ZkE4N6dA3VgrOA163eXyuoPnWwCe23KYcu1H
YF5P06BTGJ5PbaWvCdgIHeMPs6QhASXQvSh3xx7J/hg6nUnJ4oRCdbFfZ2mVQ6DpjzHwtDeorlPh
IMYXwwHkviRoMBov2lfjmbQAqR3KhOKRldkHaZ+AbfQQ3LPhw9T7uf7kK4ZrvhVTkEqwpvyVlLtC
z28qGPZ6XjdoLIZwzV0t2bCTKzno+TIOLICe6TDxD+atxdixhm9ytnFnVnCwABQSO8O6R29q3+bT
LhDXAN2mXgk7hKcjp9CnCn5TZOPIuv37GpYuuOW3PiF7V2cxBp+7WdkA6Syp1eutTY68n/DjHNb9
KXSty6hxjKpcxh1d4wpXZd+9wwSKp1tuhXvlo36Z7FMHUfUA+ROxusieVcgRTZu637d9mWQTEjSy
br28ij3vWC1oeSED1hSpcBkcKnWLlNPoYF9RnowUV1hl2wGu5LG96D1SCbZjqHENzcGK4dL4MjSf
zEKxEmiFBuRgl1G2BPHgoIQRHYtsOJ5WiaPoXFvkox82oHWkq6yTZWrTemGIuQbhB9THXEMY50cU
F7oD52np8k3roe5GKwpg5RT2erS3UYSxKSl4sbHkmiwEN/I4nnH5nZTXxNngpnmA33MYbBtTPLrl
EQ2LJyrW69bPYDki5Ggv5nEhX7SqgqikAJoGzXjF/faEXmbE2atb4QTAhdRMPjCZ4nPU8waQytvJ
Z4gKeAxmTBv5xCrfi8Qs70ekbwiH/ZvqmwHmfetrRUkZ4AFlHX+YFApHQA+rEN7ODE06/wncgXtr
/ez4o1xaNKTOBZGbeeCJk32ozn5wyARdpdI0GmlGEuSRbxjeeGe/ZniWLTfbclm/SYvdQ+AQDv2L
RTFJYR9wsO+dBeKXths9pGP2UfUBgEX8pqlMGPQl1HfurrQP3qXWaoLrHFs0M/gYwBP0YT9nB+Am
7tHY3AQ9CYOCo1NVSdTxGpYBGcHi/wI7/ftcE7yzIab9AN4wWkQq9/YBKe2tRV5dj19byCPMWux6
ZlK7G4pkdrD++XpdAiVcQTOkBQRFoILAzbvPJvnMmuIFCJQE5FQQkjFgLz0dL7gJCWilGBD3EYaY
YVts+9H9LIYW6y0GbK8VxuQRhpb5ymusDm37zwJpE/ze+7rXoIEUiS5fGTfYRGzbggdRgyBCTXvV
YTo1z9ew3NxIq9227tEg4HUHY2Z0V1FPLTRlvorKlp0G8e6PKnHaTziajoxPkaP7kPpjIj1/a89v
xluTGrniisCNS+UmRx7NwTuu270ecD1LP0QjcweyyafKmu2CEskx3UFmxVXRsm1T5Xsf8KrAwLmr
3KHZ13pE/jGNRdTpFQSNme0AikqRsKRAg+7L1p52QMiCO+LtS27JaLHWtOPkjK/JEeBQo/7VuZtv
OOxlteQ7xJnQ8aakpsvBx8AhtQR7zu0LsQRdodBwaJuhuxmwqVUNZohD7lwVKPQ76L4tp7lBy7Vt
42YQC3Ks7uzyUn8SM7hRkQdvjhrkaV109TmicbaVPh0iS2F2AfDYp/YsXLlgKfZs2ClHuRF84c38
4IAHlXrNhGOmXIqOJqKB7S7jBsAMC7+e5w/jJB9wqKcvAxUL4MNAph8vGHKAy6W+q0UWXI+l5b84
ZaM39iq9AeY5/tZmziMoHClv1DlbbNhBCE5JkCF1nRZrZzVIXNxq0kWI3l4fgVV/WmhV46PL7k6w
yT333JMHoL2zyA7aa7ASQE+QEA6QWt/l1MsvxwU++rU4dSJ7QcMMh5vapbsRnRwgLuVvEwCt6FjI
yPKBjbdK9GeGEsh2iCw0ej05PboOzyIGS/HS1slMQXcAcf6Q16xOET7r26UvaQgv/95z53PJ/ENf
jHC1YPDzDhAnGk6i3BcTf2RTjdMimh4zKn+6q0TgPswCmYmTj32UtVMQ9RJXLYjtYYGeSeNU/bGo
qmUzygI9DW2OoGLfuaZ7rdX62a8Ti1bAR0ouroTUcCOBbyuH9gYqwQWduHyOgtUuYyB+RNQwCTZI
roAMl8vz1AAoAPmRDrsyK3G2Md+dmETFF0AVZSpcPiUKDVA8aeyD+h+5iGQZW6E97NhhNh1qvQVM
ZbuabgGbuSpxcwImcqcoe5o1O6nl4oigu046L8St/FTBaIPSlCNCuf6uCrIHmI1gz0Ypb9XV1wSq
BBqMGLF0oERHNlseRsvxknxxhtiMKLG7/jCxAqGLJHzkp8Zvrm1qVckCI2Yk/QZMX2vA/WAM2czz
uMbl0H2Wg39Zym6KG6k+h9Z+8EFMSYxom7jB6isJ3RX0w8NGB/S5rfURSB2wYApAdBpR3PDcv6oQ
iqAqxeC0FAfKMV2wisqNx1rOh7EHnTxfpH3nd9IclG/DDdJNzm6FAf5ssWaO4PsXMSi4Kl5rDeky
SMwHzEfQtrO6fitQCWJ0QUKwKgjGOMBrY/TUL6sbSmcpdNLiC8vSEpyL2G9qdPW0ChfXbkN7qocP
d1yh30RLn1eoBE0lP80MVsgWhGb66AVZhf4ecfiNzuegjVo9Fa/dhcGMJIM6VWy61V9Sl6keXS8m
0IImE0OVpqj86sDZQFMjr9o7Pvu0PpLGuFtou4Ib0oHYjNpXINbUlT/7b4BRWwUyrQBsmmqsGdrD
6PCf+24d41pgAi7dqX5xVEY/LeqvW702OnXQrLZT3k0EURNIJzTAcQWiyzUM9NhrH+d3Ym5x8OXl
1rsMDuXr5CmKkTnGYlvjX2rqeaYELieOAjJzq3gakSlhInYoQfZCStY+4usZ9gsE+m1d3hGvm7Hf
2QCocYCDkJV3yzR+YxAYkgVS9JLtQCdLTIlLrajrE+3qIwrbkwXfasnGIxThb83cXHsCcwijQUbB
6HseAb9wO6CkTYrH/E0S534sUBoNrXj2K+OhC2cLVN1oRoAB8CLw+Sereppscdmsqef0CbU/c8yb
mJcfKCwq6DrmuwFfhRHmtqNSIC3QxxUFgCHoZ2ugWkKmSoFoWO/x3Q/XWihUMG7iiS5csjkl03Tw
l2/EU9vSIteldFGCUfQA2PAoR28+Tq2zbN3A/wDR5q0Y8ienEbhAejQBOueA8VEIdxe+Yad/GUr6
ZoZxb/ryVENI91bKoroWS2BI6PPJQfmgLmSXPC078+w5vOuSnvv4a5bXLdjdg7+V6BjvrWVyQoj4
vcgs3sEFE6JY6wrtf0zNCk3ulh4K2cbUH3rRAM6jEVQzvl6+KiRIgWw5YwQG0uA40FOAMHVqVeuA
b0XX5k6i/YCeMbxQ+z7wr9a22xpafvNll9LAcuCiLo42QKh36IPolLQji8cMqUsFF0nE0KSCmWVM
ECyqs4WvLsFofdl0vvPKhza2XJ6A5b6BWRFlmY/cKce7HO33gM8g0WfqBWnVtfT5AoQTWXa89U8D
NZtu+ZIgeeV6dOO5a451F5yonk7Dku8ovp0w5nYzxaoncZZhHF5mp2DGvh4WfvdfHJ3HcuNGFEW/
CFXIYUsEglkiqbhBKYyQYyN/vQ+9sz0aWSKJ7vdubKXsIqYkmNXm06aI5Yl4SyPfJVEH9SKLLzTU
LQE9fZMEZhXfCHR/jTs0gcsaj14ddQ3cM0FCoojnx19a8VovAhlbCmqZJcNblTdhMkz1DhFx55MK
Y2xIWIOxdvKLNI5BTED6RbLLOVBNdJs20DSEkOk5kZ59yKkAVDfB8/WD5iSPpoO8uyTRtL5qREr9
dlojq5ukwTdWZbva1k6zpYjAsWYvHq0w6nUo7+IFgWhQzuthUp+V4Zn4H1eT5OsUz6Bymm912ROI
Y9ha9k1uhwc6XcVyWK2Ca3w4zBX3VaHE4DvS+Jj+oXQCY9KNW/LQ8ubICrj10LnMpLp7E3y1b3Of
0pNxk9A1uIahIN3IYzZS6cvGKfmS2/HzaFTXJkWY6+hzMCgRTM0QmNiWRaL5o/oI1OOym4ZLL9Wf
rJScv+UugR2u5k8VaGxluelM0M8h21FP8KxXLxyN7pQRmUeOxCYxUmcnZ1Ho6BVFMWl+QTd6SPXR
1Wdz58z2lonzGec/q8DoTeV8TGVp/1ihJmyFkhlxi4GhZN1FRA7AVf0q5jRI4ILL7lB0sBe9eh0S
cvAe3lKniQ7pXGxk0QeyIAgUfTMLR2iOBVOO8TFExKw1R6MEWGglmj10z1BGTyVRKkvXjayrHom3
wfQIFfuU7fyd0zjITLgibPtW/jLl4qxDclcvfX0oh5oh2A4yTHVLtqCpCSv2Z6O3PQosbPkjc3wy
WYruo1fv8MbtuomKvcNdPS27eFIRhoQDc7HeoAIxc7cvM1fo40YpXTuDmOu+62rZQOm5beWlhEvl
9cvIUVc6/3TT2OZseY4UodTYTQIlDBtq9oA+nM+xUQOZyUdzLrZ1tvQjyTvJcFXUnQTvyaExkYU+
2yRrHeCwHPC6pHtv7Y9uJT22dfsR/Gts/CV5F47fG91WY8hAzraxW4KkRh7X51p+eYSby5NgzTb2
et3tJV7rTgyMRzdnvdtp60Fuc6nt8p4BsfvSnbtB9CphZQwUhqskPKwl82oh/Dxx2/JmaC8yxgEn
8vDpDcXNsPbmcGqx/wzLRrRPpoNreSJ/CY6e5QprmSvpiltX1qbTEuZUnqibSCOXTMeNLPtD/jap
l76egkLbjyXUic2Ok72jDveK/rdgHNDg+2VxatJQAo0n74MdgjczqsJl/XLkJwiarTSzRe9iADk7
2Ztwfvpf7ZDxA9Y3/llii5IwrFDMKLwq9Hy0zJOFSxzUpiSwfJoqvwHKsc9ZPD6+uWfHu7xw7an1
dAlIC8yMCYs3t55+6xnlmf2RZN+jyUgPI1zkx7I4xEgP1AoioL3H4w0welPYQN2QbRQIuQ+VN9lb
XoryyCoHcBnhW/BgPb8JaMKmbE91+9GRU7Y6kteA82opaBHo28g2+FgUquLYm3wc8091tPdUZvjx
MnvigWNTOLVoYWeeU+NVk0ICoIjWv6wOMVH5XZivWn4u0IuZr/ayrVY+Yowxc8XizUtXuo1Dltra
bcSQ/rVA+j2Pe58QTfBeLd8rh4hSV67RUoOzH5xtbX6lkrk3ZYXHIFSmwVO1l0Q/DCb4AbGl0vBE
Xl8ANgx8mm/yJONOvSRa/pWRLNX5jVm+Gu2JoSfAb4CNocB6KIMzk1fbBLnQOAaUTSv1ftJ/Ky2/
2aqCLWou5tMAaXC05LvBfrUd7QkxRCTfEBK4manvHeOjie9aozzLqmtgJGpW9SzG0VdKC1j9R64p
pbGqMJOzbW+5mtpuNLRvKkJIr+pn4gyYg5KFQ7UqgKzrcTzJrbrv19FPzAccK3YaEzr6xxMbjbck
U1hMEMozR0e71gciKvf6VE07kj9vqpS4BidOWz8e8o5X5pPByVm0XUJljA1bqeZbkgBd1frJpjYE
apQWRkKS5vKo9fIJJCdRhO9kNvUeACCP6SRwTGYuOP0l757Ktt4XHKJTNWwbVYJRWHweZX9VOp8W
Lk8YJVvp9wP6VsSbzSneiVNs7WJbxpz1BSC51+29ykmWMyOpxlORbslFQ2v3Zc2fylTdNGvxQJyC
7qH/6mLiBK1AiRZPYoRXyg+HDycyM5c6QS9x+q1iL16XgxTw4naO5ZYFn8zixRBvZO08NRwLvDiX
HC0WmYYe7V4ktSWuaOAh9Nq3pg52cXEjUORIgv8h2HxYvjuRe/VMBAJdN0qqQWlDEM7inDQXyIxu
euqtZ6P4sPXSr1rhFTYb1K1eQOM4ZCnH2SizsykRJtYTDp1FeHFZUaasbBr1qPbsI6+T/JwTOMs2
SozFLhdIG3WNH8PvtC+6ONx2QZ05cSnKP2IIpfzDXI8zzFl140ks+3FXlwRgLG9D/tqbuKoIAI3T
Uw+VFAF3tySlOt+j9O08nm846fpNquzAkAZvzZ4niO/ZeLFmX1/KjaZlT6L9VNTSTRwjgM5pte0M
EN5riS/Pqyesqx4PhBQESbdr0d1URVDXMRDm56S8tUV3JnJ4E3ESLE9riXxM+pSJRpyUeyL9at1f
hyxOpFtrRaG0BMVohtUMMKF2XtzWXlMPe1FBEtl71B2ebP0a8Y7lEJp/20Kn11CgPao/rd12hFwa
zjlJA7m9Yj/fGPNPigKme6sKy5dm+Ojul9DHA8m2nmH1HoocFrJNLQUVGZ5NA/e+Qr7cQYBRBSYe
gf9cNbwE0WksbHIFH+xnvVHMfDcO1dOSamBmutuhadaHjxaGgfinfSUfFH6oyLiaCaw7JO9flaCS
KENVvOX5c6Sckx4Qq/+25TcJkI0406eyBLMq4yjE5b8vWbKJUXzXpvyJ1FQ278glardGhFa4aa3y
pFkhVaE30oEVSFtmRbi7Or9WSRYsUEB2QfwI8W1TJHm5xil/66qzrb0motx0XVCNeID3JZGdZvsh
1hdLuxbGa198I1/QkxPFB8zKn3Mxn+P8J8OLWdYfZluhXvEyitzwm21M1htu6Ck/1v12jEAnlc00
vxCBRqpfsl2mjNfz4qw3bhK3G85Nq24IabxrsdigNd3nfYXAYYdawSVHNOGC7vyU90KQp1mrbVg6
BoTFOc+eav1n1QiLL11D02B9SoJ2NTcm9aB/3MwkP2fdhphlEhoR82KC1DDk6hOH+m8lv479U2me
x+EySj9ljoDvH9VhbtNdRotkrfFz1U91c7XX6wTPCxKsQ0CBu7vZD9uda9pLCKDJRsXJVGwag6On
97ChwTM/m9Y+Ys83eGQOepcCso9Ppo5GyZZR4p0ZFJTsWFhbWwmqonUzMtzz/Ww+jypyrDVnnQmG
/NdqXlp5T7NhgxylarrXcvkspCFQ1WeADxMWT7R07WXeUINgRr9Se8playOSvYikW9Md8DzzWVM3
axXWBF2RN7zpuaqEUYTksJLG+iXUkmTX/m2FPyi1o9Eg3XEuHclIYx55Set4M6CEyGqOvEOUllsa
umwyH4T2UGP0G4WBWTjydu3jQ23JfAayIFpTXzXvD5mQshUK2lysCCWDbBFT1SZj+8+9MgGjHMU+
QZpoGE92dprNXyEKblXJTarSLweVDbFjRPh11DmY0SfhmEeKy3R7a0HPBwzjwO4uckFeQw3t3VXX
yMsFoiJkzz4j7ecYSFtIYYL8UONMdrLtZVblt9SJd1k6ul10sCAtqmYPDIuv9lLNi8elwx7CCNru
O4ZWOSHVf+JBFjmD+t2Me+6ziAK9c56eW0a00axCNZ5d3dhqaUHjUwIvwmXZnwUoq+nsBmkfq29R
ERCRm/LXO/nTMYQ3qC8t29X6yRxOmchkv3DCZiyZ5vw7kGbnxGES7/tBB0u8WdYOaQ56T1dF2tOt
H1beuzP6Zqn2sXcEpX1SIdjjkXlaxXHJ5he3oZm1roXUmUc71JsZ0OgmmayYkVfLrZs270NhuGUU
XcxOfc/r0yqXfq9owdA6+0eEhqz6ffcptZy4k3EwRr6LhA4Sx/mEYgPtN+pkqL1xdXsyHjg9qgOu
gCBRRZhIjBfF8EWjwaElGGtbyfXgVmnul7rsk4sVGqgOTbCkQtN2ZOP+thHKjoW8qSKZnosGkeFq
KsiwI8er0oyaUL3+mCpdZSadqLADBvYzx5iYBcUL0cd8gZPs2m6JIk/vSqaKtP2xZUt3SdC+liWh
yHXyl+nKmdza+hnNmxRShXKkhfVKlA/B5RGxtwgCZrUKZBMbHlq961pJp6Uyubbq65Qr2o4UmdCh
v4zsjDDlGSCB3hMrJaeLcwR1tQXnW4rKyqxcG26LRtIt9AJHFNmEU414ci739BS6EGWQg9N2nsjV
jap91dsbuTwUhbRsWiUKrIoAzj5x/lmd2FIDG0RFf+p0XmTRntO6CAGhdoLnJK31N8M2r0bBsyPK
J0dhNHO6E3SyvxjxORIoL9tGuNS9csGvDduWtniDYd3LlHNS5VVH9YLGyvmniXrfyxNHzfrZ59NV
GaUSQHLYrPb3GqVuD61s8xRq/AJ0tCVcf8ZIPhjX9KXPP4wSRWdDiE6yi4YBzeeK6kzdDKMG+7fr
k2CZ91TNeOUab6fE9PRa/5KzEilT6vfmQVc7lk3GFgstrIsHI+/o19JdTpguCzO98uwx8gD4CjUo
yOrhTzH48cbOMDQPI4K4r6Dh0wxXlnfAlzgX+j9uRggaaX6qVTwPHac/LKX9iQx+RJXHrbX0BvS+
2zRPHWabejtD4WaHR2oWXYOJ4qtj6bacyPVeWY+x+ETkKC9n9CiG/WVUbhL/iXZfTq9pz3l6FsZp
ZFxLTtO6Q6vZ5vcGiHPZOiOIsGi3BQgT8opuuBT9eySCnGqYGtpW4hHaJwXz+RVnqhpfhzFUo9cR
YWN5MaOT/FuiU1ueJzVAUDiZYWofhTgkCGgsTvzMjW2P80UYz9QWufxo9rJh5IlhVlCirssRXQjM
3mruAReiMoiL55TxtT2IfLeMV3n6bttznLnMgyyFzk8heSmCfzMnNHv9bRR0xvl11J75yEKbqurd
GvyBUSjnyexrTyWc/ZP/1OTboX+Monn2OU8vlbaXE/TG25wN2CQemN8dW4GgYtTZqUBpBAszvXZv
0njThi+t/BmS81rzDVh0en/NPHL8veVvMu6K87KO29VkQOW8H1TQqJ2J6slx/lQ9rOuw0m6s6GXJ
EkU0huH3XA/xh1DPTfmvE4BoH5WD9FeWXFVHVLOroi/aHdTsF99Hod+W56iIfDlFLDo9SUgVC9DO
L63a5lQq8iON8roxkHiSg8cm+kflLBplRAFECGqkh6Ot07SrzmqrtCpkp8L06KsaV7WfTehb0M0t
FU22P3rJQ1OcFAOV6zHKPPGKGMuZURZ81WOgEwFg9iHICdUQSxau0s4o+LvsVzM38IbSYoKPD86g
uEscoOFlJ80h6JB9VL+sUBN9EUoXFlKQjL7cvq1MkMUtATeYWMxqD5pBzj8ty3X681Sr3lh+ZtpD
uPxsx6Ein9ppkze/SSpxYIXC/uXXUrNnKfOaYmfWO6f91MR5kM94ao2C/1Xmi+bJak6ppHuq+QlK
Y/fvODFqdGISQPWp40KFM8DOR9XHphKAAgeUB+NqI8k7IvwHmJGGi1k9c2HAxyDU1WzLbZ1TxAD+
DxrjoEG5DpVvU82wEnGltPc2gThlrrDXnV7uh4wjU/0Eh8ANsVohMpL1cUs3z4biKSq0QdiaFwk4
WIv2pUWdqPMizA8N3KAz9jM+hgGxzJXYMbtDqNNtYraS6aiW7zFH32LvbYjn6bDKn6txX/tLhooD
UC4Pe/qQkGbiRtj0xalwboWGSINpjn8HI8nUU54BxHSehbgRPcgQOgK0TwkKM6TFDzpWLo5KvmfK
saJjiSCvzo4RyAyFKoqXzNsq+mvgRhsU8EhRHfNntJGHs6JHH/VSbruYrOvCbR4rYupl/XvdfJDE
jhL8qIzf0kQ32XLMUTQZ40ep+PheLOxzj6PGcc3lb42DpDpV8Mbab8aaMje7Wra9ovM1O8BXE6X9
BvDTVdtnebklCx/ttHZxeIJR/+OxnzusEr86g3nS3ekn42chxCI55MDL6UcK9Qs8IIrP1vLhJKvH
suobR7kCsHut7QbXAn4kcJ3c2Wio8x7ttiizH+6YttmaMw6DUI9CBB1EDHao+QGLuvS9GS/WZz2d
sv46RBfi3Dddc0jNLdrbnMuj7m655pOzblgbqzwhb6sn/yEUpF9CQw1zbsQJu5eXY3vH6tRPfwOf
mvY0snzmmAxtYfnN8rNQLWlz+JakUXZ0e+tDqPZMJieBZ6co/ER8EjjvAb8YWErkhXOK55Ir4c3J
9nAtxngsdZ5Lc2voT+zCOu7VdWsjHZmQphk06vCKKKdECWeAVDZpy3hLmI+WJjQypMZonKf+KV++
I2RFgsDrfBiCaXa2eUsFQ0l3tFQjQKyfhD15Lb0jnT29rQBkTVZwD2C5RUdEQvrGGeFAKyPniy3E
zJpvR/rF7ClbiQwtpIVqb9GINNF9Ec9k+nTVfnHAwPDW/ODBORC8fXJK0qPJNhtOU/NL3Q5zv7bH
64pqBTHRHWNbKED/SdkFstA3WhsWprTLSZLfDIQgiXIIEvL6BcopVUG2x0WuULM+D11Y4gaWqeht
BfMqNHlDwQMFG+44EMzQma+qZvyLSpXc/2NCsQRaGgdx15Apt4KEfMpbTLhb0Nxs8noC/9HHMH3s
VYD9xgCAIHasp5urnN8sm+pazr+c09s285NlTXuIx6CiYoVqqOuSfUTyO4KvSwbSkqPAn7KGkUWE
NDqdTEBrpdhp04QgAey9vsqR8HIbToyy4GhymWXRyb/L0TZe95LMOazO8Avn2Fw8cm39WECfUM4b
uav2jzUwF+WBCliv5Dk3jcKL5U+5/F1l2zcAFxd0uLN0n9JpQyYaYr/10PE0DRaS0CzfyhJGFzP7
Tsqc+IRDLP+sDI+OZXLfyF6TRk9mKRFqZSC3JPO4208KR5/a7lTr35g1L/jDgiw3qN1Fp9zLnjZ9
qJ3ir8BmhFHP4PsyQRhjWro6KNOq1mGjI+mRYZUKLb0Z2fSDiTVcdUZrGdjRaQtPUlHnEan8Ynam
nyXGtdHtqz03b8IW+9noNtUgn0S8eqNFzU91nATaPF0jiCINHLwP+bQ14jjEohwsTenOLUlsOErl
tjoLLf83wyERpbvvJ3lbs5tKytVoiiCNjm37nDbXUkFPv1CYMVaXJBm8HFHRan4l9kCa8KcuzGNe
TS79jRtM5tu2WjAxrLuSbYTSPnd0Rj/KH0OrHGqkFNqRs53RVNDLdCimjsWnwMqrHHPV4aKPH07o
zaDT3E7sKUsFwnOkwuz+OAe38H/uukZnbWQzK5TsW0pH5Nflli+45MarSIxwEDCGPZG0qLqy/3uE
mL6nO58uq/mHyNAEoSYFiScgR4Yln53haqs/Sh2hDmC1dpJotyQ8QAb1x6rFgBe7iL4JD5FSwrup
aK14v2s644rBlZmeZwvbRKKo3/RS79oWB0dnbZYKhguYssJWAafdO/fIcmPrXvGeo6vfYkw8FEn1
bFIhYrMOVy120CLxZsYhdfqYBn+Rd2vTUOu9tW2YBgJGFjt2pYgJrWEayM4LVchSadFv1IQxVRXw
MHp3WIxw5sDT2QlzHTxBhr6YM+A1GJgcDoSmriCGM8IhLDI5lGUYVgCdxn7X2+iJ0sAQez3yXQBZ
pQ/0AVbIHM/RQyrvyJ7jwILi0qKt8NWoTdcGU8qjL6m91sWrNXSBGtV0NeueJvjkNx15nK3fsq0l
uvZRVdZNdeC8Jk652PoyU3btmkk/1sEc8y15ZMxhwk3G0p/aeJvL6baQkpOuPQJxWJ7zNnltZH3/
WFPN4qSpd20Ffebq0FUItWh8NZaPdO29FIxXB3gaUzT6x2rKdsNIPsEj0ICWrFBDhW8l5rwx0sk3
eSuzvPFGhth+UKimf7FT/sw0jHtOU8YE6jBF+Y7kixAFOUAHUHaN72Fptaep1t5lHSACcc527sew
SDhZMD5Q7I718VNdkn3DoWgxQQDjM8HGoZXI3lwZ9ziuPa1yyKJJA/tRJaYI3tApxHvNROycihrW
YkJlhPQjm7qFP1vgNfKdOSj+wv+rLGQQcdg7ysos/ILmuAR62YMtJB9rbqFis26KaYW0zO9NmsL4
AopaZmC/ecCarrhV3TxPRoRSR0IDzU8Q0fuUJB96Ib/HU/RCUIhLc+DOUeInmsZ1uunit1gXF2EM
R0LaNjbkWNyWp64xjwrHj6DppzIQTvKuLkl8kmQCrUGOzGg9KVp/S8AccfNsVTPl0Um2aqJchpom
StRsulB3WTy57ZocxgbmM2GmEOlHYfOIlT9RD3eV2Pyy3SmtunNkPaIu7bts84Blw2aKGRaGDwfD
EpLA0FCg/+w4aKDu5tLaGLq+sYanDLNkXS6nJev2ppm8pFV67EzMtWLagqtBTlGhOsBXSvha8vVY
cqOWA7VaXJbpVVvabdSV3oAh3li2KzTv0vF8Tb1PO40bTcvWGhOP++3JqKKt3vdHA3fbXBH3mADa
lww25U5WUV84iTdCi1TwNWa2nPnyY6/nd8VWz4NmbWrH4DaQAyWZfbHioq1yQM54b1Xnbsg2iUka
dqPQtSXYJnXkofoEt9Cn2U7PrW8p7k/TxHxZj/1dV4bt2kpXvQVPmQzxrhIT6y5VBTKop8pWLfgn
cDBECk2KG3IZf5q+HT1Jb5iYtepvyMc8WIsBYF5HB0EDBJoe5M5Wpaf/tHps9oCJyt6pDOkm54vy
LKzHRUcjumGlzAIaoFmNElW1Thpp1b40wnZK6fJVaehoWNwb7UfID4+qbLwWeXFJ5Q4JsRMzsUoQ
jeSMo//Ga1lIreM2FV32w9B92KZ9HhZnBBZk6HCaH6de0L6ODvKmVf6zIkl28bpgT6N8LZRmUAIp
ya19D2lU1KPuViMYrbkijFGJevf6bLRht6JvY25/hG2GWiY9FUxQXTLsl45Ep1jYb3RwnIH03KTH
jmylH3GhbBOIcmFKdzsC7SX8OPf7iYrthoJ6CQulJYrjpG2t6LXvGz+qfrUWjl94Mkb6R5joSP2e
JDt87giMQDJgtIwXS3aarBWnQvL5+PguMyb1mvIKBD8tzT5zhsSmcvwy+zfSW1XOXegsd7Vpn5R8
eBbtV2Ldc/pDiw4NBGZGy0xvK3+/GTEI2Huj3S8ZEIz5p6j0hrSBk4S68UnzrjvWw11F3qsYd6Es
DLd+Mv+lKwcwTt6+2arZyLM6J607CObDdSVEhhn1KU+7sGkmvxzrhvlv+UP9DiTzNdnprVROur4v
ZTSeTHI1Is5V6w/rCGFcZL7imMSR3BwHi3Dqx/hYFtvCkfc2kC3cdS9190xR7NK+S4mO4QMRd0FC
ZI9RpN40dOQs+xx9QsRZFJg9yJaloRz8dcqvIr3LPAw5rcXZg1tsr6OSXKCOTuocHeknfJvnQ8Fi
avS0lipVkPL7S8YlSjke+bUM/T2xWn8W3daSAeOr6a4zGAypA/vAfQu+kcjpCSMV1tbnZs6+VI6P
Ap/PnMP8M5phx3+eHXhHGJysNci5pLhtvpnMWEidcerBVkLobYX5jjjVm0c+6csn6VeL+hKbX3Z7
MNTMzTtyJ0GLouJ1JfedkgBlZfJiG46i2kt661Uqum1m4nkG1RwsEJBE579ztJHUynihIWC8xdPq
AdSEcwXdEkX3Ac+/xXldFtLBcECmMb80cRzIU3VcU3OfYo7pRtRTnGDLKl1KFggF3zZdL0zLiXor
pPdIfxsfzqDndFVBg0FCUrcoMU1b/BxY+R8HtjI3zMC8Xe3XMlXvHcIIBU2K3H3kdfIBmH2IyWRM
Grna2lK+8BiYt9mY/B5jFbFEX30+/81Oj0NM27FE+XyTpwjVdVAutMlTqPe2jOZ3zl2/GbT+b2J7
swqZG7HScr95kONGtr4lKm/ruacSYNMsHWWdzH9CPo3kRk2ZuCzoKLpO2jsrFJ6EW3ZkGrRllPhY
77ATbx5i06o8rnl56mv9JgFKzM4jlqYMprE90YZzLkdxpNDNHRjtF+lDctAP51B5T5P8j4KwzTj+
y3Gwl+srEbC8TScjN557I/aEKvHyA4RuaDNlpcpPwkg9RSRgSj8q6qJpYqIzkwLuuSvvGthjRWwg
1WQ7GdMQT5/HmBVYDC8jgz/1Q4cMOHMhndFiRXFilQsWaVCNB5Tvkz5Zxnyp+u5WaRr8JdiubdK6
TOTC0GceZWDHrgZGZ0hagBv42OrdsEectI9HB3VVFbQ9MgWeUaI9D5ouv5Om9B7DZ484L9SkIWPC
OhD5sZ2wBVgJkS9ZvI0YbtuaJx15V50lPDXhxIpTl/I2LuWdDMBQqwCATT4RmRSD60p3fM3vswmo
qa7wXkhpR3It1vfayt5qp32OOn6l1hxeW4tbBJYhgY2z72hqzw0NnvtVI3s2MtpsK9hVH6vm2VAd
LOpO/jOv5fsQqQxn63126IhbzckbqAt1l3zQToqO02kqu6vZ26+rpJ0nq43DgWwiX+TTB/aGhyIn
sKvqX1xRnTWuYI4SY24RIUdLJtgGwoouCnFeW6UFXdLm5jsfnH4zdizxyppfZWd+Kyf9OpuP8IJO
20pdtx3K3NckdT43c/kU9RhhE815HRTZeaI07kXPy588AxYp80nAKkP1a6SvuQodtCDfnHD0SfsT
+PvwneXzuReYx6gEDdFO4jhO9pGOZw99fmbJEP8p5rsXNK5HBVaqlwH2dT7xy6Hml0HWXXbjVSdE
P4ZEA3GVDWJO4DdEH2IHJ3Vl5XCTCtCG2nWG+kP01TkuviYA1n7J9rMjbTgWyyxbwO+jbUrRnARr
0komPXZtElJqjOjJ2HY6oCHVchgiiPVQBHWp8IJopR3IOUeNd02T+62abpXGOYhOvlZgZU0yvUdO
FQjnKx8JKIt67K/1rqPGDu6FfXzmWzC28M/dTCDVFP2t3fKTyttlLU8VXpORLU1rOS8ujcrzSJMd
RKEG3Iu5QvnJC+WUSSiCuiENR/GLZLktOJTL3JusLkgrHRYFva80XZSSDIAkko627hxXcSdFF+Vf
wfifBWMWveYiDdNEdyecFZTYcVY8YjNsNhr5QD85SR7TnmwazFeJWxBMkKY1UEF8GOWLAq8+NQDv
gyt4Qx4RYiY8EorEfF7YvTnBRwhfvcFv/EJLKi5+FVI+JV0356MNb09YldDuZQ2Iqfx75ErDq2/1
8qc1hi1VnJ+d807gQjD0pwJiaH4wNdHrahKuAKRZQgWp/HMPKGpoz00W70t0hGk3Y6lOLrlFBTTg
t0Nnx1KhBTTknahRfaYMHUnPpPVTIu5APO/1SYcIhve7kU8g/e0YhSPmoBrvqKotUEgY3h3ujsZx
JS1IkQJlfMwUxXiaYKQUCUU4r3wzR7uqlPcgCFdbti/UTngGHq68WRABGjtu+rwhznRl0u7RvAoC
QHGVX+A+0U/ykyX9xZBPKpTOGjn/HADUSuPZ5HHNCOHp++wpw9yc1+8TV++sHvShvMQy5LemHpZ0
xp2rQoiDFRu9v5T3uLlKgvSRud+0AywuyiV7sPaJanv2EpEk68MYk/eyHGagowy8YCYIdbFpW7VB
4Api9IAuHGZ8RuLjONgHq/9T5n8JC0w9cZtWwYrqvqwJPkhibm1Iimp0eyk7yhpEcykA05U9jqE3
NWXK0y08xywldE6yYVy7FGoktnArU3kLmk+FKRWEu7lrd9P8K5LPiByzWh9vgk+f3ItbrClBy9eb
6rnWGBSp2OnE+JY8vh1GvwyniVUaXraydMTKhYb3S1whCR0aN4/IHnN6f3QgJejOEpESKmSP2YhK
YuJeNfzLlmQSpwQMSRlchGXBBLV3lMkfB2BLqFD63YIFOYQeTbfOdoh0SNEhvVnxV4J2Uhpec4zu
VO2sOdw0GquOF1N97F841vKCqCY+qjYBfWLinSIfg+4t3wI073hZaKzmk0XlWx4FkMO8vP9xdmbL
kSrZtv0izHAcHDiPir6VFOr1gqWapO97vv4Osh5uSlmWaefUS5nV3iUiCHBfvtacY1KcB5faKCnF
aT8E46KBCFGXaw9IlaF/DmgVhCZWwi6uPGTJCU0JA2XG1BusAAwjGYtM4cVm7lFWZ1fz+ajjJpn6
fY9XRzGRyVTFDOOI6/HNr+ojeXeYYyQ5N8kO8vkzRj6fePR6NTku55aQaV9P997iFLGS3mNCTWvp
xbaBpOVPSOBqsZAIegLaGwMIhynW6JTh7fGdn5qpfzZaelaWcQ/X86z34QXk1IOGX1HSubINDPim
eNDC7CUR7bKpvMU4mjtdey8w22Ln4QDCKLIyh6OFegR4FeCpcNkXLSLyaFyXRBpYPr3hKLJuJ6As
mN2BytSULPgWAP/U/Qpu+kXRyydSmkNAvOv1WZCuTsk4w9Pc8j6U3BsLyy8jSjI+QEo1+3jUT9Zs
kH2YFZUSSaHzlLYD/sTXJkPIpdmroNt62MD74mfr3FX9PWNeRHQ1FiIUzRB1QnGkeejPAgkarkW4
9PJtb9zMUtsacWPUYhl+cfN8MaSU9HiVw2vddencBzTnBGUV2zGniUSYeEAf+X813ZupVoETLlwa
e514EY6GRIhDJmq5oF1jcEAhedTcgvHsK5SLZWkgQM7jdZSGpx6YwBA95l2JSoFq2iEaOqAXhDTZ
5BF1F37yEDi3dstiiPIQ3U2JxMqlJTwMjNzQ66is36IjLmiDhg47yEGHm8DyQilBTPFKmUxP1VOS
/KjV2eQXREDlNxePl7AEpkFhMr6Tqjy2aDh9/QFv7WUq3zME61aZLJSGXzfejGPE1D3h200bjbfE
WcfpJZyDFQp1pZMOVFThjZH+oJsik53uU1PnyUHjfDYqiYp0RJy3N7C06p9h+tPj5sgZDUHYbkCP
aZJMlu300PfaglPoyhT3ludddcGlUdvA+8y6F4wuE+d6YZ5ZaLLpMWJmVK+79EXYtC7Sq6a5V9Vj
Wa688GL1F1waXX2JpqtGw+RbPWDHcknfiJBIsNN1HEnTn2W+YeAdOls7Q7xDI4qu9Vjcp8Fj1CF5
pWeD+MO0fkykj47b1j7SZCI8ZQUhayYniemkGybg/QdYej74ZuTZncdZgn44i47OToahoEC5V9XX
jmkt9Mzgz2HQ9+9Vcqf5F8M7hzBX6jcLv3z6YLFodcpf2u2DtMlzoOlCkwhX9SLl5BCbG8HUzacS
kfqqRE/qqvsUM6mJ1pVx1HLQbrDHbGMKIzFGm4q/NjbILl5YLrdEF/sVw0R4CUX3REGnIvwMFPLt
WRULycykbi/x8GqO79646yRq7+0YPrgBIuRmnaJDTsfLbMwKtF3knRI8//0pZg0ctumEs51s0R0Q
qsnlxHuJw4Psf8DSkONFuk85L2RxdFh8U+2SAN/Urx0acC7w3XCno+DwmX+CwUqWBLLSa+SAU7yG
rXtUKAMjpHGSHgdcZx0JNwgA5kgw8PDwR2ulbsscEStb2cSMvp61WNpVhuDSAvo07kprM4CfSRiz
j5S/+VknNpFZPb0ZLXpsXIFuEefdVNPKutj+J46oCi10zBuOeo1lS+fcjO+Vp2ivzUs4wsnmTnQX
Dwss9iM4azTe4fzsGO/A0umXQfxEqBTyGnt6N/tTaR4mdGBGQctFLjJ/7UX6Wm/p+tDYaVClIaOH
/jSib7WB3urblgO205u7cdxaxqMljmNxlyRnE9tglHIgWI/pJ9p8N3xM+5uiOvuOA1NkL0eKXYp8
kI3TpXVeB7mZbIoUY5eW+0zma23Y52jj3Gd7nDGpINW6i6RJ0n603U/EYWtJn9hBfJdiLOWnQko5
6yIIHTaiO0mGnizrh64i/SywjwO9FtnL/awu4XnI0+m5UtZ1BhGDIfVTJS1iOYxXMK94H+LD6MyQ
l+ZmCGEbebw+F6CBqFKXhoH1HbYZun9mwzjEFpqm8dYfS+kvx5Bl/HkMMMm0lIC3E/1BHx1d1dwm
tOAmatiU1y6PD1M21ym30u1xmt4M8b1G4RzGiH854gdpxCt6JacHk7ZfF8CHFSu/74GZHTUGSNn0
3BRvncBzFN3l2B3j6iXoftTaLiRjziqZExJkXrfXU/esObglBPSJ4mRQiwFeRf48rHS7Jh7p2OUf
GVogd1LLKnhyk5LD/RMRFqNRnPOM59HCou3c4BGyGVrrMdiHY8bmHEzbIekXCb/XqB7TbDcEeKXT
XTTcN/JZtdptlGAGQgjRmq/ZxO7O6xYb/jqkLNViMFN7iRzV/FT9i/TMJS0yEFcxKu5j1vzwfW4u
1q6wq0+GgpSmndqB8c9WVorhJITZm9AXCL1oCTvXAVrX2DXZ6J59g+0kNDgGcMDSsKbp9CCs5q40
i5XJPNhwrvMGFUU4HuTcWE7Y0N+7ZiLcfHbIbQj6XtTei+O8VtEmjO8kKOicxrNuXUpEwRm/BD2z
pR8jfKHXoR3wbnPU5ISGuMl2H+QYL3K5bxlFkuRyVVLWmF5zZZYpVoz2mUHmsvbxbXAv89xdjOat
RBeT4jIy8nFvxCgZ8S/YyWeVFjvSM4/JUO9j46xpP3V5rpk9Kk4nIl/T27A9n//FxdK0zxCp9jOu
mSG/PkfDGaz2I47+p9Jde4W/quyboUE+06ydYZdIhE/RmskgYv8H333ua4icBWs43xQ6+sIgtCRS
7jqYaXkZUlqjeYkkAUEhq2HfLxQ+/KagaAHFULOSVmimE5UuVXhdOO2ho3qHZbWZImoXsz2MRc44
DXAHNdaQB1eiuIN8dfCbjXT41StU5i42ccxaWPYIuwXcJXeQog4DfD8taFYMWFhrZ8U3wgospaum
iW8mNLVj+EMImBcuLSBnEeCCcrVbHyemZZSngQ5S0d4W0PtoL0rNWuSWWoHPzGL+ClK3InRXMWYv
jaFviUi5nw6MCpatUxHfNy9MLO8s2SYmAcGkRM0uG3dtWT8p+gBLldg5kzsvgMYOSCeK9mPJGm4E
x6BN1lJoe0cqAi/iJQm4tLvFEt81aXo9Q70JfDfisRgxfWus60o7QY5alSgQgtZbehqiIiSdZnAt
RIjcF81Tqx/15jmjV6BHD6HYaQmz24RlhnZKbb31uPTMulxp8Sm3uWESyzSwKwbjYopWOQ7Pnr/U
29EmL/NDW7Kfj8ZHWfbXULmRHFIqh8NtOjoAZXCveSU/T6KtbFksatCHfn9N9sKV6Ws7KqN9COqE
5WrrCWdvekegvNvR3+G7nTMRAT02C1Mbbw0ot8RBLip+uDLllKb7cb7ylL1RHvWc+2bEw+cU0clC
vJPkjPhCaUN8mpAShZmnXUQ8MFWRykAF7HmUcn4R7vqMyYMvXe2gtSG+dqIU9m7sVy8JJ79DlTve
ubNldoEbG+0wT3iPYOG6Nz0vbeCpuh0wBeAtLvRILEyoiNfpFCZUXCY/TDpVQ4YOksJBxGJdmPlT
JUrKYfAuNyiUKLD8bqJpGz24ljlBFW0Y/ocAU+3Zvo/x9QwM6cOxJ4CujrnrYt4AratBIwXzyD+K
Qv6ypqXk1GmuOuM8Q1pnhSbTYA0LGAU3xUZajRZqXQQ/zYRoPQqrHn0zMcdOpqebpp3JXFkUsXr0
VX6yhQyZwQXeopVDghfAC/djUzZU0NB/lM7u6mKCWMs0jK59YaBwazUHwFweRTd0rxnUh6XmzSZ2
dxnYvrkxsTG+aK1JkFU8WLRmhqi8EIS2zsuEpPkS1DioElyuZXEDDP0g9GDrBsiRfIWnI/5pRyx3
69pp1KJIje7NSRu4sJr0x7NTFB3zgSyptzJk6IVCG5N24Y8+7BwOEvBGp9ijC+NZaP2lv2XEkEKk
aurxMrjjsMEdmV7Kum0POc7bay0V8wCuoBSI6lI/U1PhvYA9stKajKRI+jT7qkzCk1AjHAesxxng
Ze5VFjn+EmRScVdmkt/IqpAZZ551yzcGBxiDnMJZ5s7T187sb7xhmDfJHCEmRhAruRq7nJlm1E7q
nV6r3V3Zjkl3uQNSbdI9iFuGWx1jQjb+IdxHmg54Nvdz/z6yaMvyWDCC/A9PrZCcQkuneML4EiwL
X7XbnJPbpgpd/eybNrrR0UwvgdY4DDnqwmVL6KyTDDQNoGRHIzYZI7bI1mvgtTZu3UDAcfygQ2sb
2E9DnGNsqQuZrqVVe3daoJurEoIV6pPcBQHo6rXdrEfdJd3Od1O6pbltqqMZGNifuizeVNJ0b2J6
wf8Id/kagGIRB6mk4yhDN3TmvRw6vma85H5fYpHKCJkg1nA95SlsxEoaqzyHm/v3XAkxJy/+lirB
tWjGK53EUZffgS3s67XsZuydFqUBjsasJ8qqJgxOCecQ0BnZtqNVb4gJ+tlFutilhYUmFikSr2A8
0COp++kf2TLGt3yN+ePYtm4YluEQHMLW9PXjmBPe9MBMBPrcku2xa6y9MXez0ogeWDGWRxjTbGV9
cBkE3a9W2T9xRL9gpMuvItXfu0lyYFSGaNrrFWsL6kzNpQHtyvo1DON3rx7AO6XUMtgLvdvAYQ4b
uLAQrnQDKY+W6p+RSNrLP+7yr/Sxb7fZtg2+kK50pdT3iDkzyPI+1IQNXzMHIOYyjEg/xto4TNBH
lnCIOKtrH5GhH+zMuhIuVhpKP7rGV94Ixs8g0qdZhPTEbTiKFhJ4c0Aj0100fEFeHqzD7r5pyany
1j2o5rDDpQrTQjXvkXtQLvIROALId/Lg6A3HmAZNyTpn26uqPDjmCbwf2pDXauRV0MuDVjHGMRGS
IeBSzM+LR2/Y5gYdrqLedZwSLDrrXesyKgQfMuyZzjz4zMiy0DEPoWflG3uMi5XupJ9jTyt97mIP
TntPjN27n5fz1H6Z5y9B5WPeYSFQnD4zSj+sEpHTXsc0eAQGlapPKALw2NtM0kh+PMkCpwcc3+ME
fN4O2k2ETTSB4p/EM1ZgWDp1fyznk0IcqQ9ybuir0KYa+qcWt2IfDTibg2yb+flJDaz2gYOuCj1f
2Bi3pZ58Utpsh0j7VyLVf3nFHGGYjm3zRLsk6Hx9psek1IOhIrkCFVG17kKjpRgZpy3dM3UcoUIv
fXswgYDU7VOYjMmaharY97kb/DCi0E7/9Y59DXCalxcSO7H924aylG6obxFSmZ8aVZsSth3hOsb+
NDA3I8SmOo69198T2Rxv80S5pzizo1NrzOeEGFory4JGapfRL0yiMbEYuv26jgUu1lGRsjIixm1G
L7o2Rx37gNHEI0eh0UKWNBaoZK0Oc3HBAv1/WMG+fJ359v8WySNzI6nicI4R6GMH6FjWgyNk18Tn
twqd8paNFMZAf4mBekjpQKYxTcT4GSOvv7/lrNFc6ttb7nBTbYv1yzLYi75+FIZqTuvAP+VFoUuW
AkiC20mYAlglFq7s1HC8C5GEOqEGj7R4zuv6vffsO09GD1WcaatA865z6vGr3KJX2HNmLwrvFgba
LIjTOaRJ5Mma2ojMvA/g4pP0nazaOuU0nW+mBFmh7GjSJsbF6BnU6RNMav3i4vjhTRnLezZRpIsz
3eEkGEOW1XLCTo3DnZdQ4NFuFoCQr1LnUICyBD26sM0SSMw+kHLjWcwHcTsUorlE5ae0rxPO41G0
LcgOzVx6oslNZa8xAUS0QKzmdlJPpDvQOmCANarnnD6h7e/gkxw9p2K5CrejxTRdaCccp9ADYfVy
/MhSBu1dsHAZgbs0xrMIvs4suFWYucd2yc2/URkNlsnH90cR1llqH7fTQh888mpApMvmHLo1K01/
MgBl6TRwkil80vzx2cj8rRf367xmspIG2zhvLmFX7UZ/bu163jt/iM8ucMi1ycXEuLWm/NSvele8
9Y11rJPg2HbxndugatdN84JYYTUNQH7hnXFUtogx9U3/ThvjRzUdtGjbuLG28LLpZ9Bor7H1Ifpd
kD659MfqdDzOvJ2pOTbtiCaC7wNCV3LIqBBohUa1VXp0Y8XlqyvplroehjNOwl59rLxdPjxyCLK4
l/IBJ9w5i2KOWiFW4FF7NLxVpD1GqXXuDZthgnoqPJBMSMIDBtHN84RRZG7bkwN61RUoTsvJuli0
H0jq3FZRtxnMaCtY4Guv3oYprI5hmSqw/KQGmu1jBc8CcfHoD7BGkvsQZ1+N6RBksKudRzpnAWih
Go2HVyh6IbR18UJ5yY84c65Ceh+Tt9fa26A6TfZPI7n3RLAxORSrPmUnVFuFidhnGuHTsEMntDND
89yH5XMm20XJaU6ps+0y2ZvIGrma/J8WY9BG50NrD1Y7LCvICeA3Z5ce6hAJAQDA6MQ6R+fYZkqQ
jB7OVH+XVxi6aw3b2ZPQCXGtP6L0mXsGaQIklXjNEEkb9Ito9l2sMrttR3FKYNYH80kXGbKPfbxV
9xbqZMIkmF1d5cwOW9PY+O4lxTUCtI1mv36IhLUiJ/amBkfgCu9oxXipOegMQi38AB2XpW7quWGq
nTr6gq39oqmPsA3XwEhWvVrVvXsF52MpWn0ZGHIxtWCCfIrxJKk/8+klZa7Y+vfVeKpZa1A4XFUU
7nPrpresF9Zq2otny2JclFFDMfbwTJqiyCkd5d/NVtkelFniTmcVOwvJ8KW3f6TUzUGiFmZCixpG
3DB8TCJ+8jnQhL7F4gGKNo3PEhi5E/Qrb+RBGuSK/JktXuCLp3MSQCuzGpEoYBqyNiXya+Wlz5o1
nj0GMRG4+q6lOTqGy2FEwV7Sk6Lyw7AE7F8zik8zqrdmBHQ77KDQkV99lbgoVGpnbZjtOQrUZzZ1
x/lQEo0nq6u3VhPgHygeIoFMP6W336PTHZjk1NiTxvgT1DTmXx+9NLDXvvd5agvrtS8iHHWKKBJ+
20jAZmmZHtjtnYfeGzHrcD+G0K1oJlim/dhBXBKUDs6UHmDNBsusx5oVK4bNSen+Y2sz9D+3akcn
W801DMM1TOrHrxsKLaHIBHVoQxVASq4m8GnxTg+sO7b4gxhtAFPWliSn9yYJsCOPj8q/dROYbXDo
rixNnCnnlqY/UzK6beH4H9Kw6LEy8Mxy+6ZvGzhSzqUIueUjg2bTHLcOQX9XsrJpm5dvNaS5uM5P
A65fv4WzZdqwoMxVXYRH1y9WmTYPzVIWvuY9DDDr++0mQCALYGyhZdN1CLSow5coNXQNgpkJK/l9
gL2y6vnvqqeJhQHL52Wu6kuTjw9999y09LtST71lwM/7qtxNKtwyR1f07rADTkP4HuAD5E7AUgk4
qCRbcFGPMowoeDFgJTeMoDbGNA9W7ZusaK7T5jyIT3Ca+9iJdgTlUHr1u7bmjTUpc8UYr22F+T0i
Kjg2TEAa584Y7hjPPdU1zc7J3UTjiJIJLlYD0ctW0Uqv4w/SsoJF17XVgrdnQwV5TkN7CzF5CWEW
+glvKD40j0ZPXX168AsTjuQGp+MOCxOA0YhRmYHy2dYh6NVo1xlnE+/WZOu4fAxK+82D+SrJbVLB
zJ9gZuNtC6G9miLaoum/D8oJYwUGZ2bmABOP1RxX9mab/su8huv+KddOCRRvryHHI1YgCZOVwuqH
9Hut4vgOeoETrVuCTFIFRY87ATKhD951Z0P00Ba5/pFMtytyFRda/jRF8Tur945hQq6VBwp7j6mP
V+tbIwtvNVovhd2RZbuDus5r+jniVe5N2pY0Gyv7QYhhO5HhRkgbPiXFBOE5ZbosyVi3ige/IUsL
mWtMMpqii8er57IQtva4G9ia0QIyrTWKZwItDoDHNm6TLOOUdpz2/Pci7s83ziZBxBBodaTtcPr+
+sZNWj6h2SfgscJSvsonPLmt36Z3f78KGZvfC0XX4DhgOI6UvNvfCsU08yabyPH5hM+I3+tdAC+0
/jh+cjCFIbv931/ONQ16eDbF6R+nz6jp6taqaShoWpTe9mXSYo+C4VURfrjI27z9RyX8ZwPDdn+/
Homgv5fksZ2qLNK4XixR1FIUQ4QLDIN+QvGv8v+/3cnfL/XtTuZJ32JT42jLoV6eorFpSEchBaVz
8vQkIsaef7+Vv05r32r8374bQK6v301pTMo6YdvLwqyrmyjLkLxK02qgvXUGRvoeZjt0evkz1vR6
2DuJDyDGVQlJjP/4JOaft/nr7vDtu3PyzeNJzNFMPUQwkR3zPKpp5/ebvuOckOMCrGparNK4CzNj
37Y40tORMK1rusXZ+AgnSsTPRaGfU0SdKqNfPwJzdrXguUHii8xrldU9nKkSLqe+Ivb3p8mBMSx+
DMldS9UfwOBLxA/yFJD7kIhBapGIGFGn7wpgZYm3JXf9TSjvM51gAiQM0J7zBcqArRZ0Sx/Btgko
AL/FPqySHWeUhTbVF5WrVclnI1fvoAvkwWb+HuhzHGQwPsaF90MCpwuypEOkYOCkroJrmU8fyCeY
UOlIOSKzsbgnGL/zyQFKr4+MakeKW+eAYyQGrPAzxWMxThHrerhpTIyutr0B/LwXab7TGeT2JdnJ
yW0EWxmM6IrWwWpiPjJ0KWM6YHEuJWfw1ILxswSMduKgaD9kHdaQjtl11q0t2o81BEivzK9pCizS
PD5WSboMC21V5MbF85m3Rcmx4w2E9YEBndiuHAKdAfrAqOIAGjyHobxeaOynxO1tq9hmK2pXujVP
FvE8409+7KW4UZ736lfv2fAg/c85EK0a/ds2ltdWA+SIf4Ev9sKxFMBKksIsb19adF5JC5xP+Yhy
Le3y9ydzfu6+viKOIXVJ59Z2ePR/VTW/nciD0vGRYzkwOKO2uIY1jbzbms1OvqmTuWkkt6KUpElE
Q418pyj+V+1ThQ9L2DqLuFCsra7+q8f42+UTm26/bCJ0N22KDr2g9NzxQZFVVZkzBMu/f9mvsd9z
N8XhIsh4YOQJcJ/zhvLb1XQxk6lTQomJs51QJHK8TdGpkIgwezvTNwq7+B/L669N6P/f4F/f0LD1
uaNkm1KSTfD1mqagcRNPrK9EgT9nNgyOOqo/xrbd+e6wcpNqbct2JaH21U26TusALDx0LayIhKWd
qBkBbaK/oAfVDMUd8UyPA47qv9+Xbwvlrw9pOtJRwjZpLivxbXWSLZ2u0U/Z40pZU9GZciD6cjT2
uq2XH0r67sYasMdYlWPhY2e3rZMifvj7p/j66/zxIb5v52NAN0tIaiSO0PmGC8xCWucD0GwP8cfD
ZGb843n42gP6zxVdYStyotmXdOfb3pdqHu2lnKTWJISSVDpW98rUgGMdcbRXE7OvfTERRtFNVv+P
0uVbL//Xpdni2d/J2+Ym/tFojMPcmlK+rKaL8NO0RrFPrSzisG1270BnHAQjaXloezoeVW8kB9ug
3V9itrufpK/+k7H+PvyP/5nf/Odx/D0q++vuNH8aaTmWYqhgWkw07Pmf//ZidHnljWVUz1HZcXeU
YMnWhQ7AtSfp819b4R/X4k5bhgSfSgiJLfRv56S2KYc+TrgWJq7umsg8AwDXEFyXkhw2vZzKTRfR
DuyFYJ6Z87z5jiQqxmqGVeq7ggl2E6rreFa44IQzF39/CEk5/31B5FaYBhWlMm1buIwBfv3z325F
QrYFAD3L4DTfG4TyMEXlC8Xrvig9UrcqRlkeim2coJGx8fw2Al6kMV5bWXWaP+tMLP1TZWPEIE7y
Ylj4noYKgQIA0r9/0D8/J8u2bZqsmZbuiO+dYScMYR60PEDT6IB/MWBACShR+05zy41qXBPRcsEB
QeLre/r7pcXXwnu+R1ybRRRHCpMoJK9fH5chcZyui1lHCyfptpodvrlAehcyJZ+mzz2wdAXwFbw2
59TsaXNYNARKXwPTgW4GKBSYgyQhhO/vH+vPpXb+WK5AKmwbOv/51iwfLGmFdhexgPgcPdq6Ntf0
iCaSAisJggq0FJC+YSHzRl5aw5CcyGW45sT1GQQ6iXdTota2pSFEDeOUNpZv7KfJaDdxn4DM5wTV
39VpM/3j3ft2M8kUoFlg6ZawJWM0TjJfbyazatcuNXhxWu5UdwF3DWkYGTB/vzl/vnXShaqgu8qQ
7LXut6XOm1J/clAL0MJ0yLhFM7HL9NltihP7H1vety/E08FDSeo9r5AyTGl8+xmKoBpalA94ynG8
X8DEqn2TeuHL37/Q18KFZ9BiPCf4Ijprt5BiPmz89p42mtn1jssXituxv6HJKBGpIvD3XXdndpX2
Fmdl99bWNLubatIf/371P96++epSCJYv7qawvi2YaddNJVujvcxVrG35GM5N7Sf1Xs+z6BhWEzQa
n4z7vNDkPyqm+XH4Uk98u/K37z32c8BJMNBmUr36nCrRHHMzL+k7jAzqiZjBdp04wT8qBPO/X5bX
3WDJdh3ne4UwOU5vJy7q1wotMmq5pkZbRPGokMe1VbYLk845+oWD/30C2jDRjj4WZuLcMOIiMZp2
+WuuWelTx9DqoMpQ/CjsoUO4GVXLSoLJ0p06XUXFlL7koiaaBWsYPoGWGUKH18noqUv1OUom1ley
hLZOPMggZlF0sM3Gqt43Iwdyq4U4ghXAuE90jCYt3vXUjCEPK5gwjmJA12MivdENl+AYzfKiLTl+
iKWScNjaSPDX84Tqk/kA/l4MVvjU//7czL/Ot18P+ynFoPlLM+B+ezc0mPO+U1EN+hZCPI0ErHSE
DBpXHIB0DUv33y/3X361L5czvr4kvRGH7YBjmjtsi53R191St4CZlmGV71tBlxCN7r9K3m/fkQVN
Nw22JlZgUkWV8+07tjFSALMt8NXoFjL5kM7fVVMnWGs1yeCl6GS0/vvXFPPq9dtt/eOS375n3trk
AfSRuxSBN72lc9cyCOw3MLP1XWTGzhXpD9nCqBtzEw2g1GLBJFdmJeloNYlHmObLx79/pG93/j+f
yOLMb7nStZ3vP3TZV1VgjZkDZK/wERBzxllHUVQ9lVDOT0YeVJeibux/FLTfy8r/XNa2Zq8i6yIq
hq8/eFdMdNVdh2azsGghlBFSzagacULLMOT4HuOW0EqUwFBRzf2odEIOiI8PnkE4+bh7mlz8o6D6
bzeCWmFeNZioi+/bmzmU5tiF6BJJS+xPGYyTB6tP+oNksLpgERkuuKHMyz/uvvNtv/t1IyQSGcGt
p7Y3vz0R2uhENFwCKPSRtSN9+brv5FENy1h75B6hFL6K5K3RQj0GgmYC/mIco8kCGjt0fwTuCTwM
MCAgtEqx5ena1SNTLIkiq7zKGVAaj7qx8wokxePCrXZBWG8NYGNZhczzTRcRZdmbS1IIZj6RpRtg
rXAuYVOgvxu9q8p3wYohCTO2TLVkuvMR9MnjgPWL5AUrO+egvzBB1Px31+06OrsZGK4m09c+f4n8
G0AMb1pzNutk2XSULZVEpNVfWfU1ypW1DN887OW/zIcGDz6yZE6nROHq+2TcNQO9bFgjGVBRS1/P
vKJiVqUhbpyZKeXMFraI/gzMNd8LM/hwYwfwVN4qD67EkC27ClFIezMi7YDSCVnk1hmPsiOPZ0If
yr+UzCQwPFQR45C8OAjUtHNW3hDsbYaFPYjuvsaUMWMwPPg5VwGtLAd2YArg1NuJcQMeXVoXxHsL
c7pjEl2hBUn9l2JwV2V5V9rXNWS8sP+pAJjkuLGk9+qkBUNcpvCB+RCZ9iXHttcruW2lsx+yE6bT
QE5nQFnsCG8RMeCwuxBbuwc9ihiXkrHOc9FSvycng6nzcKsN9rZoHx187L5Fx0jfQopLW2dlC+w7
9g4reUXcoVNYYH6ZlgZYOibgOUtfHTQLeDCdvkAunWk5ugpT3UfgzhApkiBhw+TtQ5D5V4Uyr6xy
BBKNOQLORWGEt0H5Gle44Oxzrh1EvG2DVxPrgp0TaO681oBvTRRetWVfguxSjCOepQxBhbcr6uui
qB74RebhXbLKnNvebQ6Ou6644w4LXaNuPAxS0NyZF7ifLP20JbFfBSvSP0BOwR/X+bIIAac5VPUy
Rz8UTwL/xGTC/CFU0WExbXIytLBKgke+RAYG5fHaRepUDxqZ6A8NkRDE38pthEOrKPfIK0C9DeXK
h/DT5gOccC226MXBdRv4jVVwaIkjaGp/p8j3Uz3mQ1muMKv+pLtOcMAlURuSOTlHYUkkn9fUcNgl
L4a9Mw3ywwhq2CJMWHBexZJLGvDA+xJds/PzvF2l8g5asO7/dOK1FTQL2RFoVV/c6WXC+yRoxIBc
c/Slru8y0KHS+pDmB9klO5oGQCV2UIeuEJZfhVgLhZ+T2OM9u3W9NDk5RLT/SCrxW+uUNzhiiNzi
UDGpQ53Q82Qo3lc7hkwhmTJ6zfi0hATpgI31Ny7Lsu6xpjx1TcB8lTdGXBfZR2MxB/e31bjyvY2O
7TGISK3IcYrdDEykLYfI5nki7c4ZUvioivuhvEuTbjEYL21KXgXailF41xWYmAx0l8XTauEygzjg
M/a04h+TfmPCifUk6Jr2Gf0BWPS6/6GPGKevBXGTAk0JUQDwouZY76y+t2GDlNlzDiVQoEPQYJYS
yUAQne1d9/Vljs4RwwCkNACxygipW/ctsJNQMVnTN0bxVjkxsGmBfQOLuMdz1RE5kb7E8Y3hwoeN
bbjhzTZg9GhVjHdhHWE0BxCvp/Al5bFvaUNwuDRe7OwdGw+cf2BqtGCXPoFEJfi1eYSOYLXq17D5
fCOeQ4XQZfwwCwJDhwN9Nqx74aLTcVYGDxKEOsnbQQpGZOM35xGXQ25jttZ/jOJN4N5w21Mckue6
F8PtlCGqM3hwxT7Rkm2Vli/KRCk8mbtgGJ698ldE70M4VOdE3A/AQnAqr2Di4U6CST4iMzexe+Gi
MHxwRUaFjepnbXCTupIj5bqIz9asaBQ8uOiIPN1ZxnDL+Tq+fpYKdX51HwCZAJpgJ5usPxgKW9QE
xhO1y8vo21d2Hi/GLllF7ccYMWKl4Nrj/IdtOfiHkuS0BtKyswmyDaFFMDIUNOddqhHCe9amhwIr
V2heAEp7CE3qcrph5roLWnxORCaSWcdQt8IWNKrg9P9IO4/lyLFsy34RzHChMXWtBd1JOjmBUULr
C/n1vVA96Mp4aZn2rAc1qYwIVwDuEXuvnWi4eEJSrwp/bflvUZ9syIqtmxnBFPj5UUYTSbQyNX9X
FtqSfLQRI6NlPBfEKQXZ1kExU4dQlLvjCEfUTzZ2B9VVzK3i1IwppTx0GlhvZQutmPWn5mBTjr5S
UI6h2+NAQaoM6YMgOlLZySVDaGrzsMJq7oekAbGkYOEho7OHRlrBBa/5X20rWVc8ogl1iMLQ8u7G
5EtKvpxA2xh43BJSECKBmX0kDQG7YGxAG7MN7tknv96QYTfPrS8vLeamdrVNSMtdteqZkI6Gu84G
bXKicgzNfRe6VM6phjNaRJyuBHSp9qokHYXs5OapRharGjXyq5+yfA6IfCqDH813N85YYaR4E+kr
GA1F/SUArrMuMn7gcOyaBkIxFn7SHLHJ+ZMRGjIVGkoFcknrnYJgK+QUPbvjiPOCbxYfbX2z6zub
NdxJx5Dfy1BZirrF2ta/SFGbpUJbcH0waAwt7pECkFP82jKADgjsDLkCLCA+A2OcrHxt22ed73vU
XVhfSAPRGPu/hoNq9BdYVpp8BOx5RnSujeCgi559BLwSpRqniI0+PkayOjQdFtxrgODGq5/yXL/3
CcqDFD68W61TKKj0hBy+HwLV0UC+TOJdROvNEMeAHzjV/CKgefBNw9ufao1DQMibFqIsDeGhYzxp
9XBLrMUGhshMUZNtNeEwif8lLbeHxYHoGaHGUvYE0KSQDo2ShRNT7ZyoTHVfU/8E6dLoxS6IQDRY
dxdc3gTE0gdseoiJlmZK2rfymqoNCL9qToAKF0S3zIudRQxVbKB1p2lzsxe6VeBgWLiHp6ZRKbQP
jfnlRiQA2GcXIJiIP2EU1HXLPbUfh7tl4xWQJzVhqZ/LPTp/QIYOJixIbyLclrHy6bUhz+ruo8vb
b438VgcLk/FdYXIawakibnH8SyWOIQdCP2yx5SClypD4VGR02M5nh6w3ZaU2fv9zba39z2aLgRWN
nWsLh6mVPVX8/zV5IXlTc9x4ZGOM2gDRo2muE2NU5gkl9lH1wJenaWnt1ZJ8X3voTKzOqraWrPHW
DaX/LIPxt2g9ButF4UgI63WyFJUC36HGn5TUqkShJ+QWR21+wDujvJTGKP6lZfxjgPOf/oBnHeth
k4WQ+LNR6u2u9qoCKnKmUT2FZfSOerZ7JY+hWIS64y0TuyHKjQHH/p+/vj+mY//3hRl88xhl0cII
66/fnhIro1+nNIYZx9PeqlSkuF7GE/KfX4bVFP/Qnz2xwYDYQbMg2DX8MfHLyblvykb1Fo0CxpSr
QwXY0bBuN5RmO+ThJvN6OMHXnsoDl90goU5hEyPtUnEAhpVfUZCsPZecjwwDnDzGaPh15MdC+UQH
DfVw61RnFXZCTF5GEbjLJp+ae6Sp1neXULKcIi+eOyyKBUJenZmvC+8bacEHnemLPiC5xHWKZArf
yq+J6GQ4VMaxi34IqFw6Ndg2r+P4xqWuPJXmfjQpMopOzlPgvH2Aq4f9eTaQ4ZbtS82aB8HKGT7c
9lXHXlABbldIxwn1iw7tHfC6jS8pZ7dbtSzK4ydPa/HVNKya+L/x/84liQgaDI064n1aIbUzhFFn
6VBDAYPFGS7ALPnDgU2A9A6FouwZ2jL6ig/GSDbiiE2nZXMR/sTybuBxKSeHABqmFc1/El9V5dgH
r2HZHEYTy9vkFNT4Dx4S0OKcEMjZVHu2BjDKDPCQ7tp24cuIr155THF3Cm2Elyl3OpSFIb9sQtPh
eywTop0a3LNT2E6otesgAZnMI6BFWQo+ALHs91hrT8SxXwYXN2hFJEy38RprLnUfBXGwT0E64Ixb
kKBKf67Ns/rZFu+l/C7oKVuL60W7ZbRXhK6RuPNcY58ac5ON/0Pn4hE9lhvA7yZQbke7Wk64TOsb
y6N5UJ9y95nGIykv0dT4jFDyjg744GDXaKTdgtHTwIK1Xnesh1Nt/yps73UVGPQmVB+NWi5t933I
flNtgO5AMYQwSXEEGaJ0UsC2UrpxD3gZWYVuiUM680kZ+NB1Y92SWUEg2KI1cUCjq7Rib1mC28BP
7WJL524/WTrcGSO+DjWsSbyEYLCjdYtvLL/C7ps75btJJicoxwWWiOPE46/eq8nN6Kz7dqlYJELe
1JLUZUy6pC29Vd1psL/ozzuWLgSce8pGNQRK4OAoqmJVo4dCi7hgawEzgvOrWVfJsz2CMG7lzA5L
QDyULEywj/i5ds1Inufwm9Gkd0V2bozHUN2UkeKiN5dCjY6W0e5q+830Qdlnm5biJ/YQh0O0AgtK
u9agQJfgW6xCzP3JooDoGjVvC0oOqpTGmV/bybEJtTU91oph3WS//JfHz99MfUydxZRg54KV7M91
Q+i3rV2HtbeQE7VX0CdfVLW0XlqUp2RauQahNMwJh3/Zchji717Y+M/QTWgaYo0/BvNRrwWGARkS
UmM+Z/Q4rzjjy2s5UJEIkqYz3NQdz5T+kTQufusL2MpZD36dSD6KH2UVEauH6j6lV8xq2Awyjq5q
Lq5GoddLoKJ7p+LkahzEUm3uzXWJTkT7bgCzhymmRONkaXSK0V0LPyN8wR7quN7eofdfdP3VbOpZ
VKuAC29IFUgDfCmHDMVzwdCJvkslc9g2ZgbmGhUuBtgRXfL3Q54RfqVeNSrIaOAPJ0WxlthBzUmZ
owc0wc9t2a1iOl1fW1qYqTlPQDjN1Irct88u+KH3Wsb6q9FfuuruK28+Xp6Eh6OzbvxbPh3KlCn1
W6wfWcIvckKcgHN5Dm509Ig2SBsqn60y3XATQc3tt339S7T7pg4I9ijHg22Wd4qNmTpUX1UaHdMM
ckWSX4yuArMLpUe36zfcPqRjfoCA3qq5ue/r4BAztSVYTN3nFGLSvsVEz2KreVLjdNYiZq97oh59
sQx7DSAtoRoSP3Ccv8XMEmy32Xm5xGjcLMRIj9czZMyd9VhLFJvmTpPOc9WIt6xNthKrvK3X85Yz
cGhxQlpPhVWvkiBCG/1qF848jBED5e/DMNEgXy3t23M8bqGt25hY+vE9dmsl/zDrl6Ss901PdINJ
xC/A7qGCTBqjG6W9HerwUqnMANpyHsA9L0ONBMunVPbbzgDiLFetgGgx7iqT0nVD9jONEcdaPuw9
/JzCfwwU0UXSrxNBZrRgPg3YOcQrnsR3s1Ew90MUgkHntNVeYW6HgIyRRLMGBtTTwzOmgw3g8Ac6
Ywo4jhahfVaJ4ZX2f8JcHRe3nbRmbrjNrZ8OYT1znkS+2sOn4MdVq+coKWdDt8PbtXQFGRjrAI6M
I4A1pF9Fu8VviwGBlLAtFXY5fLuYd3Jicuzxwy6tiyKA88ARGMwz71sx9ylpUXTU5KQoxusQH9zh
q0a4O6wLlXuMfCiPkjyEQOOiwrnpTBz04ErezjyJmITA6u9S+GQESeTkLdgA00l7n2qMOvgdPG6P
jl/8bqvpIQZfNu9C5lqzrNxZAFhEna1rcdeNn1A5jc7TSN/vTuhpVZvDQgJmotR78OCBv5XwBuJq
YYZvTQRKwZ/V2gGlGqWLyngaBIqRvVrFb2H8DqY4h53O2NI6S6Nb+8qyR4MwJNtRgchBoVOoXx3D
PLZkn1AvGI14S7fNHiGd8kgRVpE4ysZKnygr5SJ3a2JY5H1MorUdMbEKLm2pM5Y5xN6+Uu+FWNPr
3RJ5COy3fgA9V80t6wM/5DwF+al1X5q9AyteDvsSh4N7RUZY5tfKSuY+kEn+9RHEOey7gccIqeWz
pjLnVlTCFwTenDh0xGQWPex+3STjajCI+BmfxtxfOE4C8v5tMKqFrElUAV4VWDAupYe8mFgIoOA1
rZD3VmOBMctwhvsmq2/Kz0BfE+sLkQI0Dj9H0Mg96B5Mqtx108Uiwwc8lADhB+VEeR2KU0RpCe3Y
kHjXelLNXkkE2HjReFXc8RDZ5EAtKkmTCSqg4xud2sR1StZj8L/vCMz/PjmsPwvz0TJlysAaYw35
imIKBJZevDQIuV5zbsCyCdV8YeoIR/+5Vv+bXQV+BNt2LMukpdL/kIgNlQK0s5yiyKxM7IkHJrVX
wS5kVLG6/f97qT/WIkOs5IPTJe5iEE05N3K7eYomwaQayeZfXupvOqy/fKqpEfqvNlFjPz24dewu
XKKVhCIJXR7V46gnH5KHGgtQnKJRNH788wf8uw2YaaBKUTWDKoIt5F9f1vQjzVVs9k22N2UHqMR7
pAXkYq8LkqVilNnS6Mpo39o9Hf+oQRyve7IQdBfOs27If9mb/0eG8EcXZiLuQCqDsIjv449vwe99
kaQRkRuEAti4HIx2VWHfgNnUjZ9VEipLtnWou5uOe6/CqiGcK/1X+p0WkSASNiKbRSGf1VCIpWkC
2/uXiglR0//oExFDWkj/kKIB03f/uO4xR3SuI6cYxp73JVpGWQpNS6f1pEp/2VA9oiYlYRIoXy4l
otWKeHb/0CbW0mIe7CF9Mnzq4oYRt12xVWqNE/nveDczFr9NpNaLtqOtyXyDMXmyMH1z56QEORGC
MsKvT78EJMvRbIgl+LIs3JOeSZImlh83br+sUcxDGa7RpK6tAFNWWq06NYdgj+uAelcA91X0O6nc
uPBOFd1bBzSgbmgZQHKHvtwysXM7jQYUSKlVkiJxj81yXjP8awWzI+aqcC6i6gHmcQlxZhmTDKmm
MMYDeNX0KDWZfplrrTPt2FZTQvmrOo2RNG8T1OGqTx+TC9zo63lc4h6dEsZM0gUJdS9oLaMvAxk9
beJCiGivEBFiEQOl95fQDeiHhpWYxpIulBMu6jlATMC6ZHZERHfR4dStt3YMZRU6yrLxfnSWM33K
udnx+g64u57MlxwgIqkXMlIWPYd8Ub0bQb+y4faFXr9Vxr1Jr6eZ5F3JM6o8sVRruAgeDmcbaVvF
Y1+DYZpO1G4TDZcbBd6qistN5DEN1fWlD3G/D9NvFU6nZh9U+jR1rF7ySAUCyXTBgS08BSvpUOJ8
OkDsZqdqkBxOMr1mZX/WxMBPFE/Bfim0I8du7yMNafiR4TAxGdq7RnqoEZ3nKKvRevIx7UuqOjeZ
yI+koZXNwkXVRksQTEEDs5DfWMNQJNPmpMqT7OTWtdgpK4sWmVmYPQCULLQGtG5arARfle5oq2gQ
iwRTIWxdjIaE64mnpELZPk18+Znw9JsTlUiN/6UP+htlwnR3MemhB7JNKC9/fRwF5EKriceP40QK
kwdtkGBfAJUHsQ6nEvcKjMPaeNhKGf4mfRDd0QhgudPqot7A2kIKr0vs9P/8kPyfMyjelKsj9LRN
AwnVHxM8YzD9GCyMsvBDh+wVVypEZhbd+z+/iphGWX999v31ZaYT4r9OANvyx8qpCn4YCw4ZUZoZ
k6hKSZsY06oInph95Vd70L2DBcGFqB0qLTVN/E/XDrX/9Rmr6YgCTcQYqqZaf07DGEOaedPyOwii
D6gmwD/OM1mztZOV+vrPH3x6Yv71cxu60HDvCBdhJvi5v37u1mtKSEGIO4aqi9fcKOXCZO7FestN
NnmkW/9Sufzt65m6xmezUfcZf4g+tKB2vWrKp20GuzpWegFI2Y+zhNylwI1XcMvSxT9/wr85ZfmI
/+8lzT9OWSsM8aBpZFAyVs+WoD+NuS/jmPl1bywhoZDT0quuOItIpcgsnVpfCrOkZ5YB0LASp+S/
yEw0kgb+x9euGerkvzSnb8K0/3hPAFCHFEWat1Anblk4rsbgOakIHeQJyiZYiWkZmm0yZvfGaggt
ttl+G+abxiqz6ppd2B1IR80jY+ZIoGyWfva8liCPn2R8R0cDkFJfmCoRCwaxiaHG6BYOJZMEIk8G
4yYYFSQxPtkYtRrKjbYgGsE/E0OEZ76rXcpsrEWg6Oz8NeQ5XZXFPgdi40AUi1NI2xZzUNpuQ3sE
QUL+WsRT7TdmMzz4KKfs6BwQQ5dyTtCsuwn1k/fUhc5lVEmli1dEzHHQsT9klJlPRpR4UdJoeTEA
FrM7QLgsc7mExD+3xb7Bougkz0251HOe00SpGD31xiPl8SeKJ924Z1iKLTNghLhtBV09VLyQJrte
Ouz5R5P8lxs2Llm+ZTTJuv2UkNUsrY8ulhhEX4mBLjvcjCXIXJ3VPbIU/dmq4WdZfMfiye2+ImPr
mGQ1QyR0Vy3Obb9+JP41nAIB0ikXBUKMBNx092hQw/Iui+8Q5ksBAMiIwQA8esGi0PgeinetV8E3
tORqkPTDIcFHBJGS5F95zYqtAwyKtqbdJ/ahlMFc2qQE5xs12tlMJfzJZJ8ZyyCb0KCwlNeq/JTY
LquGq5SUQhUpTkeKrnmlXBP5hy7fFeNUgkYPOwUO84+XjwubAQgbVptFL+gf8rafWAytG4tgMxyq
GC9gH17HrjuNKvBBEKYjF0fPci6A3yxVZ9NNn5wukh7DId2BwZ7k3zNHWkV+Mc9+UFppwTB3VHhI
3mcpPRiXbNi85mMUv30ZH5k1cqEwdHBSRCIkIEsSDw0IDOi9RBDv9REOl6BIK6HH4vVWYJjh47qL
Pt10Zr0zzUNOuCsP5BnqPLVlEQhZ0ddeanzoNgMVTR6badTwQZQsyEMjo+TIyS2dAthnhhWxbN4N
3NrwbWKX/04BxFsLAgaTLhp1TJMl+iVlPaafdouiJIYRy/AbuKoVz/XuV+8PvvkV9jsCiYVHObN1
6DHNYFwis9cDQiLBpMIAzSsUvzbzfBK//fSgUiEx4jDSbVeHc4PBRy+jpat8ZfIhuI0ZyyEb5bXA
1bS/aq8vEGXMJq0CvXnCrMz6dLFr6ReFmZ8zYM1jGe8gQxmUb0WsGw288FNcA0wI5715HcRqHDdW
8RKLM83kTLeYv+6V6elS3nv11WaK3Ponc2BumIxnz//2KIRBVpGuwdTPqy86162isynw0D+hpYHc
sAV5xl34XXiw9jt1649PvvExKMAtwkfi8S30XGo6WHehXwYd4zWJqur74N9rUb8WlrzYrIcLbdz5
0bsoim0R7Bg3Epdlt6xCQ/U3ENi6nGpClBjxXvPiY5tTiqrG+MP1mjBTUxA45SAhU+2oQQIfDf3J
sR8NZVzn3WLvEMsni9EKoFKRH2RIOuLGbe5DvvbjoxizeVwfrJy0ZAWzt39pkJ+IEPuG5Jkyp3Tr
GBqSX2l8gvCTibqu8o5N0KGP13azqeCX2Iz5CCzkApLGpyq/3OJqk70YMiv2YfACooj4K3H7MUZ8
j1ULI5wBfchzjrX9vuhvBlOmXLn1Wo5t7ysJn0IB2ds/2mg5xFYEF5kDJmrPyN/hMwP21qiyrRnU
m7kbLurqu+rI2vJxwR6d+GuId6445clJQMvkTmvddVmnVGWThCqeC15FcY5uu0sCFhXXnFxGtzs1
yIVboi6Fd9TCjdv99P2usrd6/GHkH/FwtEndoOEsIEQbryPXmUVIF9RlZHDBYKx1NHfSfKC+abIn
mRgc36G5NGseUYwRJbE4RvA5BVF10XMA4c6KLfxZG115dHAjAjoPwSeKcxCVBiT/bCkxkRXwtaAJ
7tiltOzojKEEPfmOrw8RGfhgfxFBzSO6xeYsu0bTRLHl5AnHpZnsXTqHkhp11rfGQoBm0dEOpnzB
sBiHchG1Dcvyi+F8dciMQmBwGvq6fon6FjhezvCUcVQLXvLND99C5VdB1xKlr4N7zsqLyaOzeg65
Vqa7FGyLqNEDLG2WYioZQV+tu63dkz4ynAZ1aefQjAag3pP+8BCFv2zBS7HNSxBZJXcpRncq+OGU
EuMUDvQHA8O99RAFoH+3XuQtW4iqcWN+ADCcxeGPDswX5DGgHC2DoqCvO26xrPc3+vDDbmwfNjod
W9S9CK46AWMkRUvKmU2YQ2LVS7/aiGCK3yJUyPgei40Vd3Bp5EFjVzbJCWu4QvFk59Pig6csqhQ1
IgK54LtJnlMoKsG3V3j8vJewZ+NpvjAr2Wdl8hIDYnanxIwWgLP16g+3qHzOqlsgr3H8PmCL0/wR
khBh06a3YuQ/gmVF4TAvIPBUiE6E+p4O4xo5AWeutkQ9v5Qa/1b+UaSkYyXqsuAB5lZgYlEcFeik
vZpIDsgGIPTCB2sSFpNQszvi1ahYK0CwZkOEIDCEMOgOIqn3Sb1V2w1ZbLp79bpvpRy3ogJYjoJC
hVDqI0eoUbnVSX2Og4yP+9S3eGrRYqn9V+KctPBDBlxjzX00+RzRR6t+1EGxKhvw1ADadSt48nis
o91Bp+3PDaDizjvTG6xy/NRsW56EOW+UVaxdooIp5SJn7HiqyGNE/VCvuO8Vdw3btDL3ApILuj+b
CFwAnh9xcdeduVKgtV2QU2Jr7F2ILCERnIvcJBaY4YM1Tz6D8qW2v4mlDwFrmvNY23N3+8qp9HjO
LHyxIqQRyM4hlOcMrSfD5mLcQJTloJybCRrDh2odNLYP3gdMmSw+wCZkxRDgN3bq1wY/DFwf+wmX
L1ty9qUkWgAnfS7QGTrtcy62Li3zkN2S+GwSNYm+q17VykuIK5Jg3WaWpxfNuFuCzeOO24KaD1WW
F6+nmcGoAeE9OOXGcLYqLMm0XybGW8D9od4h7nYk8AEsyp9C+7MatjWSRsydWroaGHbrOzK5fB66
LNNzVJU5+aUgjEmyTPBPA/V9JAiYK/s6INnF/cZwRVuU5CQJnh95F8+KwVx09YteLcpwWxCkZWun
znvVm7VXnpD96d0lZi8wXmrmKilcZnXekTpr/Wj6W5KgEJuR/+KZP1zZOoM7HYEWzzBJE69lC0D6
upWSc3XDN8JsT6vxXR8VhxBTxBRngvnyOy+J1LvgGdzhymZf4dzUoiDCBZUP6dtLI1uJdCXNo0Na
rwst9ghAlS0866ZRnhA/e5QH054WOfW4iQlsN3AnvjbahgFChmitQz39G4RLSi9GMLMKpbfjvtFp
s11+k97OT/dmTfwMTvVNGK3BIPGQqCFMyWN1sYsjN9JQHGrqg2qnaLzCIqgpe/ZxvaOb0pU3iyBv
IvBeo5jNivLtdUtzPHnVuzq8oY2z2ArqBxYrVn9Dm+WZpzbe2Cyy4l2NIHK81ipirU+WdBQJ/Xs3
3oR+18PdlPGY7YvkfSR7B1nHT8OVlAdHghzgSVbjVbRvKF0HZ4vcqmivdbRzhAJed14bRIjPI7ny
2OYHj3iSSGwHqhjdhDhACPMSEe0IqevV59JN5NxV9xoZxm3yAvqQ87GDrE6IlwmI61RItK2HccJS
IfBdOUiA2ICxHOKX6nZDt+BID8An6xZ6z4dLGr13MPQtRr6SfOaFCX95IeMgXRjxyGAnxv0v3Vdu
7g7te+zvURxZDcHD0xL06qWrvp+n2P6DgyUeNnRnFoQ05M7dL29OuEJzpopNMZB9sFRQVWY7VbsS
Go4sgMA14OFrcBAAcmUxa56NaaK4HELgWfFG0ygCYra1Em3INe3amZsvSdexPW3uQM3niZLA/e7n
MeVfW5wQ3ZO306Z7j4kfaqcB6u18qLZEh5vOCf3/wCmYYkkXU8/26hBCBA6972/quEZWXvA2+LFL
h6nsDB0vkJ/6WpTMjryrHBcUexa5PYm8atk6NBFiHHywkcouI8qNb6U2vhm0iPZDQRco3U+pv0TZ
3K33lMG5+9bn/4FNawlCvHXQ8IMRxo5Aoj1w5gNdJMKVyKAXO3quWnox4mXOLHlKI0LCbCPAnbX9
nid5TR3PZaEqV1SKjnUsyuc8O+r0wMnJQ0rkxt8prDhGnW5xTMNVU1/KeNepZ728Os4lwAXtrd3k
hC804j5S7qDlJbhJ0TGu8Q+Rs4zQcMjulRU0UhEAkitUiUEG5G1lNVOK66gg3aqVZWm+tqQdDUuC
r1FG+gbPgFnOgJi+Gxiq0u3ZhtG9p9U2naD2nALBj1reGC/X6Qvx6M4wqfZrebXYM8UE/C25Cygt
OsZzFv/jAinlzmngLC0g3QaUfqAc2MQT4rkBn627aGTX4NFM8q4xVaeb0ns1fS6nJVCmAr4xazT1
4Iu1DuQd7rKBInymtcvgq9JPuTown5w38Xf11tHY4lG6ILjqbXS82Nf2vbNhw14xd0BVmuy6etlX
L1ny7XbEyy27HrLwKnB3nOWMgOckFlrD1YBBSAzp8EA7L5x5Fj7QTSsZk/GNqm9D97kn3Ek7mN0H
IRkWJiCBZBb5Fr8WD600PnYu1zPAH+1uudT9cMt38Ilb5V0YBzN8NvIbp0cabiI+EOdHRXH8qY/E
jxCO0WwK5VyHZ7O8MvVgljBAUEeFQq1WzSsKI7uZB80txBHnWLsIUWg9T+2jXe0K++i4TEPtfZY+
zHglOMXIdxMUvWvpbBzSsxr1XPVrCjMj3pkc4yMifnwrdTLPiX92L4b1JSOe3hdHI7IFBTgqZeNu
G8se9FGYflbuS4e6jGzxdO0FK894tP0NAZzWX4eEcJyNA/YdxaeANC9nVfbO3KLudsAK+fGN8qSA
/SYGPAcvRuHdfybpIRneRPZRhN/h8E4Zjvoony5etGO7KmEP3/yg7CiMjaduRX22+HumuRqqnVG+
dsNC1T5TJtQRwp36BYERS+Pc2kbOHj3/lGvkbUZYAbY78wFOkTNEZcPioXUpXd49/82mPx8fprh5
xD0I7pdNmJRzjEWB+PSQ/NBzwJxRyOLCKr7tlXfSvYmZ5h25xaO29q31ZCMsD76Qtk1QZ30eyHUl
Tra26vh64DeSdc0mXdmZ/NfmNOoLrV/Th1SfVUC0z9qAZIgY/zaMZ5L3CCRtWA2TZaJ2N2k+pfaK
ABZUOrDSV27+0WLBcrdDenLNd1xqlD/SPlXikVtHrT6pI9MLxG3+nUs9g2PMcyZDKZNlT6m5QnzI
XEIyjStwi27y8kVnRoSGHafGO7OUIDh1Jknd+QLxKaOQ9aTcdlMClISxhR+rgKnM0IznFQ0p+pFi
PXLtQdIb2rnlofM/d+qu40VssLUIId3uDdVb2j/H7spoX3xzn9mfjfqs93s7/+hkjPm4Yz+Bknjd
9meDDYoaPufWL88DSne9XdkaCQrDraFft9WzZVFePNS23Jk9XD4SXDNqZgeh17OmHDR3QVr2XHn1
O6qSrS+ea/mZ+reA6l/zXsr0hknd1F4kUc/9yszPravNBv2txtiSmjopX1yY9YnnP5Dwvpp7xXPd
/ETDTbE2SIN9YyPJBwfxw6FQd08kFbnd3oiO/fgYSULIjVWjkVyKUKiwSBLYSJOKgrCMmmsJdx1s
0rXW7krx1GpveUTAMknMEf6qlUebmzF+JNmVJSC/SGluW3RzjI9qOOC4lB37m8e9n+1rFkbgzxr5
k0RPCLBYCbMPI+DOG1FRbAprq6nrKNl6ct/3z2N8Ia0pIVmniE5+8WWMm5SAuib4bPpfwaJQLeeF
OBTlPWC9mM1riWMKVQ9ngbmFeZY4Bz3cp7BuEONp67RfWSgKS4ZnFPAerfVZNWecjJ15kliWCQsr
Dl1yRW4n2ckRQYiAQqUA1qonB+1JtOpyREyLPobgzmyX4c1KCeN5kZ9luAuAubNbYcOkRGhElmTh
5vU6xAXn8Y4R3x5bC8gNciaVpMKd3Zx8nRMIpMTGwrTh3z20mP7CKr+r+hGZ32HK8bEAKynavSPe
av/aMQ0ZkK/T4SfNKi+vabrKiQnqi98IIY2trH3EmV25Gwmgid7oG2iCR3Qrwb7OL05z8f1djhdJ
pXU2Fk67KJnlZi+5Xk6ToYVNOgQJxIYRA0AB6v9acuHjabD2lYOz8ExRH4F1sjdjDRaQCEM6UCqg
dKcWIOmWgUTxNmz6hrgjIj3eSxOO9i6t7i7XIT646ZuSGN9wdiDIkQF2h9fO72+EFKMOw+J9Jx5j
lqToP14mzTDDQv0urR3HJRFKPQFezZL4pBDGVblyinUQrlHG8UP46nYgs0QyRdnLYV9pF7NZMZnx
kx3hP3GxVwvSoJfEb7dMjKdIjgu5rl55oEhgOkNiDycYw0C5cQkAybhRPm0CiDrzqsDKNcrPrkXu
dpTxyi8PhLt5YhVUGyPfS32bBTxNuCS7YtrAkuaLQRPBNfLK2DmiBjSIIs6SZ+w/Mezf2voN85wi
ld5hoygHwyjnsL8051iJDck3bbdSszPzmYKjsuHZNPiHJtym9SNOq2vEBlz1H8LDQldwoj8TS5jm
G18HhToi+zuH/jVoL7LbYXTcRbyHrvlVqZ38cc39r/JIdouzUxMOvyL3CebfrMZPTztVXDzK0HYR
NbuEA5jAoMjelQSY9frMN29NLAHfYc9aToF0jGG66JZgx+kYtBbOUU1p1H/ahj/35ujYLOVz1jQ8
T/xZqe5Tj6cGZw2ALn+oZxkz6wpSsBv8quLZG0+G+og7gYEEg6ETLHzFWeRhsBR+Q0jdrQlvorE5
OOlZop+mhP7p56ekaU8BUwqQUetILscY1CFZjna50MRRj69e+UvBxQ4kkG8IbdhHHZkrjNm3hhnF
LFZM8oW6teVXiivUt3i2NQV1NxsdhQPLe/Xri6o99eZD166N9Ik1HwksixZKzWNyPIMt75pVFr77
jN48LJt6++wBuOvChyyPESYNeYsFVqxfaT/J7Jgx99O6j976GZzTf443dpFkt3K+eKD9VRwR1VLN
7351TOrv0v3gwQAcaSU8xpM8Xx3/mcmRPvJiGZieY63fIUaP0T4cforoUxGHqCJMo6DRsSEbmBz1
DITge1J64jEWP5QXAKYWtvYbeZuOHodUCzYNaF7fW3YDQXQR3lS5pZve/Mlb76OscTZzIubDVrWC
U5wb60LuOo0Ja8Lpofo1JkpqmNBN2+deF/DUurZ234JhoP9JBU5qVTafVsjuflFpbnoQgQ/wQIP6
ipvTIbWWdBN8YKZLn+mY9rHx4CkTRU+uw9J0x+HSGT69UdxkI36t7v+QdyZNdirZlv4rz3Jc3Of0
YPYyBxGnP9F3aiZYSArRg4M74PDr60N5K18qVHZVb1xplgPdE6cFnO17r/Wtzw7CUcK8GInEC5Dm
ZZsv/SqiRZyuR//kjR+EqmizhLQfU+RixfLm5JU5EHcf4b0Kb5MheQzh/+EAC/Fl95nZU4lm+BGs
R8eZSDmLzQZcLu8ZyJ3TOfZlyUQLWQZxqw5apnE4x32BpZq9lf+oUElkJXuXkKi5N2D1l7V2MEaR
8NxFbOu5tSX9SdnjCcjbxTR1H1wsqcjLLv8XuVx8mVABL/DB9JG16G/H+0W9xoBFfif3WUfB70fT
9AORJDEC9+33o+mhMBpPIuoPDkJaAJYrqk8euMnLscK9O6Yhh7NBk3kuCq+/zUZ27n89Of5VbeSB
forh5LoB2vD3HyBPggwiFjTcaRJo/WcYaAKqHUuMzXhCL5Z+89Vv8SW/joY913fCMIA1J/zwPSzJ
LsdM6BBgUd1iTRba5iTSD2WVWpfDQAzdX3/HfzKs3v/MUYSUD/ABPJz3Jh/SfSO/SDmkC1z2hYsp
wGraYTH2E7hqHke5O/rB9MWqMEKzt/TIIF/sfr+kyy2SsY/2SpTOh1Osh13XcCeBTu7TQZ3q+zSK
niLR7LxkwWY5fPLNo816lBdMo/2dclAReWhkMd977MiBIGzWOA6b+ezIepZNtArnHb/UxRgSYV26
exvOVmAstKjcjMfDauCbgr1qH+kScxd71GHIiIL5nSO3PpZ2GdytI8x0vh2rJ03eCvmgNGXse6u+
du0z8X8nkRwU972RG3IW3xqSYlnyi3nTFwzUC3KhK0ZENGdXr/knVd3lWX9pWrk1rPaBHI5uci7Y
4SdztnHZ0gpKkFbQsTzWRXnIOyIFIfowkbYuLVXtIcCc3fEmdu29oW/tUMHlff8IKea5Z8oX+9bj
6I5XLVi9vz7Ov55VpKsAxFkBQPjh3qPCRjSbse2FEf6iMtgnhvvZpO0vhXD9Y56NX//63X5Via7v
hmUMiIYgAeadaCcjsY2MJt5tyEV8sMyykA3LeK3i/PudaulXgRCJNisJDYQGfMYfqqZ/U+5w9xyj
XA4RgPYkYmNV4DaEWUGvbs0v1IutKbMM0yF/Fg9lQ6TdCPWcMhLXBOrKchfP2Gdl6JUv/+MfgawG
pDyg80QkgnfSGhAj0I4NH2xUSN5Hzg7YC43cJ4Xr/0a6+evRjVx+AS5iKFOk/LxTbgnSh1NF1b/x
MjyB0ndzVnq5Cvl69l1d4P5OLvXLGwIFchyQaoFHvouI3r3hOHbYoVzuYMqqJrWxss6/dmQh7lag
+ie3T7yIRkGtYvrCVrprItdgvZ5z55RX5ciKLtjlVvEUfZK5wOdn+1VHOgVIid8oezm7399G4ESC
skQ1GoHxI9KDx//t/Ch0ONn4xYKtGfucUoxkXNGp6Ea6frMNGyjtXRHnTAlLcpOniqDIeuCLuYoT
9sLUBTb4ynYrhSGNoYJdRm7JNHywnhep5MscBOZb4mtxNYSutQvNRAtQckO56eoOgCaSMfqccYiz
EMj1rZ5D92zr0WE3DOQ7EkDxMhqiO3JMpxtEWsMndhkxy1qrTlFK8e2VhX3oLAqKunTKEwHvxY60
d1o81kJPLBAEeq5P2RB53B+nmfUnrZXedk5vfU7rqdnKtI+v47JFpD0weBmFUcfejM5H26qT4zyW
6tkzafkSNqZ8jmWY7JwwlygVk6Rqb8J0rDYoqIojSb3JKRPktB3iGELjNvR7I9jFJhHKhTkJSdWZ
57ug6/QBFKVOD9qL+m6XTxghEr75h95Zxuvc1E6LwjZarvTkEwvgWBE75Vzrm0qQ5pnnIQWfHU7W
uC8NPqVFDa6HSrIUUDTmJb2ukoyBQ7+sNNux8D/25qubOf2xQkfqz2x52SRW57l3KM6nBo1OpJze
uUyg7r4Mc4wLXIROsW06m35o7dA39FuDSccMEPguNXhJprJtJm7aMRaMkOpqO0UJzZvJ9LjglDCE
iqYucmkaAulCFjwRQ+eucGuUFPm80xg04T+W0wG3x3DsnCx66CtMj20K0sKPjH9S0YzJR8cTRW+6
jjesAE9kH0ZbfOT1N1kN4nPiFIQFWiHZjlVbTHBmMn8fGgN+IKNu3UAXoz8hFz3ckhZPbNiU4ouY
m55R1whD94IyKXjxybB6TqtKrAGEs6Mpnu1WY0wiEdshxS+8LJbM7vYWwrwPdZHDdDZt+BtF4498
rZ+KDC5Ciij/h+xvNdn9fBE2Y4vjbMrdrc95cS8qXCxp3qpjboLiNh+aaTMWLVx3w1Q/ienZuV5P
nFxbDc5+aAZEUnPG4AWF5rTpStc7xCZqPy754J9bRxcvIV7JD35eEd7QthXkIU9gdpsnEC7IqAL7
QRIkdCk8Yc7GnfSDVTPIaIfGl9BtNBN6a2BSU4Xg4obSG89SDss5ajv5nGXtcF0NmoJI+v2dJo3v
jUiCJdmAJaI5EzUd3Xm3FofI0oQN4lGU92qQMXPVqvmWzH39G0XsD8nrzz/mCmDERe2vhFc4iT//
mFVI2l1Q0OmPJzN+7nS/ki3ssP/oRy3BjZNCpFK3Bkty7li0RUKjsQFV8zIOXK2Nc2yKuP/qxw1H
AgIIBIpgRJHRdDK/TFE+7Fws0g99MBOPYw+Zvp1dzFp9X3P9jUwBAtwniIISsSvtGuNMH6a7jESN
m85CCohRs9kqf1hZlhGvEFbF0EBNql0ccQt7rknHL2gcdPmbUvZXs/+qYuU8o25GzCqE+/PvooIg
A7WSBmywagTMugPdwaGZ3W9TlKp7e4L8edHNyAL72qdVj3qBlUahUorVTF+acKQE/lFqCC1zSAew
y6r74o1rI7Et2rUlYin2iDgQqlPa2vW9LV1Z0rrLPIdQ5JYG0F9XED/Iuu+PdExmHbwxEK9cQD9/
I1CcXa4p3Le6zpIbty+tr20Dd3lb8xMgfcl6mrUWqhLWD+pnJ/nqpr5989ef4pdtENhCITyXsjHE
pvLDvP9vN1C3id2RTakLhy2pH0j/WCnj8/zgB9K7iyHmXFvGsr799Zv+svl796bvjiW04V6WPXCm
MnXap7GoUX74Zkw98CfzcjK+Tm+xeTQ3diQ5yVSVMO3964/wa+Gwfu8wEuvuz3X8dx9Byi6ke7LY
W0+TrZdU+WkKcrMNBLzY0bb+pwU6X/gH8dsGRoj8+927WbWvVStZIZ0gsa57lmr6Q9bDqIljmrvW
/k3F+E7wHsFa4P8+AGXgp8C+43dlURhJzEczdMcAnzdui9B9Npzphzhv8eXVbvTshrradlDsL91Y
8ijxW3ed2/v3f/0zvyP0/vOThHjKcHRQyP8id2/EHNajhwS9zweUkipvzK5dULQ0ObZVk9HfBeFf
IlBaKdvNmB5734rPGgY3I0rOC7sdosuAKeBv7lo/nwB/fjAk6hyOKMbu9u6Q2KlNhm03IqZI8uE5
IA2Qtk2LCKMKW7RM2orD3y3tP5/2P94S8wxXmh/aQfQLrbiyclt5dRMzBAGw62Q5nKzEWFdtkCJi
Tfz4NuliTepVK6dtDqDjcomL4GrsEue+7DD3NJTQ+7DTIVQvkEMUNvPOKvDNxyJi7qj6eT96bncU
KZC7rKR/E1jRdNtkDjnnkafOahohHWUlPhsdWowm0OlxP0DMu4JynGmxnqbG6z5L8MhXrereFIhG
RmfrYZlJs2HhrH5zrv7Yvvz3Mhh5vkc3BFMaLZHYd8kU/XkZnArLz1OsZdsmibbgjE5Wzu9vAWao
phrynrhfSrMv5wG9ULhvY7b8GJ+TkFjuH9apdhvna44cADzG0rLAJEsmLKx7Bs9QEYLgLJGT14xy
I0HoLK3jsb0JiAVfMSEhxjEuzeNvzvqfDSe/fqd3118+zCOxbgx1BAK6EVhTOFOqWIUvidicNJDL
BIFzMPvO98lLvBcZeGFzkRJ7dmixCz7++Dj/+RNVXf3jv/j311bO9BIy/e6f/7jOv/atar/r/1qf
9q8/+/lJ/7iVb82j7t/e9PWrfP+XPz2R1//z/Tev+vWnf2wbnev5fnjr54c3NVT6x5vAf1//8v/1
wf94+/EqT7N8+/vfvlKs6fXVKBubv/350PHb3/9mrw2t//z31//zwZvXmufth/m1ef3lCW+vSv/9
b5AP//ACmM3khuOIDGHv/O0/prcfDwX2H5ixQhZrR6x1x3p7aNpeZ3//W/QHPUubUkTwoOfZHp9A
UUbykP2HDV10/R93bXqLeHv+z0e7++cZ/8+j8n9H4dsiWk/9/740aCwEYAQdHDwrOIfr451vqSDo
pAMukF26oiN8UfhUKTBOTnE7T9djPYKA0bK6ggoTHChe2LgwgddnIMIAbpY5685Vbc3bcbG9536O
gkMbdyX8phiHN/xBVFGkRTqACvX46EWzOkEVazYDMd7bkhvkfZ8OzY3KovxuIOD2mV43xL65XNxv
UvXlxpc6vkudqblka4jiIfcS53GqUlzn2jJokdqCkWQP/7xHkzKmD7ky3XUn/PKlYKvA1pwlrhOu
fUNj3duQ/VXSu/PLm6ZE98zhwQlrRostGBIjuto5Adlpin07AJrbe+F0KxcicrGQSOBOoTdjW6lK
7PaXaknFIx0Jpgp1qW6Y/aYflRjIeMzy3N0YuvzbJDHZNwIHi1vZxx1b8ai+gd8zfglVCIY2qYkC
ElyMmz5t7GduQ/0dGVDRoV8IJsXrEb723pDeRxIpVKcdZH6U5ekxChg2q8mHrul1xUH5Y7NrMxw4
TltGOR5aWwNgdP07u7DrqwRlFPLgIN7PLPCf0dHPCLq7gh1UJJJzZvnxJxWn/U3cLj7BV6OznL1A
xafUILaLigxtlBz8zxa5W+einIOHJETkz4uZl7CMppeqSZhdRy6bJAK79MXcrdPafmifmZMT/aHL
6kNHmXR0EDAfopFkLZy71iGY7PQTKMzheiLCDMyXB/JngYvwoMFgQCQZ4q8Vyedbe5wZu4YBHMCZ
rux2aarhEGQTVg61zPsgIBOTPZ64JZEvhl3Wdvt6YEdtg0bddDNbG2RumohFp4vhO80VO8EYj+Ld
mAT5VyVxk0GMRAbWuJVhYp1b4deUjRci6DndpmpS7qVchHOoW2KCohaz0Fjr9tC4y3g3J6JLyD2k
zIC3BnUpJvkVYGjp3Whw8FvPNz2Ahngurgm5IJDHtes1nqyMs2MylOFdFA3unpMie8rq0OOiEkZ+
nLxx/tzrJevRePQq22uyTA4OzQbnaJI1HLpvB/fSGyz30iE9o7pces+5KPxoRnzW9ztfBmhMjRXj
z4lgr82dc2GCsUSm4VvLA/xw/xnTTfnSkgR6s4wG3rgWFA6iIsaPjez4WlmkgA4eFL2iyF1GsWRe
ohWPbwuHGL00aOTBLDq5TXSINKdu5LFQS33yyc38YICmX3IudzvMlw0z10ic+hhpw7yihkNJRHyT
y/bg5765bungHMbGXhVzjjG3NUShvVdY1mMntIObCQTdMGI+6v18+EL2/HgAU2jj8pA1wzzfyXfM
YLpT2pD/bKaMMRrcm1PlduGHbERG27QFqh9baeQYRWMhQ/XzgwlcWA6S9fZurLFM0mEe2oMs3PGT
kU7yuqSFRgNmR9WF3zD9AskyXhXLQFxcUiBmFGWGXQyPQv49dUR6J5SVHmsaCafOLPa8aYtBnZol
UN9rgZp7ymMJsYNmyzihkU9IQUGv5qH96FabUTOqvSXWbKLZhZFhuxjjMsuqzlmbRLtGJjR5MgzR
0FqC+Mb0fYesRc9AWhvKkWUo0qc+dDCElXG0SnwQZfFLJ9d926a7gFEYglIjBY4nIJdTniybPOWU
NJPTIINWXfjmRAVuZsjZKSOFyXdQQ7RIb7gPSCaPZ0sMMQu1o5CJxARCd3F5VYcoBtOWrsVUrGhA
G1NRzUcvdt1SM6ME3tXfmlpMu9EUYASHBCfQVLbI+jMrv+OQzgP0icE/mNxaSL6SEyZFOhHZXVoF
GbPB2O6OsZDts+x0sK+wzs6bMAqnL0xtiXnuK/ulKhmhECuxWNtWZPZrBqH/Jk5ygydSw05jqzQ8
cT4wrgyh+IUXmfbnx6UpzXXmAzhEt0qve+8Bibir3SUFbTVZsrmUfS8fOlES4DqICWsbqbSXvS2W
rzAkzQNfvbsv61g/RZBDTgz25cmpLVSBOdaUy4aRAa0my1SvFam+DMpNBv3FcuSxqerpzk4zDAqK
teZVYrU5L452HznZWK/l7N5hI+CsIBbWO85Vj6K7ywPMLSSwZJjBreE5DhL7EDkNq9Zk2uKjg4vy
Mw09sriaWF6JKB2RIPn9kaInRnNs+fcsBtYN+Fr1MNdjQAap1ATYLi6EzsrO1bEqc8RlVZFH3+nq
1LAace8YH8UFfoFi/hY5uW1fqL6bbqveRmscK8SYvpX5WBohp9wqpw75OEu29JuAlj29Qg2FP3Xj
YZMr137jPqymjQrLBUXN0kbk/oF3Ojp+1ES70O1XjNqkmYuVgc/Mq+lQ4Ep6qKe5BYR5jnNdv2WY
Kxt2dezaKRnmtck3NN6wI055Gb5KGhl610w2kB3BVg99Gi6l4bjU3auaJ9i24Vo7BCQ7EGm2hBCS
rWoJJ3A6ikS6wCHQ9yqcyGdj4Z0rJe8Cws/wjKmcpTxqJGL2ILXAWlYWHOZ+KMA7t9mC4spNJXEY
LRuAsi+RiikiG7GAN6WTb0YTQX8rQhP7tymOqid71kWEUSQaq9NIMxd+Vz1V4cZ4OrZP4VJX0ffI
LqFrhqbq9xB16APbdRE/tF5m4+JPQ+yhWWis8NGrDAcqSCdE2kNnALr0Y+Wbu3A04DVhdvcjgSEW
GeMf0iFKnmKCY44y5i66VTj20bNmUYD/brYwSTVsilBmA9UZo8T2P/keRCUnSuf+JfSFrt5UvDqn
iqTgrITrxXzShALBcRlPGGuKKUVS1eRh9zp0bneXM34gYG0SBZr1iIOVJpm69Wne01ZsjPNtSaru
W4O4Jr9k0lOTeBREw2PWq2CT6q47pAXJNFxRAqXrqMGCVApdYhwpZPeBS/1G+u4kP1ojRwvdc1t9
GdDD7uq46+9cYy8vNlD+yyFaWKSCFu9JVlfioEehVh/uxEXSdc1dqoAcut2AO61oBIadqQ4Oji+h
i6m+xSlc4FfkhiA/d3Y27saRphVOc/tGi7I7zvPYHctQJOC3+u7GWE6BDqmFCm73I+y6PnluigoH
WUKS+XYq6+QjFMpuYzuT+ZbBhnkOyYDBeuZkYl+Her6TjW4+jsDpdy7hBS/uqLH8ldEcHBPKHnzK
kXruUZatPUdPfPJCCXzVM+FT5VfFvLVZxm+BbXmYFILg2mLkvptoS5/KsYiufYNyE+RphJMabETS
cyWHzY0vxcmlZv6Q2jXCmCWFrFg5U/BJenlzdJjP7KskVgle17D+KOppONfWku/TSfaHaG4cNJ5h
dhQhnpqy0wjEg7rDOhkwCkq0jA+BUSFmlRJipD0NkjDglaIytl5wAT/f4AUvfAtqte4fC7Hg5sYK
2Ba4iCLIRHMvEXGt9xp0SFrE+CAHR5/CUKAvxegMR2IJBjFcaGdoHxffHh/CoEHyXHo+AlZXPqWN
qN6cqsF83UvzSSmByGBYUkMnQBsfwb5lfynJfCa0fvavS1rfJ26U467AWb2VQyGvZuUOD/DO4nsz
Tjgd6ja5T0NsBD0xkHgJ/OhQZGG1y12ITU6hA3ogGO7qNCKGQ2FvSouAP26pKie3GHbBMpIGuFI7
a1wDl2njVyBl3OWiLFdJQGKHt4UJy5P2J+COuQUkJ7PJCKgtcSCVd9gNOZKnsambfV0W+iAGQGsY
0xzUoau8l8nrZRJjYSXN+jvjSmcDGzUjfzD6EXC94KOpOeWXamCMQT0J8a6FKRY66guK+vHZtivM
bWTgbLyyjO4rUmU+ECQD9J1V7bpROtxHa+zMLL16M/VIhryssu/hzaJbDmUiEdSZDmd4FFzR6kbX
X9GEieoEGYS0iq/5KLHmY3u/UaVtfXJ5mSvLKWPYNrhb6q4Mno1tp9digmraxLX8BA4GUPRS5jdO
QbZTnTe5NvvAy+PVfFbL5CVxRP3S2m67lQ0auSpPl4Nb+jVB9sOyX2i6fUfhMX/3u7TZ9apGx6nQ
BhwgcotnchWaYzU5yU3v4gab0TmgYZ3baxX436xGtC9dWiHQwDh6EIwyEEx55nMx6eDWlQEmb8Pw
6ctaMxPnDAsJ3rVoDzpRjIITncZYHnLcKo5tHWlF9VchoG9gzpY9QjquusnejM6QXhNfzpxwSlzY
wdRfb3ZvO3cqjYPHYMyt2y6LkmvPVuStuV6B7Z/vMiX7fgxIRIeKYHa1F4AhTC0HbRfp1kuWy3My
+rjv3MJxnpw4G59GblXtnr0bRl8VqenRlj/wdRnRCp4/pHtW5p7NVWbO4ywtFsaZa69wpuE4KItJ
vYh7YgFI4MBeSfp35ZIAUMJ1ZuZtYbHLxq12g/4DpskxRi7hLMe+6NjgUDuEj6OpMRmTlmpOc4ms
G1O2jVB4zLZWmXfbYVk0aZxtcaf4S4bRlC6lQHGfCvSiprOXD3YbspDMU3nOYV7d2IMLydvtq31W
gIxQIm43WQ7WdYyt+TVi4aCtGVN9l4FY1zUcZUWcBNu2FwEJ89I+Jir3bsKup26p0XpcDnHTIC8N
3acp6Zp9yT13x95Lw43THQSMRWIm1LrnXupV2CwtnDSZT7fZq3Ni5oO4l9+ocgxBEhn7VEZhYtga
Bsg3URU4G0iUxAvkMtiV3A1P0s6TnbQAvFLJASFOgw+5a9SpnlznOqrI/mAfaE425OyTNkNFCoYa
0RfA1Fzi2ftY0JHfLRzDrTdM1ZHuMO6DKAxObPjLR89JbITpAlU1e96jxV7sitMIM5lK7XMWAqPu
mxgBcNAghc5q95DqNgZ6xX5ZBT04R5vuZ0bj4cWvU24P2mmvLenmdwVRmgh4VXmgOzR/oVUjtzKL
1CHzhwFbYD6feHXQ3IaUNNi6rMFYcRG+1wkDckmAx8Ivi88bpECrzfQoy5DQmIiUEllE/VtQcp3P
usE5ZE39dpGeOhq/oNCs6i79GsyuwMLZmy8sDwDsPMf+KGQYbGeReYADy34bGYXlsV0ave8srZ5o
ikyntspzWAu2BQKTHMgXumP1nTRL510kgT/c2oOs4OrG8iFTGLiqoqsox42Hcn/Iz47Lzt6MLeac
NJDbPEk5nUoPnx4NmooLvm/3XpwNZxem+L5pCsj1fepe2EE/7mw0edskJhosN6jeLWm713NkARBz
WtO/WnNRP3kZtTTcRi4FPaRrw9446Ltz39rq3vUe4kSpQxpL7PYkiz3qqFyjfm11dtvGtCBVPNBh
dW2tR8+dv6B3KO+7zmGFkit2YQkZB6gqmj+nQ6xv29Ajij7PGG9aS5Ueh9x10UBEdkpjnnzKyHPl
h1J17bGOZkPNodKTCXLEOd68DaZ8YKvnLeGV0625DZUTuIRrd93ZsC5h9vCn4W7pa4UQdcEf0Cj3
imptOsgydz8tXDi7Nnfzpy4fu7VK9LibySW4m0xdPraNSkmtTUkZZmiBQbmpaGwNTaU2sgptsKWB
zXdxwAluE29Wty616g0J1DCBlSQfA/h+T5II7JUHNgv4oKCtJbcjAeiXLhuH7wK+j3fRjdrckOrT
nFog6R8ai1U3Cosq3TCexyvZxTQ+MzXtqKghr5StlZ8BRWYrv47mU28V4Omr6Jjbs7ddYAw8OFWS
3gBCExg0lvHAhLNBw1+N33Rhi70O0/k8Mqqih5p3+0lazb3VieltGgfrjPcfHkAMRbuUSAXDwelR
inNhDaPD9Z2wurApIV9sXAwOmTDK8QL0s8Fo6ZLA9aloLebS3g/BQ9B/XEjL3tFnzM8/vhe2juI8
MWyhznB199h4U/YhrOfucSJHhWQSzx3vgsYut05jgu8RlC5IPNl03XI+PSLwif85y/izef9TX/pf
U4H/P4YH/l/ODpCftPWX/KfpwfqMP4cHQfBHBOJJMAsIRQTmkRHPn8ODyP4DAQfzLAEbKnSYwf5r
eGC7zBWQTMZrGhgCu5WQ9efwwPL+cBzkDXGAumFVVkbB/2R64PxTpvdv0wOwX+RRru/mMODmNd/p
NOkS5oTd5fSvuqy7tVU2EOd7IcB7c9O9GKxQIx8rpyF8VHLEXp5yPvs3dmlRdCMMu7Vl931ZxqMb
jt8LbVLr3vhxml+K2bgzbbog/x4ZbDsF1iK7rx7Rvd56U4T8HmdWRWZTbFMoukhJmmOZNg3Xe5M7
TsWNUJALY6m0nLeNq/X41GRFumycSnTmpQYLqnCJFbZxXkdEL9VlV8ZEPfmFoCEkTQW4vvNlVZ2H
BSIxpD077R/6bEy5+SxORtRGMybuF2qoQX4fVZOPe0STJRqprAzNDqkw2IAwpr7FPY8E64E07gUu
JHJBeM/oBy8rHdOCAAU9Ye5zLVzGNcIceBstsQw0UYrR2SPnE7QBFzZWly27U4+NQWwLUu66ADNb
WRjrlNB6hqlJn5MgJg+1Gh5zKu9tUmHRINeqw1NI72sgFKgeG4Gzy1Bh1dtZLngaFODB9FRUU1EA
p43n5aXNSpGnX4Wq489h0zfs6cegh4nc1da93/k4cVrTEqxllY16laxF/JehbWLQLZkYIYdYVRh9
ThH0sKw645R8RlibY/4yyFhnrNBNUnz0ZuSM113vr0RibFcwT+gGQrhQbl4fKi9TziaLPZoRSWTa
5UMfuCBC52CgqgsabRH4Flsd93RQHmp5qJLW5jRxtFiehkl0n2huWhCUaDqVq0WHCp0sJWbb6wmA
ByP2V6V3W6kSM3aZjwm1Bov4i9Vx+cwXS2eTrFpigP9ulSXfr4umItzHU89WrfXhT566agTLU2vb
JqqmFnlBj8gGiX2F0qvMN0bkfn3FOZqMl66N1of8oyLej2G8BIcBLGB/pGg2E1zoGUsOyGLb3wRj
VWh1wPviZ8cuc3AL997Uuq9uM+G5zWm7U3yaoWwfTG4v+dYlztC/8jLZl0cuUBeQZyElw6FmXEom
MYxRXCwxPegvHhewV0G2xdneb9n9ktjT59DGhzifvpRItJbPrqjEGiRh+e4x4rtluzoiauxA76BC
JzHFIs2emZw0y3ZhnB+SfLZkH+JkquxXYjar+DUBMzg+zQv5O1+SMEvFDnVc/qDUhAx2nuIYEmEq
7Og4qQUrsg+oEHSgFbe5z52QxjnqSH8imM6tluqe0o+8CHohiX9nLcbKr6jR+RsUA3GxF0HXxM7G
4tcnBWZALw+gswlBYGjHnoONk9DQ34rFxHAihoHhDdrLIQoUiUfJPF3pYUzKhzLFJAInQqDlH1QC
jcOrrAK9aGu64kOKreesStTdJOmN1UsqZwd0atIU3GqbEIca0yVdXQgSJ+Zz6ea9/equz9y4ji7H
Y9bbBgZXPg5vzHla7yor6gbmFJMyOkr0OnuYPMOccI45MWy8fUan1dsKRqf+DnBVKz85Jb0PKtlq
TkEgGeZoXZjp6pOhpc5+sQa/eEa0lRBDUqZkC7YNyqNtzuS5+zIIVKZPtUbJDkHVi1S3we/agNUj
T3boH+pFSgX3Fp+FKFaH2NIEkCVsAwvKL6T/IaFtRbICG/P0qJqA0aHdVTGWp6qndzYEwgq3qqU3
fmFJaX0qMw9vqOh1cDk5mkadqEPiJoDQPsQsNQ1ehgTBtE8SPfB0LVDapmjlznWGDHzLutWTbkWt
eh6aNIPzJcfo7DpOc5Vo48CPWMGsVViRsuGx12CyBll9DOR45enM9PCd2Mb2HrkAM6qXOxW79Jqy
SbYpTKmpSKgZvSRAlIIXJLkGXUgyu+VJTccMbXSyDUr62K/VSKP3Em2XYeLkeXS86EOxv6HVFJcH
+skKR0nviHna06YoUjbVqyoY3HniztvICuV4oiiumgPjjuDzVDtoY2o/i6v0wHnXd991l1vzs+Ik
0Gg2fKyIPSJaVhP9HDm49xxm3iJ7oFI8Gzi+2KymUzhjrVla58l00UMXgogLR5a/0EaSW3hTvjO+
ReMN0sxa+ApSOZhFpG3QnRKiN7ZiSKn9W/+jbvw7JaM93Zt7FH/MJGAoQrcl2WVKloDjAc6uaDRd
Q/uqrOnAI0GfjlHa3Iat/YJm+tG3Z2Buc/U25ea+W2jxM4MDBxaot9RYr2kQ3BYud6aaejRjnHWy
FZ0+TZTSlZh674PrNHhsmfeBCChpeGXZOXIXsfc7l9tKFdW4TUEdT6pDlmCVj5OMz1HhYUTTJUwQ
TvCtb3T6UfjpwGiqPAD+0nu/TMJTJet4T4M9vddcohC/GkmDfpia+nayg0xgLCQXV2TyW+rXbGhX
nF3F1QHLMnhFD5VeZUa125BLmFeOyw3OwP/N3nksR45k2/ZXrt052uDucIjBnYQOkkFNJjMnMDIF
tNb4+rdQ3e/dZGQZaTV/bS2su7oSAeHqnL3XZh0zZ/wIbomSNaQslKWQjEYOQjVrw30RRfaOA/o1
k337ytbmxZgEaspYXaAMeDQiWNwD73rPgCWMUIevXlGJmzAb271fDLj0o6Uo4hTeztS1/NkuioaZ
vE9nGqE5mlO87lLnwsjCezln3ske+7teLlisIlf7pBsn2n0lGMGypNWUWPdTOITPLDHZRRsSV1SM
iX6ZWiO5zMmz2eveU4eW5XEdifxtqmvs+SVRPQYB343I6CWiDUeTatAOr83kjTS+U0oamSuy63Zm
2sypyhBmU1bQ8RHxe5P7GiYBTtOc0E0514ROqOzSQde+ZTXfVIo0g9ZLi8NoTTtYxbfLOQXSzXAs
BhqyXVVi0iTiehCkG+aQmOr0uZ7lWxECZq6sYSWb9BTp+QKJuN540PfmCu5AIusYpHW+i9P8NgnN
Yxc43622OTZmvwuhdq88OP3DOO5CGe5lGGavsZHUBzjDPxKHvUE+ZhoWWpOR6em99B5UNDGJvTPM
NuL8Yj/28d6FBxV2eLaTwYUyKIt7JDwPOpCX/gzZCJHAiuQuRNtucznGwTrtmENlTFJCiyYUpzf6
Gd8gUMgwFEO4L4E2BlZm70VuVrvSC7xHa46KhyKMG1Dbsn8IVGv+9PLQf4imvKNiqmr7iLZ92QD7
U3vhlRzMnrqyZZdEDX+XFTFULPY5tMfUaF35mJGOfd11r11fjk9O5CZwXt301m3ddoMEPTxRYMfx
StNoxxbc/Vk6ZnRQbLKIFvdIJwSU99JjYrhGIUNEpcjtX7blJrdtTlCiPVVVQWIvInduVnD+nmvE
gS1x9C9e4NfUr3HomaexX/hcQeojSgvkjDJuIM2l3qW173VHGnPNG6WlBenhBor6tG2QGGnVU/8A
1yRi5qevPuEYGQGj9V0KJUD3pIBeKLsbCVdPI6e9ilthI9xpyHOkd2WzwnImdrA5pLmw0H0EOf55
r6iRNjfCC1zOyQL4aEp266qoAuDikqo25MFpjIgoHTrzjgpdfcqd2nyeohoid19aF0gn8mmVVLVL
THDczvamcxpfrmYqdqQipZyLYEhmdbN3mq7t13XdGeHBCtIq3bVsST3KlZwZVm7nizfak19iF1Kn
JUcwhLZHz8xoupvIYfmzop+UeR7qjCBUKkqAc20x/kw5+B/ipgUBVCWsv9QKdpTg7LW2WYiLhMjC
wYd5peNYXDAdPKaOFd6PY13d5sGkLtkKa6Zhulp1T+hUZ77kRLVtxoqkzygGHVJY6rmt9TcrLe0b
6RQPGXHC30JZ1hfsbFmc25ooCF0NB6plP71qtG9mAEvF7LzhfB632ZBMF3GEoRhDd36j26y9zMo+
2zcM2BPb2IbFFMKZRxT2UzlN7FLnguTnuMx+zV467ZaEvXWcReGOrxKesAo7cVfOscYA1IXb2KqN
e84T5nbwFi8Rpyc2jlDrLepfGcsTWzoOPaZx0QRsKFfIcTMWiMY42qPiU6ziZp9XOfbrwDqlFSLc
ynH6K+mQQ5/VdFlXllmEjx7l/UvdlT5N2IIiqNCvPhbHK6jFFSvP8KPCbrOd3DGmxQ5u3sszl05A
+8zcAF5gcHfpsmD4Y3edWfoHxWbIsFDfkTz0UwraXUT3gVI/qRB9zXX/0AnK8fDoY9j/oJn83oOp
Rv5stOQ7zgW5sljacFVk8qukdwPjgqaKRZa9jSyAwOoF1W9zyp5JszQi+3os1XVttM/s/ibC2sJN
PQZPMWh1qIcELrf0Ae3ktZPNi5WzcYhNceNb8srjf2xFf8xNF44aUjdfTOSoaB+mNOXiZJH9esYA
0ybLsAfZxfU4JY95TwKrSTlxHsoTey8E52Z7ciK2AQqLN/BU65dHkWzlDkiyyfY4SWnTI/UUNrRZ
bXu1qGJddakDtS9DmrFDpI8Exjy2AUQQ+Kor2+o4dXotRB4DdwkS7u80vyoOFFGx8VlI6GFySgyo
8e9iO1JYkqiLIbrWa2OU0FDa8Zsa7U3toBtMhihfm2UNhdN+ahtaHsUUgR4uuke/zfa87J528kLz
GGmOt6FHeg2TLKS2FOrYuKmTlhY36wO9Vcr0MXlHkRFfez0lU4Gxm6y92Ns2C/S9zKbnOO6uzBYe
d+UZm6w1gBsP8BYWCnHdVnem3Zh7hDmA6oZcbnFpfKeygaPWVXc0JNdiNB+t2LvlPHgB8Zx2jAf8
Kx43Qw7ooqxVCW8lbw+SoyvpDKR/6QZgminS5LayQJghhyThK5bE8qZZ51ylcWPzJ0X4c0x7uioi
RFGpxkptdrB6sSZc9Rk05TSEsN0Z5vWsnRuKqUc1AiISbm2t9YShZTDdS7ADO8sE4ZpOUXasOTET
uY6ULYXlSmf4WVce7jwF0de1USs4w1UfpCdaRzTHBC1xFTxrqsamARYJNeY3CgenRk9f0r55mpJq
oPNM8TI2UaUwwA7Me+XBrUHROZ1P/ns8QuXJSeAUA/tUdIEkDPIsQLT55AMzTPNTOVE2SFKfDhdx
5mWWPwmjvMqoSd1ZosCx2PFHVinWcLK/6k0XeMWVaRrlkZ1cta8ERKe+c7pn9quwIqoa5iPVufpY
N33ZrEVlIez2TNo6eu4TCC0tnax17JUkU8xDDbJ6IjwqTFoRoMKbyOBtZem/tl0ydls3KGcNhkyz
Luo86c2tF1ZAUfpERDuPtt+9Efvy0pobSCt0lFiRqvExgpm6IhX2Fx76fD+Z5DoGyppuMtvydx3a
B4J8vQnOdFSihAmstD04Rd8ctN1mv1JBvnRru9WxNbGapbbo4OyRM8XkM09kZAV2RHSjxVENWA83
WxIefWnMQ7hH89/D1obLzDRj+pm+8LALqMsExevJkkb3ktHRKPZxIpi2pdNk4DyFJ/aRF3mXlG8G
75QKGgp5OgAqqT3C+4555hOwO6vmxmykeTNL37sNQ3uK7suYfJpj2s7qao7oJPOA8/pizGq5r4LR
vI4Fe5q9MURQgFRupdCxqXVRK5jEyuZId8kmYtzWdIR/hb6TbzlYiUMyF2LYtGomt1G38GkxktBx
je+QQU5XkcgeK4XitZQ6eEaYZW98K46WCLrmQdTBXTH3l1PkPsm6qY9YBck+tmsLAor/GCIq5H1z
lrbV6xQPclcZOOfwwtKXc8VTlsV3flBdd61CCw0C0OpEvBq1exxjCWAm2+Gp3RaOWe1RQvwgy/dC
cDro8d1moyZfeKwv8Ayb29guvrApuMF7h97Pjaa1oGa2sTNkyLJCTWovsT6tRO9v2jYpnCHZwj6s
MqczkXck5B+iFHHs+GvdR6RtAZWi0liseCcHm+Y2iW4XBvRcox7dVe/2CIhSaoqZ7xV3lg5bynvE
VIvAJAKe2u7WLSB1Gi4nh9iaiW2rHXWRSBER/lsVN8gMgCBRWChW7ZTD0q0tfp1lw6q1cyLsaMKm
V0MIrzDLgLYaphWvZdKfeo+TmhGWOY8lA/geGns7La46EsjduX9QCXFlQXlXSx+ZkwFFY7RSktQJ
OGwjA9B386QQtK3FnCRbHycaxhQsgpiXoLPaCjee7x8HLGfIYI1br52/NEPlwXP0HzHeErkt2xej
Nm7iBCxISZ0FGij4qpw43zjKsUKm7XX3FxYc1ibHihuKs29Fz/fs+NdOmN0Rx7hFZ79frG0pOsYV
iljoZA7zepcYR9HJN4OGPMViNKu28UqgxjcR0RWPIyRSNWoTlEa3/uSQPz6dWtBOc0g43zRvlRU9
Nak8UDKFKNMcrXDe5/OAnpmIhtitoVIV8RG5iCQOYDhNVvhLBnSO5/FE3/Ku0fqOaefOMYKnwKl+
aZ3S5dK3gWIDkmTTTSWTfB/PnE0mp/7VJy5uH9U/82432PNY2t2t9Dvupc+/TG58V010O62cWHUg
Yag3bvu2+LFQOIxRMfyanR6qQ1MUFGd5t3jjwHJkaOBkuG50wI6jvpdGxRkSftGojpISvhUXt4O0
HtJI1ysgLUgHEzqAuXFNre6EvyteC9KTEsN8QRh6k0wEdDceC7V+Ys6HZYmTCDQcHutycL+UHbBI
F3qRzHqTNqlj35D1NHIemRBI+AbUZux+ZBEDoO8Na52ELLClcMrnpqXgLgrcBCXOZgv/Lk/wxo17
RCcQy93xEBfmpdezo6r88SK2051rlZeJC27XonoyCzfCPIQ1f5wIDWLkk6ft6VWQl8HOCyz4htRi
qS9CkCpem2hA2D08Ba7az3Hxlk41irL6Kki779HUErUk08ckroHWWtt6LG/iWt1UaYQypSH1ldpu
YsRX7E+/geq8S2MfUQL1l6x9dQYNR197DDxJ2GIrm70aCL/IOEmlfQUXjZZfGT0WCeL0Ma+CQ1jU
8I8Cmr0cBdnOiE2ZRUcXseo6Gr23sfHf2kTvqiB8VI33yo3Gl3YwXkcNH+ayUzL9q9AHyyXM9ZjB
XVaphRkxNMKtluVjLql+j3nxamGdBU4Woa9c9ixyoDYuYqKZExJUvajk79ZjiKGku3WwT+ykLG6j
YdrlBjhPM0p30i8fE7t5topBg3+u5p3j2D+c0jb2XUOyRFnrYmcZwT31n+856PphUWpSv182nDOJ
7gKeaBWuhr6809SL1lPVHdqFoTzp7q4LcW81RfDYDv0LQzU8RMg83Eo+ulF67GYCs2pM5kgv0W7t
6GUPF9r04regldMJYUiYrdykjUBFSzfhlWQKvlPZ7Hgs8oJ+CkUBmkbsh+D35XTOvls9EY89B+UX
NzD0cSoFm37lz9aVTYH5gY7NfG8V03xSaYfsHzEG79RHI2lEnThSyRqvMtusv9NvIEZ1qErouZ6J
bM3vzPFrm2bBoeLof+nNIwzt2qpfKay89dVEYcVZyi59CInL0qziYWTyXzN/7U/RbZ3KaBU2xqOL
i2efsxoXDrxvR0XbYOi6kzsAf+UweoNukKp9N8n1bILX8TJdbatoIK3MoTYcO6SzSkapT1QoJhRK
5R7DhHpHv+JIcGcl1oVQNSg8mjCt4047O0/ULQIEDJK6Mek7obzgcYW8J3tcTHiILConQSzR3BtF
6aL6rDbe7H6ZMrvm4SffyKZ/K9gfr7sw0XTE++ogfdBmYNNTt0B2FJsjgC7nBS2N8aKbYk8rCarH
wlhszXtfiLe6Uj9Q1649G9CucqgVWH3yZRoXXoUNqieuyAYrfbbaAhfFUS8H0RFxyQ6JBitMr45p
Nz86IdHEWdq+tIlx5QTypumRjFZy2gRZYx8CeqfrPBDNhjjpaVUjTQUVuMiQY70TeXnpeNGhMP4y
rswvVC9uMqeGsm4+RHoBf3bF22xPS+RwfxCW9eCPMwTGhtr9qGgGKvuo+OjGCU1LOLKHQXFTHzSl
CpJjWuDyGoxh0vcTaS78fKolt9ZUVOtpLCme6UR/M+ulzJA7IKllBh6tivIrV3Vi1Y1DdUwDGRJj
OkQPYz73F1oy6KU7jDewvmA9oTyTP20+ZLAIbnyDaFr7qMchiNHL9HLKw2H80FcSlUSHoLrx8PvQ
/ZEGEyjswJ9ZHS4ZwYZvvnl1Cqu/8ugA8rVCna6GWxufCkXsTm5VlgXPgRGpq9YNw6OYFd+8nY2l
2LH42teauuzRcArrdm5tC3U/7lRjNSakgoBJw7hpwR6gxs7Pk2qu0GSR/pmGLjB56VKfKaK2u6Pt
NlKmn6u2ZI5QDonpIzWPFcgRcRyjmkJnxQkqG734V43C+gpui7qqVJPfp2OeX6m+cC5UMUnYJ0b2
Sw4kL/Riqu58wp/0KowSXPmpyK3yNPWuwWsKCe9DPnlM5hwPhAqHC+FXepu0nvlkIP8m8rsYxItC
JL5Oy9peyk/5NbosY+8LPLi+gsEp4DFeFoJuWRNgPiGEBm6OXyI6y5wpvjWmkok41i3wVZ5S95Sp
QsFv54DUuAD0WqwO+zCfoVN2eGivUb0C8OpawNmuHV1SvjJ3g6AfBSahBzU5s+1NTKDpehBE74YV
qbx94bKmA2UhZ6f04ZsakMgM6WbD2gwG67KaQvUrI/MQomvawkBBAp9sBSZWm75C6hX3Im0mcxUw
gIDgsxWj4oM0NZEuISZD9E30ZvhMVzaBmWLb5caqmISdZJh/BK4BWjFR+psy6mCDmYPbjIbxC8m/
BRvR2DzF2diwl3Vd9igWPvbYGW5re44hjZP/a29Nql9waUY0P7gpmPpcfT/VN5D1fBGsUMpicyFT
ckrohzsDOcxNcCArHiljOidAC6nZrdoetHdINzK911WlM2A2hF1tjaDPf+JjET/8xhsuOiwRX00/
lda6z/3mm08l4nnC7EH7oVfjBGIsck9lqvC0pBVuD4GF5VsemgtFyU9aOPmTZzQ7K/PqMVs1MWOZ
H8ChYdUPdtNTLcrYiE/lkv7iqRruj+f0isT4ueyjbxOWX+okdhjVt2iamRBqWl8Vwu+4qlak3Ngc
T0Imq2NIsWXaMRrDJ5dzerHBFKlQU+QsNtuu8BtjL4LJs3folnq40/nALmqAcLpPu26C4qE8ojFT
jwLgqtG5lZHOlCtzhYOALWg90d9bYWNAFDh7gxMcGhJGcHxN0n8zIS2Vm0xg8lwDbGVjpdPG+OZT
vE1XkQ6WBCkSpesdQSDQ0Gd8lndmtxwAe8463lKaPjgoA1AMVE3asjZ0YuLcPbL7lmnqyLtMKaxB
lDRy8aPIDdqUrpEz2WIyhO0cZB3FVB1YnGb5iwg4lF0vlSh/ZlPZ+SqxtsJijd40eUccVWy6eXYZ
suqSiGHorDrZPcGRp2KkGPyqdZLq01B043hqEp1/beJuGLkDmdIgEfw0TJGV7tc+eo2sGsmo8Cbf
+ynzSf/ybbYVxCwXXYMxZszu3LBHBdZQL1rHNUKIteEWM2UTJCPdSjUt3FgMHHm/afyARCw5UEY6
dh65XpYh6XOYszmZmzScn/wBDYTGdfpQe9bMpNEm0fdstDqUna2HYHCVIrQFMuV5073AhIZ+n4TK
SySV7FsLat7rKHS6Ea2pjwrHhBBg4plQzbEyy2wxUvAbvQa924kvs6tBSUcUCdBHZ/0mRcCzsDYH
kkaMqSLcLbD97qTpYVdXk0TPckD+Ta3DTmIJoqeoKFGbnHtIU4st0A+kUEVsvaMaS9rJgJDtPGAw
tIKt1lF9Y3czVAI7aJFkChIh41uyqGkAc4pj+dJBINs9D8KhW+ZUAUdfoizZ49NOJ5+ZnIPWKHtC
YDIqhA/0vaP+hGC7Z2szG2R0ZLbPl0kTDk3HoBf4qRrNsuKpxvAB+yg0ku1goUi8FDZbhq3oc2w8
vWMApC1Q2EAoiBvje1ji/74qEepQAxE9haXCr+If4+yEPqFMBex4HU+7oSrcu94oUmuDascmjA8m
mMJBAc9znUQeLabM9EkoK6dhfEAm1CD61FP85M6jdO+mYEjfYj038xEDbkioPSIIsWttg4O92QRl
uIrZvvnPqJVHnMpEwCIp4U8ZaZ6FHav14kRlQ4QB4atjLJshi5RR8GJO4wro0fzVL73Rxiyu7hCi
NQ7jmlDANAyfFweLtzKKuPGRGhIIhq4fT2KGjRo7hxHNL82EU+vKd3sgXLqrPYM+QzWYJwyM/Xeo
puWzT83PWZMzS3GDpn/5Ey8OOmb2vq2znhxNvg+2scW+Y6mIk3LBDTj7Usb5sK6sKiGWK5zx9CFe
RjUeSMf94g3G5F204M3tbWr1WCMzF9TX8kY7dk1zEJUMqwkrngvwpVn7NAccfq/VxOumHG3y+Gy7
Eit6cuhlpG368RadC8zbIHBT6nOiNpzbgYK3f4Uxg4kGxgp60igLIw3IrevvapPnScRG7b0FpWmc
cJvNDxPhmnSfQjoh62J0JK71NvMMZKs1hdZwENe9svtxryYfDWpHSBKKLnbYZjxCsySQlPUKevCs
L0oDHt+27VncrmmKmbexTvPxUBW5BQusyyn0NFE1prQpG2x8QdoIqKWD7QVfEcbTtjbSNMIiwq9f
TXxi92Yv0BWls71kI7OwLX2eUI47i3HhP4Q5xj1qMtZCMpYWnVwPCgFeJqU0ZdXAm6YN7Sg/PGpU
8O3lYDCzrKvZHxqE+zH/H1resbXGPj8Tjkz9JruTCBquHNaMCy+bkmZvQsx6pe0Iowr2vYLnImhh
7EjHFtFTmkUYKXOrNVueg8++eKrTkfnEnb2efWwbfVXaiKxLTuj5Xdp5VMYrw6npSs1tMW27biF7
cmymZTLKevJBe3izuXNrk9jhNldAOQ3RWU8SC3dAryVnQUnxLFZbI5qSic286Y98QSinOSYxTldA
o6D2GZkduuuxd9mz45OHnjuUvXWNVsQhCJnRQTaNaObmAhPA4G2FUsFEMz1syqMVsWtfZd3ooECZ
7YKjEabnDjSnHCkBZZ2JDMVVlnsJ4yYQ4Nkpzq0tmZURQWsVioGncqjj5jBmfkfKc9GI6QIl1piw
nx2GhGJYaRloYOKyzkqFhTJMp0+wm+dsHGUvAlVwnVpKVyj7DF/CjirrlE9pKGgz+ZawgejXYwLR
vazS/K5hyzyvf+Ny/Edk/F95l90WUd42//Pf70kXSNQdE7AldBytLOmY6iwylcIZAXg6UZu2Aqws
orA/OGxutpYZjj8/vtQ5hWe5lAu4lGcMi8d0lpv/jXglKNhR+OdSlpOZ9xgz8p2qKot+TUG4lTRJ
JwmsaQP9DJ2Urufuk4f7nri13KrSPGDHxTCshWOfgYc4q/lgvzq98QucFkXc/0QNQoap0b+EtXnH
upZ+csU/H67SCxKKWhY3LeTyRH674zoDs1T1JFDQJYCOk3QzIeSoVkynb/cfP9w/yFO4Ogk3ti1t
WgsmUp19OkHUGkNPXZeNzISek0tNAclMOGf8yjCvsN1TXUtqNllQwIOSOv+qM0GNf/wz/viAXcvh
6uCdbQTxDKb3d6x6dGBDB+HKF3H1Eo5uTHoJMZluwPm6SAFaf3y95a7+V2rNO+ViwK0kQ4aQPr6r
99dj5JexDnI2y26l4i0Z2gjDRipu7ic39jcXcoRyMF3D3WV0nl0I4myPaamghV6b/UM9l+H1aKH1
/Ph2/qB2Kc5U1LykRkgHnsk6k453aGXjMbDAaGZa7SA0yH0igI9ixI7XNQUVHDO0nvkRz1Me+Fs0
DqROWDlLrBsum+Qx23cOsSMf/67ltb1/zO9/1tlrzROfm+2J+5nyEFlEQnt+7qBMBCVccz3r9pQE
QXyLE1Z+8l3/MYTAddkI6onTlhLJ/9mV54EDYhmWaiNknV5LfLQkPADLSILEvf/4Jv94xR7sXc9m
klCsheqvd/PbaC2jVvJJJylVDpVfFf7k3aJ1dj65oeUN/v4oQf2ZCvqRFpYWGPbPZiFE8aGRZyH4
kMqvlzi3RrDRVPUOagnmu7BKDlP1yTXPH+LZNc9hvSZFCsJEib2pE2QRUO7HmyKmgObGfrj5Zw9R
u/R/LawZWto8LXU2TmqFqD1wkphas2DXNNtJjVZ/LFHyfHyh83tiIGKuYO1yJIoutkfvR35jIntp
qi7ciXGS9UkXfXxv2aOJqgehSf/v2/r/Zpz/VvK3576Awt6BvFb16xylv4O8lv//f6w40vuX9JbV
jQMQHD+m4f9nxXHUvzzWeokGA+QeQGuWvv9wvPS/JEQLkLUueC/hmRYj4P9acZT6l6MFf4OE4cW7
dcU/seKcgz61J7HzMJsyXfM58h/vv5E5SOIUZVWDc4Yc5NZy6SZqk/C1RRDQFUP4OvVocJsZX7FF
EKIeZ/Put8f1N/ur95sem5/g2dykdrUUWnnqbLiXngmehHgS6kyaylwxoHxJ6P5MrQSmLAhstXUh
7tzWbu+7JjI+ufz7UfLvy9ssI8xrpsWh7GwHUsa1602p31E+ROYSK1kfMiwK1/w99erjO30/sf37
Uqz9YMuZ3QQMzPcPOwmgOZUVUr+8ig2OxLFyHdTPRU0eVZH/QHWR28fB4HTyyYWXP/h/Z9S/Luzw
tfAvqHBQ5ZYf9tu8HQc0tx2lhrVmSriJ0Ptss45UmQi+LnDiujl+fKPv1wmuhz0VbZm3LBbaYRp6
f70kt6UVRARLVm1Awz2KBvkgMOV8Mmm/X3P/cxnLloyC5cW556+OlmCcJ9W4dmuCYuYiTVAIOuDG
M3yhoIXm6WiMJl0yn4Lbx3f4x0erhLuw73DTSdxy55cOfe1CuabRA0jBNSIa+KPhr22de8WP1C6R
D7Lw+/lmYtYdD9M0GsQshyWV1Y9/xx+fFL+DjZDncCoyAamczfFQljJRwBJY13WR7sLWOBXzNTCZ
bD3Ug7WnhjIdPr6i+POSUoAQ5FAkMBkybbx/uWyyIwdW3bwOqdcoiup2hJs2MGK5UlZAdqTIRN2s
DRBFEba2GiTMAP4tXoc4UtiY+XLCqGdlKrlMCwgx+9Dokhcz7MgYNpzKiNd+ZQf3H//qP0b5shJ6
kKstHpXjnYeN0ECg0BCreY3AwtsbYZZ9jXKDMPagmMpP3olYnsC74YZlSsM3csEmgryRZy9FhMOY
zK7EWU23e6/hk1CCGaMjhTqxLupO7D3DDi+D1jAAayQmrgdRPfacTU5g5e1PtgF/fKquKRaIMljI
5VM9B+4WlsNuqk5bnGQEdk85ZPjIQo6FN5c6IzfRIhAJEHWSlnQqc6Pf/aNHb8N+dJcDCB+MAz7c
w6j6++STUTyvBzP4GlZ53O9Gjp73UJZ0dtGUdv8JsfVsRrCZVEGTY1NlPl+G5zIx/TbR5YbKxZBR
oJnLPKKBHjjP3khump0Ax6ktI96nSWPduhZug392l0xB7IkVE5vNv7vqbIqtRrOBJdsj3Sji+sIs
bTCX4N+IlYGiWv7Diy23SbkNgYBrMgKt5Wv/7TYD3WikdAA8ZD/N38hLcAiINNCi+/2nvNizj/mv
R8qE7lnacSw4hGeTLCa3RnRZOqzo/HeImok/WiHkajYVNPZ7uZyuqtTtya2gbIwGRGwdl35ilBPm
PbvRZ7/nbCAT7WKqv/ZNLre9TEPvb53h3Y4jZYq1LKk0bh0b7zkF/Aq5pJ9PUX/8+LWerZxAM11F
PpG3TB1sk5yz1+qU2PojvB5IbBvxNYhTcbBZ3R9k0Ydvvtl/Vg85Wzn/etq4IpZtmdacKM8+4LK2
0TqjzFwJwxa4D0f3CjC28/jxXf3xEPl+mLiVZvladp/LO//9+xn8YZwRjWL0zCqCEbN+TVnC3lYu
GZsfX+pvbojTnLKJ5QEXa55vBeI5mpEQlMR2Opkg2tcr55I4Rvp8nyCsz98UY4KPk6OjVGLZYp2N
iTmjS+mwwqxKA37UbeUBStxDqWut02RAA/suoiyy//lA9ChauVTkoUOzY3//IP1k9iUtFuLlu8ml
OU2f3YJ5s3U8OX8yjZ4tu8uX4Ql7cc0v3yONqfeXcmw4wYFPPZUEtnSrQDS9FHPY7V0N8RFgOVVZ
2dv7j9/e+VL276sudVYN84VQobOnqmsrxJyAj8WhoQbh4qfukgu/qZ+qSFxEcXeKMLv2ZYVj0+m3
iQhz9tH1Z6fzPz8iG80ZaONlk87dn907UT0J/bd4Wo2cQ248TEyX89gNn93sshL9tm5zs/zTIsuI
m2UNOT8MlfUE/DwIR0i0Xr5U+YdIqE2U9iH982IMo2u7n58CD80yoNtnL2F7tXL8HuF3khq5+8nc
8xfn/ez3SGXbHBypE7iULt+/ctfAA41nvcfVr5ud9OppiwbF3oeWGUCqC7MtrQP/tipGGm8AtQgT
QXKyyofOP3RFTXy53eSffIZ/8yr4TR54CIv6NBXj979JE0CEWzgcVpaB42VqneaEweofbteWN8Fc
y4CyFEdh93yW97TVxsh/h4UeYBFxONaPZeS4qyXP6es//cSXFcVy2TW4QK0dcfaJz2mOYqPTnP2Q
+zHW2X4S8pq3w1NRoTjL5/t5woDpxNNdaOsdlkE8i/b46+OfsVzl93dNXY76tMcWSQtJn+Hsudap
gfRgnhnKTW//GLogQBGfAh/MAq/7ZNY6q4QvO1Iuxv6dr52JhD3Z+5dY1V6R1j1IagQ+3jHsWhMa
Y+tyvC/pu2OWKU/4S+xtaZvBkfAEAyGoiajTHPtPThPLJ/z+tj3LXr5xatRU5JdKx+8rUWITAljZ
mFIjGsEbmIneir1weWj5xx4fY/kPk024dS5IH4CzKZGDlFLeXzByO9zYFRc0lLyj0v+1Llokq054
VRjzFrucs8pmf9uL6NCG8pM16s+XTD2H45rmHCKYT5fB9du626FJhbqLrWjA0itXnmyQ3tNx9tZB
nySbj7+o870wd/ruYmezR1JJRKXMWojGldj5fvI4htl37MDHxs9r0gjZA8+pe/vxVf/mhVL7X2YG
8uCWlfH9LdZIRiOYunC63LD64o6iRtZM8FTnVdbWnZt4+/H1/rhLBi7Dlzfpwalg3nh/PXauRQdO
GM+AjfDaqSQtM7MwtmD0fqZwyu+DogLwC1p29fGFlwH57svlwrzEZU9oMW/os2kjq0rPAFpQIHgZ
ctSabTe+zV4jYvJwjPIt88vwoR0SppKPr3tesmNLuiwJJFKwr7Ik09b7O+YWvQ5iCBh23afJ1lmI
TquSUshrGTpMzEMWmynqyxaoDb2o9BXtcfjYpA1k7X/8U5iuON1ZC1GI+uHZZjxgd9VrJ0cQRglU
bSYkVBm8RT8bLnoRzCH2dsvuLqqWHeCWFJq5uNVORdIRQmUsl588mT9GF0UgPjzLEXwOzKFnQzuN
cVf0ZoU4bCYXV6Jq/NJ4iXsFD6b7ZBr5u0uxGfIWjLejudj7dwDCJ20BNXDjdel+FyUhg7bVQptu
aQx//JDPF1zpLnM1GwCeoaLCcz5XzwaNdRgfK9Qy5Q2RBMNdl0z4IT++zB/jdjno0JgwOaMvp/Sz
V9lOFarU/q/za4DyRdUK3GFbSjKHYrbW91jG4CR+fM0/hhBbOtIoqUy6y4rknj1FM7WK/0PaeS3J
jSvr+okYQW/2Jcky7Y3ULalvGKMZid57Pv3+oDkRR8WqKIZmz1yt0QqhAAKJROZvjDIAx2+nrfPQ
NPFtAiUPdU8rfajzWf9IHTRoNiZ6tp68EBQo8YRhEOMMfvrp+jLtBvxveKiPs7EvEN+4ccpg+Hp9
amcbhFF0ivjk6vR4rbU9htWoDQqkyLRJeGQaPg8DZP6BxzcdmqotRInrw12alI5XEq7F7BXW9HRS
aHWaQ5+j40ylsHjpBxTZ8YK0Nka58L1EaoJml0FXjjfB6ShFRdnXBjcFhD6t3mNrCgCygJ1X8j75
rMVmD455ru2363O7uJTsfPxMLMXG/vN01N62EV2BlI92jAbzFRm9CK4fWsSkxVrmXx/s4hTJwHA0
xeAEn7PTwQwVLY+md3jv62hzg0sL4m8RaCGFPGyAM+C0ICPAl8pyu7Evzw6g2DEkvvTsqGbL65pO
F8sxGN+EfqfiSF/ytMo+x4AmWmq4TfdBI10x99fnenFhHbRs+LV0qNZP8xquN8X1CnOfUg33WjxW
uxrXLzCUWbIx1PmlxewMGY8B0i9esOsmDw7ueTX3bJ3edppvgzwglCTBFRrkqdnR5YXkWwARloKS
S3ye3pI0Hm+vT/fSGSF8mvxLF5ty5Omn7VUtbUgNCjcru+iJrp3+2iSNurFbL20gHmwKX5HbwVif
kW5UkkbB8gQpzeZTN8HjQBcNY+imADA94n4IXvHT9Ymdp/MsLruVq4ipiUfE6czqGBCIiR2dOzao
+DR9nbmkTOFtp4XgiZN9LlGJZ2GDCpirjZjaUZFD83j9V1zaTWh/kwnhWiQc3k5/BIX/nESjA0BL
NeA4lsri9yZZVwrgfyONPqtKqEyY04n1kEYPnQLo6ViQFGFhRHAzKV8psN2Q8thL0sBzUWnxn6it
ZddajeQiZNoWx1la5OLrlNB8MfSyA1Hc5lup0IXZA4ewLd6QNNrBGJ3+IlwtalMZBL/YGTRvxMzi
Zsxqddd0Q7Bxls4yXvI+IgRZtq4RztcgrczpTFzXsA7nsAkMJ1B5HZ6hZsGjs1BeKMv8SwdEbCM+
XZghLt40SjGY4rW2Lq1biKwOoQmFHeQ4XQxAf3tMA1IP3YrsP2wlUhCKXPRseJmvIn6gjaOpSYgb
ZVWsej3px4+EvuYxQudro2GgiFN/ksaLrYTgJR0KC3Df+nZRstFOS0G5dJwGdAl0s2Y3A4SG1Qco
7CE0FotXoWM8R5M8GhhAxF2yS51A3UUI7v7DexPFKsvq9Pc2zuq7Zla1J15A8eabXUx69UNBBoKu
ktlkQHBWex5yu5WGMyhT1UmWp77R6/c5K6z9kBdAE+Gr3sV6NO/lxki+LBbs7AUJE8QQNGZ0uH7U
f5VEzn4LOEF2Ou1dkpzT3a7OcoFdcEDA4dS9yXJWHU0Nnoal5PZhMZrRcxAz8smBuhvM5nQ41yY2
uEWdmV4w6iZd/iGgT0AZSxs7Z3f95104ILw+1X8bT0Sk1a+rIVyiCse9BlcCCoNjIDns1zr8Sfgv
7fQxRb1hUtAPqi+jpUFzuT68SMhXi8NuIqMVCabmGOKG+O2Rj7FH6uDxQiiwcW0QuCKvNYPmoPU5
/cYWa44WpfOj3Ji2lxlS9np9+AvnlHvApGDKviZVWx0exyLslGrD83CsFkFg5cMMXwsE9gxEvG2o
eRsFtAv3KuEI9JnMrBVrHfrqiF5nI8SjDQeVCTS85X66CQA5mn8+kINdJz1V9j8oTvHdf1tYdNMt
9h0qlfh1yt1zmWiYo8OFk+WN/X2+hDwQbKpjAGLIqdfxp0MQ1jSwn0L0ftR8hLOgIpcRGi+YHt1c
/1rnm0XkCjKeyiCEyEzEn/82p7SSnB4ZEKzbserwq4gQJIrdaH/ES/PYAAa5FRbziJvo2iHO0dO4
Pv6FoyyK6qS7XFzcpAKg9PsPMJuYXD6L0PXpF7VG1ASlAz8a+nn0E8TjKQ6iJY+oQDuDMw+DL1OV
LQ9DhEGlnxZO/wpgZkpQUZnn277P8xeYO/WfX650dASylIowsKh1E6JBY09JWnIqNF/6m7QZe2TQ
x+AFcHK4kVqcp28MpVvkbTrtY1lf5f+BncxTlzMUKpjK1y6qrHeI5lW36+YG7uaU2VLjNXnAVXD9
Q1zYCCcDr4JWNwxWEwnpAyC22g5N0nSfcuMeEVMjYNRjfpDQuHChaxRwC/tlw2v5/BAzb/JiAeyE
sLK2nIXqGJmDzXs1SarIEHJrSbhXNHBJG/M8D85iIMSGeQ3wyBEq07/vt3QZu2aseKlas1X8VDuM
IQsnjd4T5u5lilEgLyjYxkjf+9dX+NLIoolr0z0jTV7jVgZ8NgJwKwWGGsFsujgKyEd0CXFdAZNw
kGNZdRVqZj6KJsnTfxia/IJ9RdmOJP100thJqXE787aLbT16z6oQLzhYYUdITovXSmPyuTKn5CYf
5/L1P4wM/OIXUtpEeeh0ZNSbu3GSyUslK6B/4iA2gkDLoqofqAJOH2rkFD9jW6lfatWgdvgfBgfo
RsJIc1RZ34S5qWGibRJbtNow90uZ5J0LqVe4LOEN6pX4cuzCPs73QAc+Xx/60jk2RO8IDQfu2V8g
pt/iKj4yRlktIkm2cssD+K3vkyKgoYfmamGXb10fTkhNYHxibUSQC48TaqKUvnnLq7aurgGFyZR3
bQ8jyk2lQfZyVQN6q0f9M4Igi9/mCAeYkAqdFvEhaKWS3yt4ViGPou4L5KK/XV+HVXprA6kUXQ5q
Q+w8ksZVWFk6iial5QjNnkXGpNHpFxx2aiQD3CKLsU2wK2OxN07apcWnTA20VcBYAcidbjokFDIF
djYSUVU63auCDjXxLn5J4bF7moTXJYIo8kbWdymCCVSsosIQIvUSl/pvX9yMSupthkROavXmHSlQ
+Fp1wxab4lIQocoMB4E6mABYn44yVnUDoZncElHgfjcAFD+MiHO7xoj4MHIoCJ2g4P06GUP1dv1L
rogPoplC9KI/aaG/T/VyfZRH8Og1jkg5WkcjMjeapKBO0X23DWRdyHSxO82mjyZGYlQfD1WrU7hF
AuaYaVPsoVNDj0ByNj70+Zrzk+iaCnwzXbw1qq6xixHJCWqpVDkx4aRmbBo7K6FBfnN98uc7SgXs
I0pjUA/oa61qN7acFPZQsaMmLBSbXZahe+D2YTXXSEnxZyhiljmiTC0s9cP1oS/NURRxqb5TWIWy
c/rF8WotJVsjdmtVkP8V8dtM38CSvd1YywtVHOb420Dih/y2gaOs67QUiWB3nGXNS8su+BASx8jR
uImZDnD1k+BLi7WI20CgVt1KJlNTptC7Pl/10loLUKstcFa0l1a/AxfIMsbslIfmEB8XExc8kJP3
qaZ+jrRocK0MTSUolrIbydGxHcp/EJX5CkfwIcO7Dvkk5TsOzH+XufouvALJJRN8EFAl8hB9MHZa
CfFVzZ3ZAwbVok2gKOi4m6qHGd4Tct4b7/vz8/rrqFCwBpNMu2yVz8EQ1oteYzJpNqu6CwA9fAzq
KP6kwWXegSkX0kto8YbzxrZZvSEsiFfgHVUK4roqds3q4p2XBKUybW5c9GK0R3THdF+fZX2X4Bu3
URBa7VBGMLjq6MKZsk14WGOAHTNqDAs1QJfmY/ecdrLy2XGqrU792YS4zXjlcbeBFxONttPt2XBf
JhMSnR6ifrH0GQsiJ7pr7D6qvo+h7sw/rm/D8+E0YBl0hUTNgz7R6tiRhKnArWQdVnBmfA2huBNk
mh5zzzHayJFWdyQPSrIElbCCsKSgVKxS0lYSSn9VpHpKkEz7ai5jv0WM1rOnFLEsC9W561MTf99v
BYJf4wlELA0YDjwFndOVdJo2aft+VL0Yy8k7fMuFTBKSwx32GL7RU+d3sMuFHmC1L4gAqc/Xh780
XXqJvGv5nAJhczp8YkCUHStV8aIuShFaRxfxaZDUGQUuppqH6vz39QEvfErBgLEETF7wnlZHAWMS
5Ey4uL0eoNi+rIbyVkudmIZwstUHOx8KtqO4KWjKk3CuM06UyTKrRxPOhw0YveTlmOxkq4PQFenS
lz+dFX0MakxANXXAzWukpmrNMUaRQ+KPuKbuUelEEy7pCwOJtSwKNi6HC/OCDgymGZASwWQ9WK9X
NJyxm/cbHKiFsv7Y38Z5Vh0UTL/+LGtnewrGEcU36usXinuSA4nS6NHGChxK6lhyOuixuFGgI9LR
1VZ8UJGZiUIvCQ29+sgRvdgC0J8FNJCOAAt4JYqPCVvmdIdWKmTjeWG2OGnL9/rsWMfBsZWNNT07
B8IFyVTI4tgupOmrczAgQMXDE8cNbAUrHGSSXsa2bMjzEqYCmjlHtUe6eGNxzz6kGJQcAeCIuJPW
5WacQ+baMcPEx9NdMe8cdAiwn8DnU7sD5BeaGziFS3Mk62dIHr0MuTp6VYc9PAZRsY/meoS8mpzQ
fkNTIK+SnkJ+1hp7CbXbcn/9bKyrShaIPZlrSTCu6RQQYE+/oC731ZhoQqC9UFGvGnEuQT0TxY8R
DpIah24ihf1dpyJq4UhI/erNSELTGRo2GDaV4bJqXnqsangoVNbGj1ulBL9+G+mzqCPhrgKA5vS3
Sf0I+zdkTVIkgJ5UA+3SKMBlZqxn+S4fVOdnCfoOKkqffL++LKvM6tfItOeghMCwB9Aq/vz3DM8c
cUsY9QSe+6geJMR6P/V2IVSAOvROjSoMfWOwxo19fmlUsB1UPhQMcngenY5aYutQgpeJMX7EStjJ
svkQoRR/KIfZfJgi4291UbZAKxe2OY0itoDoaAty1umYDjZMqlrjXst9kO9sPCZ9RLax3UUSf2OL
nwULKt2An0nzeIZQH15ttSKciqTuutzP4ta4GTEKfZSRWd+Ce12YEQORYMGgY/OsWx5BW4FGpMKJ
bngueyZq3p/RVlNv4i5Y/vnTbQK0AvUFhBHAshPtTxdvUMppCiFa+B1NMMLtOFnS5CO3oymhp9RF
N5AGtWOjTL40dJruXR/+/HyAxOG2BiQJO5le0+nwkmGEs6qOKI9VWAnYpTPckb1TsUNcJX3JC6W/
6esUA5gRFdUtiIn4y09yI56RgtkPhIudw+16OnisyT1pXxj5NoPj71ZqxfQhi/CNYc8MZnMvOWq6
dUQujcqSU/4mVIoOw+moI06Q6Uhpzi8oZ9cPuoxvxrcSqZfwMaM+lRwaVPjUPyu5Eg0EH5gKFch6
gdQUG/u3aLCEhtTgYQkvcDDa0UP2crxR5hiptevf8/yA8HalM41oCs/vM8SrlNPQ1dqBFli35O94
bvb7UbPKjaT2/HxokJ4oTYjrjc+3+nBZhQWtmcxEGXkZsVCRgr2DIvnO0IdyY4Ne+Fq/b9B1NTVo
I2uqmjjxs6bJLE/TsvlhRgPmXu278KaKhy7eWMLV5Kii8fAhnhlgumDTrdErGU8jqe6oJgaN0dyE
qdHdOxygQ9ya88v1r7WK1r+GwjARnBNFLNCFq8Nv8kgsCsx5XVUJ9A85DYNjM/QIm6n2/E2lfPuS
Okm+lXGtlvTfUQXWnr3/K61d7UUVVT2sGQAfhc180PQJlc/ACp+koO+fDKvdatFeHg8ALZsGLM5a
imUJJJFVM96ITe+xa80GMd8SdoenTLgVYna9hf659AmB43DQBK1AM1aZUCwEusaWT9jDnLsrwgIT
AGuobsLZqvzrn3ANdvp3NX8ba3UWpJ4qXSe2C6hOBTtYG7/tcMnp8RkyDWHFQVRzSv1J1ZATtkqa
iumibgqliJ3yWyj991fAbbB53NJ6OCvOwaSPkEfC/Qy5N2AA3c9Sy5KHpJJ+QhjM/m66rvwZYGMr
pGRlnGIQTsTlZRO4sIo///4OJFswJ+ANQ+/ldG+NXZaoSjQhfdZDWImC/RSjg8brDX0wq72zpvZD
ogiUo5jumr3jo4QK0ceepBspGnBfb1+vf55LO4FjTDXIJNhTXTj9PQM2VWNXAtxWUdJyEcWo7pzE
Mr/I/OeP60Nd2uY6JRO0PrjOz6rFw1wbBVDhErJMa3/DQMhEho8UJsJpJF0y35Y0ZwsedCmAkDiQ
diMyQgxZTS9Rojmk9V+6SZ0iDtwp2RDuWnnSCjx/ygYrQxSXkExFyD/ZuAMuDc3tTZQEnCUsZk9X
VtcylmGQCJO9Qb1rjnGTwmxgQcZcqpzW5eVjDvsBR+EtHt7FIwd8hyiogXugjHo6tLygqcirtsDP
J0Q0tkuCF0wu3+sJuhQ+RYoXhCh9qkPzD3aa42Eeu+B4/VtfmPwvWBoBjaof78rTX4CWdlZKlk2J
urar5K6RsyA/NGHfY280FMWbM0wS9K2iaDeuw4sDwxuizkgFngr56cB6HdNVVBmYXEm9XbTpK+iP
V3w71J1j9ztqlMHh+lQvrTaDQdwRkgM8K8W+/y11KdRMMmfKLLDOSkfCRzcccbqKIkBnmF4pz8sg
jz+xrw7w1xhTZPhIc/v8EKN7uYW2uXDEND4sp4ucQ6aAd/pTDH1qqtjAq1ZVUg5a2proBdNHVrq9
MuvKD6jvBNnr878Q0ciMYX7QD4AauT5iEk28CBwNTbUcj15fCKWWh8jS6v+nqfP39D/hj/L532D9
u/TcKhUndKJzByyDljH9FXLi08k18cA5+9U3xsDxXtg8hIEaPNN0xAC2SoIPJ6uMJ7uqy43NfD5D
BiYBR6dE0K3XPQA47OFio6XnIsE9HMYs6x96p8rer6/jhX1EiOKiB0cmKj7rUJwCeIjDVggNT0t3
wE+xeVGR697Bsy73Q9ZWB2CH0rHqqFPksVrc2flmyfDCVIWUFXRGgJtgdlfHB7413nsRvyGT5ByW
u6FEJLFp0G0yLMTfdHohE5YB64DFpYZ3BtO18zoNG/D5NKtwnmjoCezRCAHwU2AmN0TjzazCHipQ
GPXrCl8puzBQZZwcNOERkcc5oEr2QV06nhTq7zbA3udF6JhVYwkPRTGSW1HACovS2s3qnPtdPGW+
2eMAhKD+k93mAAT7NxDen6SqkbFdDCcXE519qiQ/hyJJ2cHAYotUCn38uXdLab9DmP5GixrJeFw3
jx3WOe4Sh8NtJc4+wud4NU3p96SvPiXl+B3ibu+PrX6jcjZ8rc0fskl7G6bIGy3zIac3EWv5D7Tr
92mRYm5Sq56KiqwbJzLS6M0zQtlfuoqKaqP9+Z3P0hOtwEGzzdhtpwdp5sEZOFGI51ZQtLZXT3G9
azMbudIpDaNP17f1eUiCJCGAJiS24jkkAvZv0THvpgrFKK7BSo6Dg1p18gOCMMmhzqziDmXyLY2C
S/tK+LWDi/tV5hM7/LfxZpgKRjoEkD+UudhZlWy4zlzO7LCk2Ij8l4eimmSJThOSEKdDVZqNRLHt
8DoZuukwzlUHwHycXqLe1jauNeVC8OM2B8/OZQr1ex0cilQtFUnjuCRT391h46c9Yg2CFWSKgyoO
GNOhiabeW5b5K77Giuc0DmauInmUjRlqo9no/qQtGv4PmXk76vPPOArtu9ipzI2850II4dqloeNQ
oKcptboOl1Fu0auGgyhj9XWjl3l/WFoz2dhWa2CJuA2ghghNGfYy+IPV4uO31SqoC5RA+ZtZ8sOS
u/mB/3OlIDVYI16JqVo1+IVptc0hrZaMqGJOCLhHAQLbbpXQ+NnphSl///P9TnUBjA/tJHbF6nCh
agu0fuQ6bE0bISLgVTtn6aO7VqeiMuDDtIGwubTckHhJ4NF6Oe9E9k4QJ2ZLBJo1+JeI3ucx4v9R
qfX+9Yld2O30XMB/mkKtj9b86W537AAhIw3AqYIfAc+W7HNJKcqXDHurhXtpJDJm0SajGENj8HSk
YbRjzAt4k5AlVj8kVLKfM1Mqn7mFrS0E3sWxVGD1Mu19UQM/HYva6JSFeMG7hjyCVV9y5UvfdY0b
Web0+foCXvhSFNhpBLB3gR+tm7hpOARGXvalaxXOknmz4RQS+sg6F9N/GIgjKCpdjgDuns4JN1RV
TzrWj4Mx43aTJcrkqXPXbymbKWIzry5x6lx0jDTekDaSGKcjgW2pie8yh5AWUeot0kQ3A6Xmbock
BDhdPEQfp7G0fCtKomPaT9UzKWn9eRmwmq5K4a40xCAi0KNKXpJQy15TJ+/vA/6xXAKv9pyVOEFu
ZKxi/5z9aoD6tGQEtHWN0VaztsOCZCzRsyyGvSzrxSfU63G2yFXnyRKiXY6E5cv1j/LrNliPSkGV
o8rXZ9zV+SFhx3N67ko3mqV4cjNn/tp2+ldB3nGRU4f1bo7SlxZBck+q8ldxFQtnFUeA5mu3MROM
VfJI9gPNnm5FMrzvewf3eEOadr1d2vvSGGwvNLLaC/ug29d0F3yrtj6WRVHdtmoBK5TQWPtk/Kog
ou/mcnirTxh9ZkCV3EIryn0mV6FnZMoNwUrxDDm6S6Uehx3tR+UEeODaD33j/KztVPZ7YwrvKjW3
77Kg+loN6bcsjGsvilDlDmX8HSZZzR+KrjMOrZ7eOnMNhkZuhEOCoXh1uwnevnCSefJRKqQmKfB2
q5MM2dhGUx5aQzmPwU000np3Izup3pFsLDd55+f1JCC7cD4I8XRb9PWbIGx5qHSEQ8J8RNRFlQ+a
MCnJUbyVbrq4i49jOw3urGjdAXoW6w3ONIq8vk+6jfN+PnOgcLSpeYHSJziD9bRKtailRWgc6iy9
r+0OP2cljvdpW2v767v4wrXL64uzw0Po3xf26YkH8Fe3EnYyPOwHjDXKtv+OuaHmg0ZB4D3kvxhQ
BVi2yDXB1H5OrMYA6mAkHrKLW7jW84nzGKRvIDoGQu1odaQqvWmbqMKsuLfMDmX/OgodF7nQLvHg
AJsbLYrzFIzRQA2DFGGdz0TNGofKc9+xzKXd6liaYpzgz/kgRHit/KaU536fsyOeGsR5DteX/Txi
iUyKVJ2RheTzKs7q5ox5Y4hxRsI1lWChHvT+FA0YxsKJ0x6DtFmU93p0jLfr40JZPouVjCvoLKhX
wARYV4qR5jCDpJHY58ZdPO0C/TBLrQc+h+4p/9u26J9/KaqvuVbvxu6fAL+RaYh8Kezc2sJb2usd
sErL7GXpE7U3V2oEh80f7NsMFbUWmy5N+tzEFR4snU/mUocfIe8xLHE8NDn3afbaL892Ke+bafDl
AlNKG7NPbCVQZ7nRFswpOpDyw5NaIODZK/ux3WPEnk6Bl5uPnYKRCbYR4ETu7RbLNedekvea89dg
G34R0eXGCy2c8D8JUViNvHS5tbFNjzBkb/IawRc8WiacOwMbr80+qW/zaPomkYSH0oft3GRxI1BS
RN+PkKJyE0zHeCmPYW98Mcq3sdtb0ZGXB48B5Vev8j7tbmblye51Nwt0f8HBDHdhr8QQRMte9Plz
YD/IyVukHCNi12y8K/24C/M3fTDRfT62+cuIL7m8T8CbVOpr34PZtm7HdGDna5g6PZnyU0AbwVIe
0/KnXiZuP701ErYmzW0nhbtCV7mIAz9ywr0d/I38iKuZPxtIatpjCvy/UffoTrq4PHtE7aX626D9
lnZ/pT0FtB0cE1yna3cwIq+T8WcpvnROfYvqh49Z6BOFN1exwVGkD0MFHDXfFxhe9t6gWzsKGi6q
J0j5j8631rABq9Y3UyG5dstlhydmoh5VLbjtpYOe7VMYlXZyX1ueWeyj4DEK2scpO4x4C6JHP9a+
nBBry9QvwzcYElnwpCxPo/xprO907Kmd72X5IKcHFdHxeOhvo7T0uuFOrV7C7tgPNFXK10m3wXE+
B8MhhJUW9nhQSM96r+7LqKc8/Q29ssV5V9FQkdNP8fjXZO6k4JucHRXrkI8/wuWt7O5VBzEXd+bl
192a6SvwfSN7UdP9gL9pxQ3fxuW+rSHYlV6TfG/oPdSd6S1xvDOkm2GqEYG7ybEdxYDIcu6KdkFc
K/OS4RF3MCtLgSkjj8B9VsATTBqk3LoPo39MKXYV+CmCeUWvZ3GwmyR7+QQG103TAlPcnRI82dmH
kRk7ZB9vbRNDHkN6K3C9xVzLbQzw2el0q07ZsdJ2WWcihZm5bO99Zd4OzktUswTwdCVEVahreku0
uFLWH7ED2nW6sWt6/I0o7nXmcyqj25vbD4Ah+SMu/wJiwcBXMndO8ISnVUmCtziuKn1Xg+m57oed
0hwpnqQI8ZiJtHE5XboOLJ4nAq1Ly35NdURhtYnsmlg112q8z+gw+Es0F35iSdXxemA8z+UJyIAj
qaAITOv62aDNA1aUMRSkfBin+6gQTo3OYG/cOOejgF8llyFtBCVDKf/0spWaQAXhTH8TB575HvFg
h7NcJxuYkfNlYxQqmyqkN/q063JQq+nDIJeUzeJg5AwaATXGvKDsF7RbL5ML6QPXCQ92TaHVT9tp
laQZajbLZRDQA5qCf/Bi/zvgc+54m706kvQJPe372c4ftEkzsFFX3hCCftTNLZrz+UXOj6A+hAqj
6AWui5x1iVhorrBPNKyQbxpnSo5WN6F7lRXNX3MERTVtkiGAfFZspWprFTuefoxNW0ighrlW12/b
yUjCtmlYAGUy7nHn9iiOerrePtCXgdBm4b9nBnr6jx3g8Ru1reWOQfR5AYeKu3k9eNe3sXgJnr5J
IJXDISCdo6p01hWVETS0gpQNpvexSfDXx09LopnP01TNfgvMZeOEXtjQEGNpOQtktgCMnm5oOw7a
aSm7yo0mJJp5CU3O/ZTRCduY14UtTbJEA0jkS6ZsrUDFqjb2zaBxl/Vlpu7SqUteFNiMexUm38aU
LiRIQMkQPeLg0AVaN5yEBi7eM7gbNblyj9G4kbrAlxd/itvsWJoTzhAZKcT173bpHFFEoAkCpBBg
7xrlrpUmHAM4D243FAeAlS8oH5ge3Kk7y0wPxlTfOunyfUG7D7JufqhJNWp9qyFzKTnkV9BtkinU
CN2v088Jtz0fi5C5l80c3sZ9vdxMCGAd0qmJvRHEJzdi2x6cOm1u4D9Wh0wO0ldIWibW5k5IXmTq
lRsYSHYtA9dgjbOQZ06S/uffCFgRAsiyaAJTVTr9nSO8O7rNKm6j0L8MHK4n+dtIfeBNtidEnvD0
KtEsa6JI3vhOF/Y730ZGukEHTwLa4nRgrAmHcUgNqLJ2VByVoEEPuEHM8PpuuBDPhAaCQdUbnxAe
KaejKJqkJWZY1a5m1O1BuAg91kGi3AWoHh2TyJQekyLGOayF//9/G3k1v6GMnb7tGHlxsu4tytAI
HAylBcNpOod+KnB4RvB7bxTclNdHvnDsoM2i8ER5UDx9Vy8iSdCtk04jHW0V+1NRLfpzPk2NZ4bh
dFdbLe9PgOfG7vqo4m9dxUvRVKDLi688JdDVfJOlMp2K5NW1jPxt6vMHKWu/9OAa/EbWSOusb5SV
LL/S9Q3OrPiEpwODGRG0VfQ/sKhY225VKkbuZoxpswh3H0jZ9EcwX1aLPCVsLK+eB2ULKbemYDFH
usjkHoJjJ7Ahq8lSjSrRoSdPrczKgi3kqIWGmU4gP+tBXr8ajdJ9LyslSbw8EKbRZVakd2mH2DcK
vEhpbnzxs5gOYIm1x+pIKEEDQjvd5eMAKG2QIsypE6N5LsFxezTsRFNPTQ/XP/P5gUI7kXowzWwd
KOKa9273TiTFtY7V+RLIdzZs95ugebQlJXqkO9M/TW1verlmZRvb63xTn467ilP9kmNOawMmxSOS
RL6eZGJnTP8q7KBk53nrJ1OH6Mz12V64TGxRNwL6r8FepMG0WtkcdkFpdWhfp+A6tRhxEkepo9u2
aVt/qqJyNxpZ/KHlA4RVKtyQHXRcXyer9cuxK/7DIhDNIK0KDAPE4dNf06SlKDIhK5s5QFtl3Cp2
XS2D7sXHGsTf57A3a//6CpyFaSp4wARgPEHMQVByNaTVh5jHNkXDEx7L+12fmclrnxVDtrGvLo8D
GBLdapAMa8VTDoylUCltXLKfQHmZtUhyAIZWfb3RFDrHEjAj9OEgcAFy5TW0Co9hWCIbMpa4UssB
Znlz2dw01pD+XZpacpeayUD9Ni68fJ57HnJqcRyLxHm7vqrnAUT8CBJe8iJNwPxXAcRJBARWZ1lr
pR0xP8ZyBb9JWO7LpB9zCohuEg+6F6Ce82IsyzTyJqclMAKH3MgHL68HV6QuAFHyWUuE5FdtMRFu
gGmb2iFtF+lGXpCMDrtI25VDF3rhmEreECXdkd6X/p5jab7x9c9zfyIY2r6A80lB2Gerj1JXfY9C
Osc7CNR3o56S+7ZS29fmrsda9qbIfA3ko2elarOrWAPXGcEfptGce2Ajw88bX0fkwCdXivg1ontD
HZsG2K+o8FujnKWXWqsyhQzYYumerY2vaTG86ckSvZJM2s8QiqnnohmZvQDiyBbQqDieHq//jLMb
VfwKToRoi8EDWcOXZzqy9WRy2pvGDA+1csildxCpLBLCg9Vj2GGiXNu6tIFFvDSsePWCCMRE4Uyh
TC/SIukMCNOt8jkcaqSqEC3zW/5xx7aY/NxWZleN8LGny11tRLg1IcimYyDohhBCCJck0KuDEeT2
MselAWkgb5Iau3ADv3pFLj85elrej4YmgRS0yq9SVE4PoV7Ir/rcVk+9if9umkDPsvDXg5GVOw91
5hSv1z/JWa5BsQFoiCOehYCR1u2xXo5bubOcxm0bbbE9MgTK/Qlq8Bnl54KXxLRE0UalQ8z4dDOy
Cygw/7rfAV6vVoT+1wj5OSefMen/GUZgfmRBqXsSweGAe3DrpvEf9k0Ijrx6dcBO4J8xDKLAcnrT
WJEhB6WmTS4KB0n8HYRcX/3IeBhkn1RkLs0f19dV/HX/f46/hqPcQNhnw7Hv1pzhUq/kugyxR6gr
vvgBkYtavjXVOUxvDQ5Wt3GyBJvpdFl/DUm/CdgaOjk8fNaJDBbZXRUhu7yrOuspbi217rEHweDb
djFPRwZpT2tsoNBnT6Eljx41vwG5T9BYM/qBQxOicO+1aa/bhyJT557SXkD5O8DVuxxc7mc7/zr3
YZuifEdmQalXRw4/zv0cX/q485dYzWcseLMwg8LmoIf9uW1HRU69Jgro5ruak3cl5d4gbEvHR6Ya
prjXL1pZRZ7R9pgneXy7EvvcoSmKWrDj9UKLDv1Ibey5MPV2cCtHHkuKl2MbUI5d7HRw9XCUp32k
hxP+wVVykyCHfTdDpaQnbkrJLV702m1tdOZ9IYeOp6uZ4WLdm78amdr3XtOVFNSHNI8fptxZXtWi
ir2gqeN7hJoLH3df57HBTHm/FCrO3QpuF3aNpybQo/K2yWrt1QYFc58B+d2BFy0OOF6jhF2VwU09
yPk+ohPsBUuQe2amNrd6pc64CFvSTQuVdxejAHovdeG07xStcWkNG3fG0AMpmaXR/CGpRrovMdt4
wkIuvw17zWTF2nKnTJHyrQVb9cB+sL9N05g+LNY07UmrpbfFypWRoj3tX/osuvXYOA06kLWlfCRF
l/kyXaudhK0DBgNtH7qZqPMGwppdAS28s1sj/8S1EH+XaMkfzSmePkdNZe/jhYb1aI1Uro0sceGb
yG9xgOm1qUjcGcOSFLnXzLb8oXdWc4tdOnStO2G0R5V8HDoMsOd0+Esbsy4CuBcsB6cAbdjAQfeG
+rYRm66kw6LNPXL4llyHPgbrqt/QlKJxYTcPYevINwOup08wOet3KIyTG0CJuUeHS6ES33WPPSZv
YDo6Jf8pVXLybkZwnBij7e6STKLWZUoYwJmSPfmyJLo+GLO4WHvm99jvlp6RYGViKJP6ga9P9WAG
fbN30sD6NGe0CJw8yI5wdGt/nCPMAaKy2k+UhAZfVfrOQzNCO0bLon9bFLGQVqG6duA0yCBbkU/i
ySuS9p2HJx27DAfnaC8ZIb2TkYeHl+AOcyg746XrCmcnJ53pl0XUHUf0mm8dJ9mPkbGjhRC2bmsv
Y7ijADPRcU2V6UtRdObf+YRz/LjIwQ5kpYW57/9SdB7LbStBFP0iVCGHLQKzKIrK3qBsPxlhMAiD
jK9/hztbVrCACd23bzBm3BvNwgh1ryPafjEHrGmMfAKd6Xrjnq4TkR+LuBl2iVHe+E8a4p1UlQSG
x9+tCgg57w/lWJ3rsn1vq+4Hksl/+Ic5EaM9dQg22R8WAPHIXhegFRO+sWZ1b5ozvDcewYLFss0J
SiF1cjvLfLIBA7V+LEJlVFAP+uBDy7l/dV8cG3t+KjXrVc/bObFar0uWACLL2un2rUzlMxHqS9T2
MsG38GEy2uOay0+DXxBrtvpqxuLdLcyvbYb+MHqNiDSGYLGZ9kfopWDMDB0Rb//GyfsDPnYeZgbl
zuq5pLLlwjp2ePQMOtkIplm/BG75s8n6ufCLbFc0aYNzD3m2UL3W0M4lc75gyxjD6axJbPZrp96b
mmvtcO7to7Uu/mA020Y53nJhRgJaTO4YiSqUHOUqMeRPNfszNWDoLZM4bVs5hGJ05ks7TTeW9FNv
mfxARWB9OkxObC3Dxn41TsNm4kDKsUUM/H3Ijb3P8w47mJ+cGiRYao60d+nsZsnkbmZYzCVIm1xV
Hweji1Dd4kwPV5pdSixjwZy2FmGla/phMY3/RC78sO+g0q9GvRszke+y1i5uqevnccnkDqpu6mCk
U5Uwk5G7MAyxUhWDmqursVrLTZYdZkA4YW+3ZcqC504TExpKX5Sx5/+sWn4OZPC8MK+ij/niHGFt
Qz4ISWG7z5l/8D0cc6tufiI379ZDe4c2opo9jCOS2gxnT0onbBb7sKZ2YuriOQusU+ukcZr2CbhU
OJLsivEj+hoDdxi8RxoSCuv5b95tMCV7scez9K3Myu/RXU6bnWNo6oiLt/r7El9ZxoLbRW3Lu6X6
p5bxIdGgTVzofLsK27tu0Zghyupcrda5Y1IyYaNZkPOQLFr2PJXFHrXaz9KleUjsdYnXVZOFUMyT
YFpvUg1eDL2xiBpN7GYJO2QypYomV98QbZhJ3WhP3eZ8yVn+qjY2U1+FqulempZhJuLbSBMWSwkL
sWpYvwLVHOqSqXKlx4aHJ06bL++EXfA2s64Mpbv9ZK3bxHYZJFOr/0x6Gk3+0ERuS/vFNZyN68WZ
pPnU5e6rUVRfjbvNceOmU7gExb2X9KxzV+wCqzhUShw47sPUyA9O25+01SKXJWAtQ/9FuGZ7v726
uCBPxdmKyiDc9Pyvnm+J6U38uuRCbLq1D7ZhTKAEX4PWfhrHHgU+29yd97ow5xRQR0Nu6w5W+6z3
QfMX4Wn2X+YG8oxqBdJhbn4qtZF1tikV1nwGcEx6GXo/mSbttLUCJ7limX5V9qoSMec9QVHrrnDY
XUrsFQsEm4H7gIr6MG6tijMN4oAaXawINDU+GB4SDCQ7d5xn/C27GnySMJq9NaTPUljyVK9L5Db5
vgxE0pYmyxipnmvibGqvh0ZIEgWF+7h+qus8mDuGyyFXWGTLPEbUGFVlfRcroTK5ca10efNqOrFm
yarY0XsV9abCV6ivWz7Bolk3psfYO99rpAFgux7EQW/ejAbf3aoor9Beyog02FOPndzYnY2gO/RN
cUqZ+baOzzcm/shspp7pMvPZtahOwO8XW/h2KDwiss2q+NQlMZUddJYC/D3fiFio1BdA1272ACnc
ikKncv5mKHYKLkxvsz7roue831hB+rehr7tqzt8tjRYqKMsEkC7xpm03pnXkz+uvoYQ7kHXay+q6
8GTct6AxuREy6JCFecjMbN83abLaIrbHmTRo+0qK+IMo0f1npPmfzKFl1hfm14YqEGMTET/X6AUX
/5aO3qdhbdehRCbgFPbOGvpXMRt3LN3xiWTFWtm716zf0iSyyo48rb/5VXDZGOxGjtEeS7+9INcV
UC6CX72YXmY7T8bBjrMFpf5mhQv8BN8ckgopEzXYGqoVUmKhZ6+LXn3jKAuio/80qfk5rXi5N1X6
na31bTO2o5Y5UWrOLzKwbnm2OKE1L1E+m7/K0r86VfMr6OmrNquewqwubo5KfwgRpAhbzV++URIa
mwdxobRb7avQ0tUjd4g8vM74zT/uazrYevl2sjnuUtuOfUdeHGt733J1RGSWk7+4XJtsIeNSPGvj
f9k8sZKNp9aj4ENsXZo86pUDY0w1Okt+BOm/bQQD4zTlKnkEumhDBaOBzM5ZRqOz7gLpHAI7/UdU
OVcc1pGBVTEvhTJDtvsPUet/uoDNjvrhvdLrzyyFJeZK8xl/jR/H7LeohPMg8PYJmjH2FU/XkZ2G
VKlkERhupDZsmmvN0MLKKPbLjFCtm/O416i7bLuER2KfzBIGsrD1J1WuZ7O0/YPSgusqJOmp9bmU
4+ORv2rbtLcm57SYfWz0iK/dbT93fkCPMJ03X/3ovZNy2uY7u2henUa/VZmSh6Aq/mshHUNFsqFM
yOB19rpTY5V3xyr/Wdv8IjY7QiWz67T2nFI44JTG6OoPmVFUX+5rM2u/MqM9LRT+ad0e2EdHhYxm
7YvDmGkY0Y2xKOvE6CHgjI13h4gZW9xpFVySyeNJ2tLFwd05DrObWN2Y2F73S6auCBnu3Vd8QZbK
OOcTHKg0uM6VgjyTxS1hP+QMY3Nti8jeONmBOFSIf/huGguoGOunvz5+EowD5CosHISHslFJt81H
Z4Q+srj/DQwMIYcehnYMx/k94DobKv1F36z7sgRmbNbC269N+xkQ1MQdoj5BDw9+v51kKdGPOE1E
rO0rmRkimtXwQmLk00i4Yoj8dgmdycWe3Zpjz7A4RXgEhExXzVve2/fO8mAO12GfqS9hQd3EJiVf
4Y5BdlprtXdq543xXWzxOdzh7ejHo0DhE6gr+cZHu4be5fdXUOl4RXi/pHD85Q+bIZksi9SnJczN
7lJqPm/bCvWi3PtFu8O796WZxE1r+Pf8aXG2Uy7FqyOrpKnhvWgYuwXtExqDsFVvbsbta21vi/2l
zb8b47Wt5j35Rh/DAP2WomwsaKyDD6f9pfd/+lLw8JyIKAnWo/1ejEdmBmHlPphz36m4IEn6AGE5
DUULURfGFzxfo7k281Vr3oLcZ8Ws8TzMYTbVcd3+5ejbW9Z21Gc9dNZ3bcoOqSaeARyqUGrGhfon
3Lg8J6XHU/9jw6HzRBHWTRtb1k1D5I0O82o30IncS67/RnOUUEZGxA6/jvNy7Y00Ed0Yq55IYvis
+YTsqvuqqjSxMvPUSWhdwU/GxHR2+yRr74XyLrPZPmvDR5reKthQsk+vRdUnfv3R5AiX5ZB4Ga5y
drFbnDVGsRJXmkmrUJKzURE+8W314okBC3rogcCCF5urWujUllIe++wIaZ2aQTuTYrvLxr8b16rY
6FeqjR03nXWdew/RMFZs+5WP+bUfLbDbcihTPh1dKeqkUfqptF7sYaeRkWBlU2wZ90Y7GuX7WHxX
BLP6QZOUXb5baXo6bgF3Z1Bla9l/cm1jZ5t2mn1s2qtRPT2IzD5fgJimsmps8rsmxrUiWvxfk52H
vZ6GeBiRzWLs2uw9s58107/Xw+cg9ynkO6F2a/ut6C37HBm8sv3jqnMnjDZTtrz/67ovkn63dzSG
pxbFd3NV8P0c2Ilu0Z2ghukEgXQW7ZD0zsr2LlpdZuGyLPHYDG8eQp/V/UyzMlQ9Rr7f0zhc06r/
6P0/ljUDfRRJUaZWuObjqeYKsFaZCPkedOsxdYsXp7Zf10zfpWX9aZhUQUGXEG2dzIiItVRQl4/R
OGgnG2dDauEQyRuUL26QShwemUzCh5133LQhaeS62+b1CFxIdIA5JcxtGNSyFt78+We16kTar63z
tek2oPetcW/ZeNr8LQ6EhrWj+6QVe9cuzj1hIarlCG1m3geieYjcjyZydvKd5benppv3+J7TtPgn
z1Fnk5eQ5jKLC/vV8af3ceJ/LWd8u7Mkq/7U8tkbV9Cm4mKxmEVnvWjzIcc+G0zuxzXBaKxy51CW
F5WKA7UVtA9nNzfe+nY8zZ3cdVMPn8OLJN65D3qD7f9HI4Cw14be1kIsdWE6o329FUb7u9Kbu+oW
+n7cQNuWdlPTqihYy3vhO785Cw5zpUkopMOLTRSSWi06AEj2Yd9Qp4riX87cJkxNkBBiN98QgMmI
edgUr5b7ZKbuwYeXyp8poSrtKa+1SOhPAFGHfmYv0TF0srkpTHVtmr/R9dCJXbslmQ0PSgxh5dxl
kXKcgzEuVzKFEBAY76UquGG8vV3o3DZTMnD1N1V5Kor2orotA1l5iKqm2Gm/RX1Ls+JtrKc/SzpH
vZ8fAn0J3bZPuF7pov9ZED+V/oXPF4VcmbSda+Ld0Z7HlIKXBTnb1NHqaLeoIwPzMqzOXfjzrq4y
ehg3CPUOTZusMIB3v3scwvKtoNgmFKdyuQjGf6ZLkLr2o7nbXQuqpOKGN1ZYyjPdxmwl2WTt6drC
yi4vbcNdqtGMdW+G+K/ksFBDsDP4ipVE6np07oNaTpqGuZv/t2P6Ym3FUzDf3MkL6e5auQBXGSQR
v3iSGtgeeeumP8Zp2SaqyXcjhtJlzT3hWPZ+GZbXKfNOtem/LaBeFOOvjvUhDD1C9nryJowd9Dyx
g9eNZtqsjcStDxZvdGunxONQ05r5qZm6D9CnXVVbhHK9Fw6fagzdzbbG8yjNqF4DOHr278w139wO
UImRRSHUQSu9xzknzl4RPFFbHCyz/XJ0alQrj23LfzazNyX0KAjyo5wsUtuCEF4n6GE4B3PUeiln
KKbyXkbTVCfodWCGsdvrv2br7DWfR47Kh8MkGrxXpTdJb2BrbB7rpvnPqBMrPQi9icf0T4n/II9x
OASzcWRYmVSbGTtFGfaaOhC6HNbkLQ9uGnvaGEvngvN/hZnqTK1YHxqWvlt+2uPI0hnCkfPG3n5p
qRWns7zU7XARbp4QCBtSuoe+c1S8s65A9A4pVbM+gmJflIz1skPOB8lOCfEYCjcaod78j8DlUOes
sgACaMVPqVl/kf4JcrB+IWHdZ/47+cnEj+p/tXw4dWa+80Y2TPqhd5yh23buNKJll+U41uKrYX8D
roWYvI0HY/E50E064aJ2v0hPuJaddoG6t9BKQ5Dv8+NCZHCigtWI+9G8d2v/D1InWgJdXPFMZ8pC
w4yJ+X+lbn9Ydnv33Pk1S/lNV29+xkruDYXe3bLk1W+DP1pr3EUPG79f3sd8J6dhF3jXTB9fR/eO
RgUN9LPpfVXcIar/xgmAxl3GqVEdsX07NlZAfy6Ycp2D7dqT9zrk2pO+rLHT23vs8naZrA6r+jem
Qdy5GmrLInJIBAWqdMeZg+cv0q9Ezk3i8VfbIYeMy8DXwtz+g5HcLnO+x2k+uP7VpbneuM0Kjk7N
+zfwLJnv+w35sVy6bt7Fvugi3Mr2MrNOQnFkdYeFEGfXGE+Bq+3hBUCyfnam/Hdq8561khxmVk1b
HgbUnaYa5cF11/VKIhJIEgAVZ1Sw3FjEx3bbYifQdmI+zIPGBOu7EI8HPe6m7TNAPZk7ck/Tf3S7
4OBmX16QntZqPJd5SRZEF5KUFa2+ty/FH0KGmaGYEaqPg6QL15YWA2pneZX59rYZ4jRBgLHKU27W
N5vEeyd/01Lj7Lq3YqB9nX629DlYuMcol/DljrJ1l3XDoSw5VHToLAp7wHk8+CUIrfViUjsLkxin
+qlfXr1Mo9D+nSoXyvgE+fgj77JITa8FfXvDgy2Kk1UCXYgXlnNYbH4I4ZYMV86q7lOaQ6T8izNY
8TjSrqDPyA+VdngkvNUNKMD6U1lvNshPWixnsIxwMPkG6qeGaOhu/+pm2QPyXupN/h4cvAulF5c2
nu1DllTSilphYWkfqOOiO4fJutXVTXpvc9Xs6wl4Ex4Ac4U+uNbOu4O9ztiA8Kd7Twt+zdgOjZWR
bADkrXJwa6GhBXOSztmfPkzZXdcJuMuvYilTYGDM+b3moJvzXuvXpKdiLrD5LorhpEHwT8tyBLWd
d0Pn39O5Jz6Ra6Txm31a5bvaFUcYja/V4BzMsj4IV7unbrNH/FdQhM1PStb3WWJ2Wc4QAk1ABKX3
nHWGDSUfBHEzEswRjKhu7TOcyEPZ1oLLG0oQIVzFU65mEU919ld0XbIO2Wc5dHeBAsEF7jG1IGnN
7LAu2WnRjd9T690Qb00HmftvTkUzGehVAXYFZbQWaxFWjvOvmhQoXuMPf3ESmY6tT41cTvkQiTI7
kTewX6RZh4EG31Vn5Lf3tf7ZeLgt4y25m4s22wkFTq1Ud2cUPoRDUGwHXeW0f6NdUZQ5B3vJD5sT
+GFKPltoBumBfLi3aWjNcJqD99ZGfOHVWxcFXbVbZLeHxPwlDffZHig3eve5eZigbjlvpLHYkJor
/tR+wRCh5gcYDKGaCpmLnfU60LZr7BjTce8hzRnmi29Ve3MznQiwgE4+PaaPFcmgG+/Rur6aK8wQ
WTIKU/P6uxLmdxswEPaDvng2BCP6yTBRi6y7brSOW5MNu4fVXDyVksyzwWyPRpAXu9GafrVuWsdz
4wznWTX/0bT5Ud/ybiGAYMid9p992V1Tb7nrynNecr0+kTvzyiiTuteZt3B2NPpD7MCpIlSNpU9V
kg/oz5gBDgFAmeUwRLGku0YLprBNjzhpNl49fa3fVdCKgMiWefywUyDGd8GTZpGbpjqyGAQhJ+0Q
PCYY5ZlSYg7elLN4AyHmg878RwFkO5l+nIOs/RM4abWG0s/bg5aXzof0pK1dNvRA8gb8uxV/isVS
/t9Ga1S5swdXpKG1YNM2+6b11Pksq1U1wZPuzqRi6cws8mHQv3pCoGJz8GlMaSsSxi75icln822O
dnooJjUlWeGkd3cs4K/3aYXwIWjkkygsRl+Z2sJKzv2LlhvuMdM2tq70OPklFt+gG80FW6ItMktZ
JF05wt6jTC535BjJ2J/H+0hXeywymsWgrqyboRr0SzroW6IZZoeBQetFa/XwU/LF/DMHXRm1MxwF
8hxQx9Tp2QXjuWyKc6BKmVWM1VoklaqceSdNfzgCK9UE0MnpXDlkWZbSr968hRknewpu/YTRLb1X
/oJWWmcGOyt2q6411k4gcCbv3H94h1l8t9Fz1jKqBtID1ynTX+x26hMbC8jX1WXImAXS3bN+zViH
gU7J4MDxz9F/CegFyNUMOe/nhfRhr64nGnGvP4jUVUmzBeklSF0vst2cPs5PZRmtaWZ+ro8lOle0
0rZw06iGcXkLqsc5t2giFiZh7bWl4UPSeZAFcTWj0c+MdT23Rp9fpdhGPVR50LuUcxw3dmfIow44
mMg2z/epqad/Utdi+qorp3/P6nU4BUVuxI9AgWQldJaSagGAWHWTYZLuH7Z8kBc11sYe5YgT+mtA
TowTDIy23OBUawC8WDJzofi9l6L4a7pzo9nWU2Y6/W7NAoNRZY1ouSwwZ8lGeZ7FoyUBe961GxI/
a6ICrkmt+XAc+csRsxcO8Pn3OA9qD+jQeHOcSUVmqgA2xSQ+zGEcVJzXegO0QvbEflONTDQIfHeb
rKp/hTfVkVH1WdSTbr/TW7BMswM7HcphuqzNyEU/ZMZrJWsyhqxJtmqP7cTMNTuaXWV8rjWzQSJr
fSKl37feeEYa4eDfWoj8KdAygcYKlyUhmKHlrZXXsZkvU3DBWUYQNmkB1KOrrpj+VWersvThd6Br
Bt0W3OwyG0OnqitFkaHJqfrsaqnbvwl03JZ+Z9vbMHTHzFm3imGSV3efm7alza0tNeW9bYFy+UJS
YIeKcocXMX16nrScf7Y5OAsDGIGb3BL62+CvJwIKffEiBs0MTvh+2QHVSOrUu9XjfryMSqseE6OC
tDYD5mtQaH7cCtgMTNnQIFTfRouq/SezJ8v902iZt/wHcdSkTbCaYGUU5c6LThmcWlNfZEnbCnv4
Ddgxqqep31TaxbjcUa2Fqz9o261obBmcDBfGtKSXbpb2Uxetm6UhnFDTAeSxA5WxiNRcIk7qajsA
2wOCS+W3IFAN4IODJx9/NI9xGp16rvf6fyw2D5RY6Qv/pbD1iqH7xr67Hl9ce1qCo2aXtvpMU6NH
v+llZvrPY+mvz2uTLusX7tG9dSrdJh2ifvAy4tptXMwPWT0pl93YFgU5nqLWP5qAOd7ZtWkuEh9N
Ok5ya48fC2MPdo2lz17z7fQd9L7Kw8WCQmAh50aOZLZhiuZ62YFIcsO+9l2nkEV2RJMnRT+mFtwU
P/P2ZrZq36vZ+N89QZt0L47epUVSmlufMx7PbUzLI5kZgdSP0ONa4MPBbup+3qet5lNCGJUuxn/8
yp2b1J1EiuqIXP836uM4/agl0Er401M2qW8J+4Bi0l48XYI9pNtQvGv6OK3JDGrB69Db1v3yAw58
YLqi2LrjMCw6JXjpOpv11lhN/l/vm0t3Xmp7ueMXMVr7tUWG/Ry4ypSJbMDBQf0sS1Nr1MI8l15Y
F6vB+Nnss4kxL4hx2+PikqXNtz1tjKWhS4YsVaAZmuGwQe1SYQmhNxnSGq8w6MAzbz2nTWZ6rxmn
oIx7Nek/uHWtw11h2lvshy6wOgSyzOv+rQRb4oNTVl0Tda4Djz3svamH/FWmVUGTZk5YcmejYe1s
r6f4VpO5lmd/bQ2IqvbYaN2fVmJQvWt0X2VnrXOUE6sF1ey/DkPcJbZUqjsfQaZv6V9LienJU5ua
J2pyHGaZ6GT8bvsV/acdd0pO9d0RZtvkcVdUrfbjO7nvf7g6bsdUuhrI/h+EUpv+ysxmQwSrT2N+
wVhW5AcDa30tAZ+Aizdu1TT83vhX7curS47PsNqmVCGr1aUT4Uiwdv/S3gnEK0QvfNx9l7AnAkZc
PUC+nG5VWwOXzRW09r5yKP7yxiuLz7FlPvyVLd7i7NN0sLyLT2TW9OY0q9smuRhG2w1L2IvtL6OY
vQgdUE5tPA5dHy28kv8qI+8zBD+jY4crtne4X6cgNhDql7+2CPJHKK7xVfcqmHe9mZuHpcpn+xgo
3z9viOROplWlmBdmHTSpsocdfIMRuDSQZ2v/mjMpvXJQOvel6cyvoGBmjWW8SmGrTfnHtKhh72bU
qpU/OvDX+1WsodF3AEBVrmll5I+NjVJ1KvwrJDbKmQCmP8zhxt/bqyjkc4ks7k/Z+9YXTnPMIyDL
ej8tCuddzVZ8cUpb3DGAan7lgsBPpSkAW+FPgnplole2Jy72odXt9Gpg+9EfCeoGml9Hf3lt9UCz
6Uf8tId9wRQgGuG8IJ/OBZh1jQncX3OYEfpafrMEkAxSa0fQDxEZ6dpfu24sgr0mKv/FHdppexsq
HA7pVeofEtMg3Q2TXTqEqzVbDyPJsE5y6fNnf6y759zQFErm9MvOxm/Kr4/W67uo7y1BHGmbhbW9
oUyc50u29XvDHT8cucEDdEYmSm7QJ3Kw/Eg62qe+MGRzM/ezIA/houpV7jIT4l0zebeKxCj6yaU+
Ze7wW/aq3unN5r2nzqD+AjlnvMhqTgq3+c1o+Vmr6Qq1YN5uWFhgOLKW2557sL44qaV+0VbklPrd
Ka1sI+rxa42dMgWhmrot3MrG3mepgffBoPqDamftVnIP6JFe6nN19UTKrNOliBvsUZ1hE+gwUaYj
BP3qxQGg+7Nqcv7oulV2d0sXNkKHdDKO/sCGQuDQySdoBfB8JEuRoKOlC+6rZlqnwR2tEfUa8WYh
dBc8djKr/4RbMoRtM/wUQ+NiUd4ywZm2cc//HE+5VtuVQbCBoiNMJzedIgHjt13d1mbU80yPi9tz
MvjqkoNmuVKRE9vRGWlozrN1FCd7UIwcLEw9SO5JtahpfRkN6xSg+LY/HaUYuNeW84TykgwsbtAb
0o06mq3uw+zANXWv2c7KTLP70G3FowScwpqGYKjMsx5UdCconqNWWjLCKNQO2y542YzuQj0DTSD1
OLyCZfsYRx9qSLki906NXTMqHPIWb464pdmcNp2bsdhQEs38tm2Fwx5zyK2R6tlWwgkb9xHK/WBt
LBX0Uyh2Lsw3ryNbGE+GdvTM8zQ6N2qQ3xrGTJTT8ASNWW4RPNMhcURL4edRxU+oI0PH2WgudIOn
WlKzWbO7x27Uj4e6zk7dZJ3GhzGD24s6UnoQpVMlgaYhbbCncSvAqiaodf20NJu7c1oFlWEaFy4c
4IIuqFF1cWtEMzv0ihqc3I1K5JHk7oFl+bJg4sQzYt9q4nGwMyg66kMhdu6i9yFJd2fmknlkbkbK
zSe3hMDWICZW8isYBqBKatbE97HsqvLu78y4oK295aIJ+83uUdaQqfUxuhi29XruRKtpLwmCOIHA
soSUnulDLLJ22Bdidc5aWmt7eAHzu2c/0ti0wU7gSpzbaabYqJH3d4LjM+9bDMnqNmo7AiYafGpQ
BjT7UTmHLmfesTRQCUuJr2ZeMJQcxrhAH4HEtOQ9a5OVbK7xS/WKgg9jyjCvecCo1rdI2FV1BFI3
4I4KBhoZ1YgU1R42BwODYrogW2TmBWjNEFZd7LRnuCgc68iq0qJKUhmJvPw0J6gNBJxEW7a95Yto
Y7sazo3UXh+BDWvrfZUWuDdT8QMRwvj6efkNvtf7aANMbHN7hzH+lVO2P0gKZpTZ3fSSNR08OKRL
tzIo5101mg+vGiNOF7lEc1B/cs6iACk4mwtBYG8ArRFrLmYpeoZ/Oub/TKn5WMiApI2KQtiAJrRE
8jESrlbxMxq6Gwv8CKIJ4UicD97f1ByfjWL9hob71bbdtxrVs6n8a5GPz0AXu5o6OBxUcXJrTfso
MuNZejVTQ79eE6v3AYbGDyIV7gS/WDtvM56NCXOSqeiXf81MprTlFECOi9RLvg0FSgHmWum0TX15
tBXWB6PpbhGzJnlcJNAsnjxl9uTZYoCJo7MsfG2D32I5u3Uo9WTQZA3E0Bd3oLGekYJVncssW2+g
DNNdh7X8UQf99q5se7oTMGftpmCqn1ofh0EEzuVlmczcY17eQIlioOX4ST2X3fqitz2b0sWLaIkD
t+6gi3nvBgydgZ6R4G5aQ3do4nSrDVChFpOkqNP7p96x9pml62iCBWwEwx6uYum0j0F3151f6H3M
g/yb6Q5zP0/RQs5bjp/GFED4m7cT3iRrJAo6zwZcJ2noAWLXGbGdeTCh3LXII6NUzAkHH9cZsssP
QZCdl7T5IvxcRAUc00+pGIDM1dod6YTbZNRddRaSnl6IPMbjhZjUUTKIUVfhLHbsDJt6DAjWGy6R
dpJqxrwDzjkgjQbcNYZj8T9H57HcOBIE0S9CBNDwVwL0RpSXeEFIGgneN0zj6/dxbxsxGzMSCXRX
ZWW+imKsH7NaZR5xqIQ2YqsqVyePXModpm5BA1R+MYxaLsMQc641YHtrAPD6AmdGIZEe9DKPz33O
x8Knauz7KIGZjoPlFYqqWFUZk1L4Ug9JPlwQJgnOaRnv3djhdYiTR2uZyYnHVhFEbctf6JzwANJk
Q3UL5nbCXq8NiCLNbIYVX9dvMfTo4cv8vPjmgKTnspcnt7q9USQ4TaS+du96Z22gTnd1k3HP5Req
b8Smia7LJrQTTc3Ono3VHMl9ro8LaQHv1svxp+kJNJF/07eYMbAAJfGvTJNz2mb7pgDHUHQbU6vy
k0X7sJQMYVjRhWmLox4VHvcOwje9jj7HazndT08sTfYyQYTx/aAz8yfhxwfO6HBIxE/WN+/FiJ5d
9Mt1gMsWNPZA/d/Wn27ZWJu8tn+NOc3XyrV+qoRHCHakHiQzB7Q9tHtRoP+MzJfGu3ckml7iKPHX
dDoscbc7Y8IzkrzbUkRBjJsTQ3tVvDW28Wx4sHqocjEvKnUiePeeT/2uFLTiatB/Jj1fe3UxYqtr
4zcAS//7N7LQjn00CVns5FwcXaPUDvrIwZDc3SmTVXQnL2NkwtLpR67Yo4wnBaFWnljDfKhMCtxK
NXgSOqZuoo8ORbqEsKRuPNHB6BZnoVSgZu9Bz6I3Q03XoZh3wmLGrRLji7URaPdTzhyJdZKbPMVz
5TYejsEMLqyVZA6OnI6fs658bLIDCtiY8ORXGJpSA/YATQ56nZO4LBfEtGG70n2d3dhomTxH1oGS
ekJXxiUwdO25zT2gNwm75YDfchcI91S6xnYmdht2janRv/OT5Hn+hiiJKc3rGbGUi4UlpfFDh5WM
wcK9bWQlHdNyRFdqcCmrB5hYf6m4WxJrvJeEDMbAmeibokY9RJSrgZiMx6VgFAnkDq4wBPrOmr+6
uBjCrJcsdzSG38hv3AfFWmkWd4xfqpK3vGROI+xaC2JJF9q14rEYzUdCLdskSkDNTv5zqmfIGLb3
O40uphRXFkGK9QDe25TxnUrKlrT/mOki0z775ySWGcaMiPYt2CiuRtGyywUNZ+jBFAD8W49uY28m
vzzkziAPnoa92oyMZa2T4TnKxmACW1h/LGLHf+aJ1wZ+CL8dA7Sk+qtEtjUy+9wwTCdtga8iipPd
oJIDLehDM8cPfUwh1COpZ+5085LoqaNTXC9t+q+iQl+psdp3ywgHqYhWS+uXHHHGsDK6+FHDJeZp
1aUf3RMp7b85xgNYDNoX1ro95yBOAdvaFBnKcpL769mO3GBQrAlnZXzcdt+xhz1+bKgEF7N7cheA
Yp7/YyapHzCAz7F4WO+tnV3NIj/P/hgfyUJ/pukcr9iQ9pGhkTEdoYd36uWz1uyRT8XbRdjoH0c1
zZuBNeiB7rGlvUxPE23EI9kf8+zR+SL02oFw5iP7DhQpCqbnrN3K/LiAFexuljnddoNZhBxNfC6V
+U8X9ZrF2No2Qbk0AmaL1rGY9X/k7j/jpcIx2ZSgWZJrbaoPANDBoOsdMzVNPmr8f4E+pNtMFHt3
zo5yqY51LvuAWIB+jUt/X2lSMNoDm8XePGqyyUcoHm34mQhe67HFp5M32SGbJBBdQ4RFyZbo3nWe
kqjm9hfeb5RPz3TrW47Gh8hgK5JmzX9DWzBngSKw623kN34fZ8K7wF21NvPxl2v4UjEAWvsFteEU
+xfT8PBlaU9ObAxhUVePrqxkULT4aPto3Y7RzaVAWA08kFSWNSfotDdGDKBam+2IOYK0SurdEkNt
g28KTlqLRFgu8jdp0zg05vYmtWlNCuaNYBiWMXHfo/JGnXN2W+d7yDAqcu7U607DoYI+pp2qKSpX
VptsZVQycm1YK8yIiOgKU+4RkMY6bWV/nvrFp9zKzrluHuxY4B2afozZ/IjZMrGJ+oiRAD8LphvY
g+isd4+rCDoacg5OtKuxlqGLAoSLHpdKrpAQG5G/ZIn1OBLOFhFAksaKBD5UHl9XQb6qM3OVUJjd
zdBlZaf7JPMkY2NOH6uk7YvlW2K5OwZx2NviYm+U3quv1Uets3auxAXQib0dRWFeepS+ib3tmju2
q/S4GupQFJLMw+J8Mlb48FW/henFK5nsVYq2TjptxDixbNBAnBDvyrPnZEnIoCkOu456Q592aS2Y
S/vaMaYUCGoTj8KAD0J29ml27Hu6RCEdZj91bThgzrJ91RGJ1udR3xMq2OYDC+m4YrKzV2i/ljMQ
3Rn6F9ScdjX3YhVpzhF862ps4V56WOjMHk/HdOIVWNumvu6c7yhpHoVsQl/OP4XZHjVP8sqJSy/K
pxFN15fjFpjFR+rHa1Sx9VwtTMh79VwNWmgWnGqZGG62iJLAnVI41QO7AS19S0P9qFpviyC1besM
90QUMEeFaCZWCx7PiTF42nh4QdzQUxytZnoo1K9f4MajO6I2MuaX2ps/7utOgnG2n6U9bHvdC9j7
ffcADL0617K9tIvmMsPmsWtLEgvzH0ETko6Mn4M4W16rTL0rTzzbDZ4BGyaiZfjadqqrJ8VTFAyp
tqv1Frkhjglz2A/su2UgVp77GMOEl5ATktbNq9xvW9ofiiAu/CceFqKIayDPO2FiYKvRhNGL9XIn
03LflWjgsus2onH+lFHySveHkslXZum7anFXbTe+ekW1yybriJZ+Zt7LQ1peUsB8pXS2farluGqd
Q5u0MK0MDcNb7AW2Vl2NwarWpPtYUZVOD76KjtKo9llkn8x7vhM3DI4ip7vZuLtwYB6qGHW/mCGP
o1yZS7/JeGI1iTOmSuqnqureGhOqniFjks33IFPUrNuJbdGDmW3LYcblV1O2eK82joFGXNxl3BUe
1qO6wH2ODT3V2r1jpqdOH/dRSmSz9Zinu4+mBHrpa+thjq8UzmyjTbzHpBm2mmiC2MPw6Pt+saIJ
wLBe2W8aUOfATgkX2NR8dTlfZp9x3Rxt0G4LzjLsB4vJFczB/5DHBC91v0T6yH7cnofq7ibBDOj3
OOyp9OCgnafKOMb5+K/J9Zuj4pNplW+aPj7Zy6zWo+dqoRHX+8Wdnk172PT3XfdW+aHlbYiQvyYN
RY0ugQuaBh21YZq7Uo6YAu/JrHGtHAtHDmkH3YuuJvv7VksDxBKC5RhNX4s/vSDj0hGXd+DugbnO
oZOELpX3p9PFrcRiWYS1I0xS40XCYQiq0r1AxVo7psOxGd80Yf3No3x2yA+tzNF5R6i0A1NP/5aU
I7LzDEbdQhVhjKVwVbXjuu7NY9dj6Wab8sGUdrsuTWvfzmLTuPlGLTZjyTwguAarkoiBNX7GdrQH
e3tIOGTKFq3QdlGtUS08hTWqm7/0xoQ6GAU8H5tUW/6Ie4d0+ieDiqLLBVtqzYdY0D9M97046XjI
dPXHMNEmn52dU89g3oMtMP6e7hayssbiKuU+KqcnJZ6doni3dJ2y2gsd8pF3p7nA0m+zcCfop+jW
tDpzqukYA8YV7GjhHO1fPINyEG8nWxeGg7UU66REz5lmRKkoxhnMAMQN8E7gioswcEXT0IdjBOw1
U99ZlK+BFiSBX2fPlrjnH/pp40bL1R+NN7ZNTatqaXbxrP0zsmqmDauefD06eXohQtnGr3ZOB1gq
1uUmbDRbWL8E6PPsqeVLOfbVzxFJEChwdPH2NZiPVvO0YG0zDMSIyjq4xrjHUEifUm1FBUIUT9Eo
ihKdD2michpEctbgwMukNHxaFCsMcQ2M6cRhbp+TRXw1sfEd19hJfbmJZ3l/grepg50WPDaatG5t
c+ZRvWesvdln+sr7XtYPhQPrh5fz5LqFty7iPpTZ+JOArCameslIypEcAO8pohCqTNjP/Vstyv2S
DB0vaMK6yAEUNBOk3Ty0310NZiduzR3hKx1DFgFW0V/0oTp5xK1N+TT2EhVwEfvEUaymsh+1Mr1N
DOdbn/Fo5j3Y8cdcdqGMmmNJAsO8/6KOtWHr07EvrV3demTiYAsSetKaeWeM8ZloNPxJhvXNaD0J
Vw8Tq6Po9bQ95XBL1MWXJO4w4xilnm96PMFyeZPMQY0yOnox2MypLP7S3HtxgNiEFXmN0B0ztREe
yVDagiqoaxQxu/lNkzRfYaNhzFNRvznMW1Bvu2DOUA9FpJ4JP5MCJyqQVjlxJ4sxQhvlv17jXRaf
UcniYl3njCly43GK/KO7NL+Dm32aVX7QjYp3kJGr6REgbN9ZFxmqdry2wxn3y0rhQZ9S8ZkNPVOL
MWP2MZZrly20jGp7BoX3+BiuYNoBTGKZtjxrRn/tjTrEBouHYIj+9AmHGDQ5nV3VCelo37NfefHX
ZfLexPq2EN4utXiaPLqpdNqiSAZkPjF6FgZYUYlgRiNbZt/CxGbWiLA3PbJ2zsRMIgLxKPUqjCdL
hiaLzC/94tqbFlTaFm+Bw7yShs2wRh5aI5ofxoQcj+9I6rDKrc9tnEpMHkIdWyXNref0/aatq+yx
bwhakmf+GWOnwWFZ3deEIhAWul59uUQtt8QmjbDoRBbqWHvOuugKHF2oT9AgProkxitQxmvdKv8K
rT5Q6O04nNfu9D03061Lne1YLb9dZgQuakZcbhkUQ5EMWSaxGshKYJYgucj5bbhgkmd4rZk4KHi1
Vcu8GyUPzfycyIKXM4auMIsdLrB9Q6wizymAqgKPVNT1W7toNr4hLyolhYmRPSF+aI/12nYVD6x+
rXR7HfG+R2VzvmfjHdMNB0pt0xuu+v/t53iWwFt7qwqTvApz4koVcHvXmPpQy4r9jIKWmViWYvnV
6NF2GsFfwC9ciNiUwoH6mr5UE+2gTLKTnfUffuWceTnI9JlsNfsQbk0qhtCHGR9imR5jjNQeDZf2
M046hy74jtg482Gd0lLsmjtzl9YAi/3OgwaceuZ7GVs/oKbOLK0FztxS5jv1feNNnv9UUz0ETJwz
yM/9Ohf+JhsFPrWO78sIHdfZ0NiCri9x56anmRkMuafHKr7yU22qmfmFmqw/LTP2uKMCKQcWmXJw
xvxgWvTWxkzTkHvcPg8nor32vM0L9CPEH9+J3jLNwb34Wk8v9fTjZ3jgXXTCvrjmCEOMhV7MdP7I
nTEYqt8+dV/i1tmR5HqAkPPqZHITLUCC5bgxMY/bY7qGHM4exzq5zVHKHJZECTLDeE8hpE9OXW0H
o9yZslhpqAtZBcqt7XiIm+Ezjc+Vnm4HbpZ+Hn6cWp7Jh4ZFTK3ADBv7fg3PsNK3LlYun3T54tFQ
+O6BOcl+yIft6L3ye4d1rp5Gcrp3voMavgZXrSUPcjukR69rLm5dHuuYDq1Mn6slPvvDfJCTeWSN
9qle1JncrG8mlIpI3aiYMldHy9VPZVzzdU7mgYrvQY/T9ex5od4w6kjmZ+KvJNqyQ+NzX2rjQ2Ip
sA/2GauOganUPc8WUre2HAGBfBexs4ohgvrENTXCrP2sv/QJCEPjT1+KvVic40Bd3SAC5grmRwvX
gp0GHIHueOMl+PVtjSIUhrEADKD2g3NljPmcsIIgavsz3JqgqdSVhAXD5YOPcOItJFPus8VIbFNm
BMpHhZsak0Gttu3c/mp25qtw6ZPuQqk3ud+VTH+aIiL2ZjsVakC1L23jlA/ld+E1LxxM4VwMm9qP
yZH2G4HqViCF96n+dZ+RDlFxNLLkWaWK3BOSrTMVH05dvIvcMwK8UOciwjwqtWc/BfGW8sWoZdMM
3GCghDb3uQo+pX5FRYKrMQbGjqN5cS6MUek96q3BqCTP6yN03b3d5KHXD4h1zJESPk3y2Hw9Vx6f
UzGrv8IpLKZchBFa/a1KkifX6P5iDBCQ2ntQC8lNUOikxfDMbsgQqM1O3rk1k7u8RDb3ViIaQp3R
e3uX8+z+xcC0k48DFq5+B5u+w5shto3NioeSrF2KHo9F5mnotUezna/FXK4zy3h0/dtoLUTd60CX
9puTeve0OTaYnK7BtDldSQGCjOcPQ5+uX04y7DNyAFPPLsOk3ZdERcruKRryL9a/BW7zOOkm70Zx
MFBQehP5tFOhFoHTwmtfkt4vmbo60bRxmuRo4tEevMOQGbQvbXSZW8xZY79zzeo1z8yDIgehUi4V
f9hoWFGjhaAbcAiTeXBnv7bR9NABlsabIL3VGOkbBqStof0jHBMgixASS39ny7rO2XTS2/dx5EbN
70tF06veFwfSkTs6youmL7tlLC8jyTBfmYSR4YTjraDpwCnDgIemwS/MII8pfjOE4BGWGp6Dn9Gu
AUHZ7X5ghjCY/Q9l3qG0qC/gC5H9sN5NY9x2QuKl1x51sezbpHpz5AzYhPQc1l2tWs/YmkTrPrrd
vCPKhftrTzbH5qSMOU8AEXTL31KUYFyWTSdniOLONlkoZotjPb9xURy4JP4iuCOiAeeuv6aswEhH
7IGKHoIUmt/6rx4XF41zmPlKriHev+XzuE3AgGem3DtDDmo8D4yZW4J5tkf1YRB2Uv45Se0wH71H
C/ljZuNC2X1lkHXTyOeJ9s7UL3u7j1ZxNK6tMv2iFltZAOVNjLYWXtoG0aylEswrLazmfG03xibB
La3j2jUUbV4zuwELFF6lpv9iCtkWJQWy0zDG9E3vKFjNlsRI5+10xdB2kjaijo2/pgeQUZnWmoMv
7FKXDDr573rRTrXlv0t8tUNSkwlx/s01GfthCZGn95lGlppEKDpyq60XYPg5c8ZOXyf+VZusDzPF
9+sN5DtJnbjaxhVdoCBC1LG/YdYREv5CJf6lK+D+rrZGb/6NQ3TskDw17ZXleNgJmulqlepg4Yyo
kdoqnKErzKKXyR1P0mkeu8xaJzI/ZTWOi9r8dx+FpLO4TpbxPhvVrjISqPkm67oGhvXwBwBHOXO/
LyafmGC1znBVL3Z8MNLy0Edf0ZxfuOAY88GnaCqKRvvRNwzc1yzWGpZ300qfEC0/tSnDFusipBF8
QfC3gM7HwC3LjRv3QTS9KrJ4sw3mwF5wYEwZ0QRrXavmKNoUbgbLa6LRouDoYox10Hhwlua46OKF
rarNwI7Am8cktGQck2bm21wSF2IIzPCYxy76bCrS2sPD3drUkeVRglfYeQEFhc1KFwG+4rWPUCDK
bWV3W5+KdEBrA310FkwFenk21TnPv9r+T2+rwPT+TBcnLueSGdVfUPQ93EVGuBjZgTzdLZn8fYmG
TvU7PZS9+VFr7NYpcDQUyF+prk515gWucyw1sbH760Amw9L/QUO69Cy1GJX7VxN3YBEjmBlGaYAs
qg7ntvVtZZBY83mdgWZQEY7u5G9oFO5oySz0jx6OrG73k2bJRkXuyZnh3fQyLPsWASw5FxTjHpZv
2v6kMql8IV4RzTq5jrlD42WHHUeezPsD+zJunsvKtIzlIuxFoH1JW14sWxxV/yG7MtQ6Anlwsl4Y
61lhns6XsTC/nY5reRnqC2XwZ4zXWnEUcCIQdvUsKlinHb4Ku7ta2j1s2Qa2x65QI/p2KmxqdtJS
Fjl1MIxD4NsY/Qo+aj0pWWWUEVgcHmeZv5aZHQ7dXa3OAURgdzHS+KD65L3ln2YR74Mqm1PMBzoJ
3Nck2jG0IGlwmHWuR6r5KY6+m/STiwniOgM822Pmb2Fv4mwZFn6uZVBbu0zuH6p6n1PjlqC8ryD4
/dqtjlvWvdMxyLsnMdWUbL4qnUy9ENfWbj9Tw7vZwxuytb4WKtpGmb4p7eQd0e2WeA9zlf9JpV6r
cttzrxOugKXyaQH5EjRCTfoMK+xTn6qTb/RhVBtfMvX/sUiPU+wItzLoiuhX081dBYHLdjux1SW0
IgcqT+DHfhESYudmK4FH5Kc4ohqrNHUhbJY+ebOKbt39kcyW0lsrw+03sQPg1I6GrVd49aNstDJk
oKFCW8FN7hahk7LsvaPdeOyvbCRMDjhUa5mbRwxNkeAtSHhzK4wYFbHBsLUkFA2Xth6POGQJE9RH
7sr73og2Piod0iFQrzaYDZMEiWYpzLreFy74r0Wx8ZyB280VfG8lqLGwE/VTCaN/E7nqa7INwn0+
M0BtJsFcza61gk/7OrRs8qy0YbxPZs/L7Azb1kL87DNZ4niaj8mgDXsbTHSAuFBvtDvWSbbscEWw
u04GE293YNtGXDGacKglRzvd4BngrymZYeF6fBiV9+SNqYuAWpoUYe06EkQMk8FIV5mqxNZLlpOD
ZsgZSyZ3qMft2Dtf2O0B3lXyCtukpJ/HMNe7Mapg9c3uCpgFBr8BW07At+9KRk0rERtXkfuPo41s
bTu7nAW2AaDbhGgkA3VvePaqYdfo/BPIqU0qNo7XhbOs9oCdvjwkEhclJOujq6YxNFX3lM9gnvxu
uI+stJeCUnJhFw+T7x5tSH7jXGR8xCLEQiDokKSyqgt/NdZ1PtM4MtPV0NikUuTync+8K92SzOul
pKudDPApiVcy5wO1bd9J0MLb8/X8A1DlkLfU9pVTPE4AoUZXPaKQVeuO1W+haRP2x9+Brpo3G7ZA
nNwaSYyB5suEpdHO5/e0R2qYZYo/WGN/U+0N+xK2HDPYhlLQd767cXGuZVmjeEUdC3FHNw6AyoQL
J1EKLsw366OnU6/2Sf8vyjjSE7rnYLGKF0Pmv+kyn7OCR9+WT4PQn3Wv/mctwAmjCUXMNywiY2Pz
45gadvkq2RMmCJvOukUemQvLJvXuZ8yn0pbNkmP5a6SOgUOQaEJfUxPUFWKyhYuw6hzSiUQ3HH/Z
i0RhHSjkvGfF6kPjJGec7P8WyxAHGtJvPtcfo2z0YCkIXBviikPudpe16ntBUmV35akLkhYcg2ER
t1Uuez0x5qKmetGK5Xss/kkmNmpn082QC7vjoH8sy1d+z3u30bBphQUpKIoudZ2fRcoJR/+SrsYy
BRM0LDlWyngDNVGCj4Bm2BgzKxIyoBMGB3Jg8WqtMll/yUg8L7zcFS823yI4Kil4GRO2fOwHExl4
wqfPFBDbW2XB3YDn+ltiU1+rnogL1+Sb3/TuCgcZBsGshiIlYToLROt86UCFETvDTf+bVhhs2slt
AbWR7HJbmFol1oqssHd9Of/S+0+7rhekr7LxMfecHTNuGqN8r+FLBK42hf1d3bQKDVkeRwhcmQMj
r6/C8tYN/0GgD9PKNFN4WhojikKd2dxFuMcASRKNOkX3fZo/CeNkg10Kl2qcOBQEoV56ZjfjrDVz
bcNcZ5OMOhdzYR8zGzZ3pJqXei6+PJ80a9kY20I2NPIzpeUYX8yW3s1s7dUECYU1aHB0snzcOFH0
uijnQVbOTzX43E91WBTVdeyaWytxPdYaA8gSF2Ka0d0I8dxgJgObU1nh1NuguJNIw7VfH9syuuC5
P3WzOGadsTOtwUVU/rRsQ98UynkGPvc6elguMP08VWr4yYfkQQ1yX2XuOcsQd0o87lQsOysxrqBw
df65Yps2w4M0rFtfxu/LNL4ZrXhH0acC1c0jM9KNLjXUZf+fUKO5Tyb27SiBwJtmxrBbPAzwxbI1
E/2XYRbo2DvZkZg2AWcCm/ZKwUIlxA99cO5jcADsNzQ5LCNr2PeQhwOcgp/0XybRItJ+jtl+NTlj
Jz3jnGQedpmn8inL7oXhgvFUF5D6so6HI7O7hyr3yo3P7JE12XqYu9w4Gt4C3csuOU3Yyi1LNxCS
XV/KZkcZt8AHOB3WYanuU8Tk7Be4HbbsS/DHsKEJCribuGvLQNXsOevYTs1zagXM5p9b4WF5QEa1
CQmt2fdAqjdSvNLw1HUS17GKrxxEhz4T316fn+Yc/z/gIZBHBesbo7aKNkmD21kX2HbEfEyF+WB4
zd+iI8srlxJ11Kifcigt+yhW554/H3smHr25jxpH7bRR8nPa0L3MFgDqfY62ZNCs2gxFXavkUYGz
DFO7f5gceTChQS288dhwtoAvUmaP47E0nXINwYyITtZdaCoYymreU1aLf4bZJ6Ez+NzemUYFGt1V
J6YEO+lwR9cj56zKJYdTBfIHyTVdD7b7lLBll41k8S7zeSZ7hj0RXh/cUpSF87hOevaAafa7C7km
SqMzkaWdm+qPfpkebI35Qq0VDHJrzLh0dU99lB4nYNWrUdGjNk4RFrKGwyAQc1p0IFJF+KPSW4vz
YqHX1uL4m8WiaTALTiyEbSyYYk8Bzgx2HtJn6cESYf/0R1Wih6rYXw/86uXdnquGEZmmQIGlMcwc
RZBdjdlG97HXJHHPFjafpT0Ec7pTrI803w2enNHFImZPkXvFFu7uuqg5gbx+ZBGSsTEq59XPPJ1Q
NNi0RTpwCQUhljoFWDlWrR7K0srwfdPWu/rSwDOJ/vwBMg9leYDRNt9kBuovsU4cje0dg4D+ydJD
6NGdxkkmn7pmom+O3zIEnCZzbs2M1G/l+polGRsLn0JgFqziLPI3LFR8Nd2OhRxgLrTDYNAYmTgE
Es58HOCLkjvpai+LJ66ja72xCmNlM/H3Fv1DQavKa1aFN8I960qtKUE2U5evl3EIVXnf+pjdjesu
y3RNEI9t3bz2gPKajvCjneg32Uz7ATuj2bof7aQ+XejcgFNApI6a9VrmIEmtTBi7tEGsLuqYQq5U
TEMMc1x7k4BV4jen0QR2Ebt3Xnj9yZjhMiILr2ImfJD/9Oc8oUBsHJvNUf1zT1VgVf1ecyF59Mvu
3nZmdfqiJdqFgPZrkjjnyNfo7OXRSsyT6B5chfZEg3OnCQRGUx9Zus3A1N6SJF1WDXpt0MMyAtG3
sbr57FRE5dJy/ophd2fdaxOVO2a4h6FYnqq6p8mBqZEb4ehoaL0IcaVEsaTMGhL3lWeKDYSYUAV5
M5Su6LrY6oNV9hNRQfvPbiHSxrRfOnIrEwkZ8t3S3FsBj3Z8xN7Y3v3Zr2MRP6g8OiZMCAfwK0rR
DMV4Wwbx6tnFv1wlm0gvWYaoreTwlUt1tiBDZbn3jhj0IAsfwyrTFtnvhuGL2e8qbXTqOBpFazlF
RT3eWZEs1dPGUBPaAxIdTtnsHcdHUFQ35UK5UsarzcQ91adT3cpD5xLngfi1qgZ8HLiqiYSd6l7/
jnQcMh6XsGXKl6F24ClDbAREEE8UpH7/h/7cjfYeb+Uq8u2NcFkxseA8mwv3qHGYNmSXsW9d4rE4
qik9lX61TXQz6GrirXpngW2JyreoGd5NzTkUOGuSUXsHpgdt036YKFhQcj3eVY/yoBxwK1U9zMeu
S8LIYsHENCh7K206WRYUJyZaQJe9Rxgc+qo6JL4M0UqQYBvA5M12mTwohLfWsJ9Ile1IlN6iu9sI
h/w+o/13NVB52vxiYe6zqi8dHc1o8A/jzemNBWqGY5JvwMBcxrti5ElRMf//FFr4yLUlRg6pPtz6
6nPjxnEcWhZgBPlTE0ilBG7wsC/p+yitL7QZNOFZflM1PBMeDQEib8nmPfXufVmme20L9x+5Czge
6tCM2i9l63qIENQM72kCIzgOclM6Pl94FdrRHJQcw0R3l7WzWHsH5ZCukroJl1Oc/4mcYLZKsZWi
YCz5dHCdltFZNb229FHc5RvDGbeGlx0ii6CWy2JFPMOFxjg4H7Fr6s9jZd7FYE4I8BJGhmE9Q4qA
cmZP2yaaTtKi2KyVd5YM88daf4TZSZTVypkYLyeXk56xeR62GU88P8R2LACI1CakwIVCbOmnm2yd
raUtVIra8kEYBJFW7LROOxF7fpzwQMTExpjDqiQE7rnDQ3xUrgxU1r3HM74xvaT5GP9M6gH2UeEc
aNtylzTR2cBHRjDsWPv1sfOBtUalpA03bJeRxZCFMgdlnJcGSziFu7MjY+eZ5IzZO8I+VF0GRlcE
2kzyjCkICK6Op5lNe0MjNGBF1XGGTRmyqfsjrrv3pBg4cmYqHNuttlrBtXiH4yci27dU5g38xNaB
o+dxLbsmJncDiRFic75GVn8rUx2qimsHkw/bocyVWLOeSRzpWl9swyKJj/WMm4csE6smyfQH/oJv
vh5vVlVfJ5d9k8QcBk9ccKj2K1EB2Eva7rFJ/Zsq/TkYs+gldWDn/MfReS0nrkRR9Iu6Sjm8AkKA
wSQb2/OiclTOoSV9/V2671MzDEjdJ+y9dkUr4EanaiGUY3HfcXy/Mo/eBLa5Uu3p0A7GjbKB5l1w
rIqVm8vnEgAg3jlbhT2L7lIK+WQgF6NX35SsymQFFNn6MuGJVDnkD6QvM9VdiaIvBYzh3JX8FfID
b5njCbhfRUOzz+ZSQdwVpW/4bsAhMcsGvwbAqKRbypVyN8ztk2N1dxchHIggjTH21FyY6pBGFkZ0
bMC5RuopxrCWy23r5uWNWWe56lB/TlHyVEQTEkx+IiYGOAIr8y0QkHBLoGCdasPHil4pVtdqp3uD
On2o1LqILjnZdBfTzlCLaY/q0I/RuK9yK8IkYwLOiTr3ShDh2krFW5XkN9jJkkJTu8aqAuDB+p7U
eD80rNrsIFyz45aUYgg/ImllvuM0Xl/1C5mRlcuo+sSYxOvc/gVxzunFKWNwm1ZpeugLqgXtH2tJ
r20SBoM/0PU3XDDrIFOOYw0pry95dpqFrG2fAjNhct2I8wygaOUiTdkE0VhuFK1/M239PPcIcwLb
uLiVSyNuCaqzJDiY7JZ7lLqbTnW2rqw5f2e6QuuuaNE9t5i0VU0LS8QCVzgpFRXaaHxZIzczcuQN
ABAe7FmhEjaamFqxvJENiRhb/W4Y0OuO9LCishjFsTRiOG9qXNmp8VwlheOLwLllUxF6lKKXKHN8
pUd1xcbgJ6xxnoHVf2lESnqR1ZA/kEewaFLlLIf4Gpjms1ATP4liqgckYAzWWt9IqWn6jr4trqC9
dAODkXx6LTX3t5pKegGGTi0yozJieRuafLISohcadTPEQgyMrjSvFhPbdZkyO7GNHsVF9IJF7DvK
sm0DN6yrjLuW268uTcZKg0OuG80ORO3ZXna1tJicztmHK9SXyda/esV5nsRIaRk8zRjKmIrgbZf4
M6xqvGgBA+3OhB2caDUj0EFe4t58YcPH3iDCKJBbv9b4jOcCgHCDZaOyI+bLQfJujea1LvVTECd7
3JabwkJgyIrIGCSKfT6Dor4NsbrLOKjDbtlntA2NG1+ORrEcEOGcmsLLHGOrSAuYASSgaZo5lxCh
kA2cqy/VjNPADlofJz71PQnEJu0EaGFFNh+IQEYerQ/VCNZO6+xYeRq+pjEwGkIiMGeVCzFkms0e
5q3gKozVCBTfdMiCnMG9drONkgdIoelpqF1GZz4B4Ae+ap1bozv2NSIrl1SBkmV41o+/De9yMSdI
qlSF21N5I7KbA9ohRQ39GBj+bF6G/ywN8nbCSBythRw2kissQRAcRMPJifWjId0dkoeNakA10uwL
uVG8xxYHccqanPn6QH5ogo4wZswdMwWgjVB3AeKyqOy3jn6LUPaHAxQQTaNyDWz9geX2zFAsOWIb
K5/c1v0xR32HY/6A2Q+TYZDijUBqZ33r9eSPARzyIdH3sk4oANILzJNfFB5c6iJ4HwwkkXhP5nUX
N2990N7m4L2OWWQk41uYyZvaJMXWxn6+dUR+SdrR00IEdalOlcy6WyrKk9WMOdOzFExM6awNWKFa
jiQd08AmmIp5M81YpBT32syFhyPGGw2bX0rGXj4Nd2Ix401VNCyOjAiNfpv/6VZ/a0M18OtgpG5A
9YrnKkcbjf6eoRapSGK2qFCtWzjV30rM2c9Ujp7cjawVEuutqRfH0Gm/Qg3pmOuU6za0c5oO/v/s
uN2h+6h7NYMJqXm06TtFVfOVQMpY5fk/vF6UhjXVI8/jlVn3jW9iDQ/l0C+1hs6CzOl2tuo+LXJb
WQDstpCluKanucU/gQ5W6fq9bOuj28WfzMj2cdkw/2CrRYRctNGF9Ke2eoZjvXeBvDeReUNnqa4V
nL6s2okdZ9LwW6O5EI5OIHRZ+b2u7gyEkp1ZPQ+W8enItgQZ0n72477Q8KeoJFShIx+9UB5Hc9hb
ZvmWTdFCAEEzPxGKkrLYZ0KMDgVqcGI327p2dkq1NUJstNq3GqAL5D9k7pgAOWvRmACrALtOUqBT
AErZG/dRognv8ucwAI2WNC9s9NDQweLFQasG2XUYp+usm3cUtb6w070dMtZHM93zqLjZdJwkVZgZ
67/YdhEGy3Mf0H1yrG8TnlSlQQG4lHOJ2btrbeKK5QfHKWGKktI08pRi5uQnl8VpBgHiPOEDEX/A
/NvCwehgJJ/rT1fV8jW5EAvyt+U2qwq+OJbRGqUstJaVy4KUFQB0tZyzOy7aX5NDmJ2D9qGpQDDa
4OZ2IRHY6q6bzfMc6SeBKwlevuA6p64SeHLWajG8N0sXirLmzSpQ+mCn+ogHZipqdq9cfkirZFdj
DyvEYhQmvzotSpuEph+HOJxGsSYHkcdM2G/lRBYKPLuvtuw8STp0FgRctENMWoUosbYj04EU6MkR
HtiAqzeqkWFFX7mGnDAhA61m29dx8aq2sg5tlQKv8mydiPGYncc0d6yhUfeZnQsDuGHblXKzKlVy
lCGGoCqZjtmUebMR0IJx3TYpP7LUTlAb9gYMGC0iXzxOoToGdfrUCRSBk0EdqBOZwhDM+axxA/XG
8ISUqEIl0kOfjxZFd1HA6Yeb7Ejzng/uTa04c8MI6S8ZBOJCIIlLUdAc4UsdTXx+pWwOvY51QKlR
2PwwuF4LhXF2qv6jK0d/JbDrQFi+jVr3XTRlg3kYmoQZindntO55JalzWtObhmyLsxeJXIFQPbF8
lwpzhb+crmmwf3D6vpZz8MjV9nsKGIAxTjlo/XejM/U10sif2cQHeCG1ATlFHFskaWjyryg+xIwB
wSFBlHajcFM/n80nXd5zm0tJRSU+xPS/tqse+QO3oKNgR55ysRT5r8+cB/5OlEPwRXwzHnkOY+U9
SdXzMNonpx3+IknxOCROeTAD86Vyqu9RwXheLbsunW83DKApRNFTLjFUWu7OobPoE/yJDYuYstO3
UaE9MqX6xU17SPVnEzt/4T7BBHovGCJonf0TxOK54EtuxvFgJcbbWHFoN+k+0PgBbOZBUEzbULnY
IUMHkZ9iyWKVmnV22g0sZB5Apllxs1HmV4sFOkFSPjk9gK+fpuhc879TUTYmFEyuxHER7KAbLSce
fkd7rSO5TMqaj/6cQZmcWDGWiE9z1K9ztsOWg3Vs3LbY6mU07KUQm7ClJUO/PKgcWXPtaUr24i5i
GA45lTZtxgGXMUEu2hJ4dMcD2XTrPjSuCvP6Iks8dFky/BwWg1b5qlGLNEjUGSvfaoJTOjiJPDAP
ZUwO8yIYFLmfWujt9TE89vGnmbAB5rWqSSVg0NpXYmePORee45dmcTJm4+QYP5gu+OWTVYaJddJp
V+xi1diPhEWBZSKPC3+c2V1DpXqZMuuTlbsTZotmHlIkUSu7obW3XYOb3OmYv2lfbJuX1E4fRD4S
8K9i4Za7chPlrLO7l4FR08QFWAp7l8YmUxkCkN3AT3We94IiStE+LS4Z8nb4aBHOQrYWjJAecCpO
RVFtp+hzasutadvbEfDsIudG0A5dIPdahny5wdrSdhfk6Gpk8O0M2lrrsfDW+UGwjciaZl+zzi8X
UG9oMkwS+4GYrYZ5Wu8cE9TpKjq+zmU0ApRLslRnYYcyhUaA0qgqvgodHUOI65LpUBhsUd1hOg39
RvQHTfkwC4QAs74qQSPFOhrI9kPoR/il/Px4/YeXCcPLwGGIUZxac1+SR7k4QUHgQcvmdOaGb9XW
r2FqQkx97stHLvBGO0G1iaJj2xgoaPWfeuLa41qpcqbvgu6are101/pjJu+F3Cn411y5m/t9MtYb
UwCrKAJGN1w7duYnQ+qV4bfDMCKFLGLONzIstoqgSViA6NYBzMizYxRbC1GCG4X/HCU8ToX+Z0AZ
n1zozEIt1r3Wb8I+BEWqvph5yci4cQlYsFE29cOPwbkZojtShsxTdYNzvZu2ec2UftRw4DakH9Bx
hrgAqwNckqPuOBczn+iWUoyj5U/TTOd2PAlgOuYQPGmW8MZYrDWwYjEL23Fq/Ja7l/x2moNE/3LG
iD3WbmQQV0mDIkz1pFWtaKjByVDOyhrbJRPtnBebze28DH1akiqqfs/skV2H4zEFx1lSHaFUdoZc
pSH8RaFuHGxF5ZxTVti7ufvsXKacpruX8hp38NpQL6WY0KmXGKbP9VblLXLa/NhiBTWewwhiX01D
TxLqFWM1sQfnrj4MyovGu6jGG0NsOXAYyX8mISRj9a0p96QgAii6SsqL8DK2r0X63BkaoQjLkuIb
odKqYvfjqF64bAgcw1M7hGzmI2EVg/PRHLOdJtnJ5zB/E2UT98ZqtJcOk7iIstu2oeHNwGA11OI5
OngFklnItgL+EK/LtzEACktxJC/E6Gjy9Z40xoIYA/uo2FtaooVHr0Zfc/NW0f2EM3M5Ssgx4ttN
WGZjUBNIquq9wwWho9WX+nYZdqr5P0R0WX2sps8CuXSFlWsO/5x/QYWjM34uaEWZ+zqoE1UuQcgA
4IHWJgwKy7PHf7ECRPvMKsUat6yiGZNhmPNl44NqDOuTvUDBQX4lEMkAF1p0hGa1zYnfy16sZjOg
M7ZacLgxR357NMNfA3+fTgpZO28GgdTFfXa02evC8WCifBEGXvi0OJTcFF3uEkzQMGAcvYZAnkZ3
OSdw6+A9DHWsPGxemV56dcRdT/1JPB9F3J6sGjf4sUxS8tJnzdX90RHrnIGFw7J6Mhc1L1F+c340
3D3vHFNmTP41Uz88AJr15kbAVrV0h5r30MYQna30t0xIWyub316YsAUVFv5j3aHVwyee5+ptGVAT
2xHRi5FBzhxAfhkhqPoS9igpYXiFF+h8lry6GkIj004uLO9BB0CrAZcRY/coR1LTCf7JmQ1Q9m30
mNbN2RKCFk3XLpDgk1+MCvUdhoOhWM3aPQNE2ShEN1sJ5n7bo8w8RK2+VpruYlNJsnJ4K02KAhag
RRTvc+XsKNAaXzrzEg4nRlArjR5YkANrzv9G1k+9IU5p+TGoOB6QAGK+ys34rZ042ytwbFb1ZA53
kQjPQe4IU3DTxfbBQroIkYyuaSPNdwXDAKoTcEWrnB6NwYpR7nLrHdi3HWA6bjYFY82i/OjEW4s4
RI1bzxYzyhlsgpB5Q3KnlOUt474I71X0MJV3xXpqgudBhgwnnycIzR3uvIqV1yYBzKdOB+pVy2ZZ
xyjY+E6RZC/7DOiXbOte8mpiA5Du28HdainvLoE3OfZWk8ydzHjpZ99wbyUpRzq9aImvTsOoPRjf
aj3icX02EhBAPrE1J3f+kBhX0Rt5sME2MYDqnv6b6WZhPk8oGuNX29ln6t0p34GUmpblSTiOlrNL
grvFA2gm+1ndos1h5oCCw1HfScFkUIGYhCXqYZEZLlpeGe6GEdYtwVevsftssT3HtOL22Wbst8zY
zGSro9vV2W/GeHa7W0DMkolg1M2OUU1shNcSBsMTKrHJBtLeYjM6VlyooCGWu3qVQVUgTI8BnblV
k+nmlr2A4gxIzNK5vJzQeWeKIAlL4P1h9hjEOJSR32KgdV9nfbgqAC/VgYmc6A59kx5qiS+lOpd5
Sdt+Zy1/AI5/yWHVRKWyHuN5DbOHeUK1ilh2qqn7L0d4aVMBA3ZkWm9vjOnE1g+krkoEAr9DCw0z
brYmgX1MCvTmUcOlavctSVmzuEjjGNYvsj2PuB4z0kKLraNl33HEgyq68mkUWK+A+bHGXetoLINM
9yHg/puIuCE1zdqm5C0X6Oht5PHugCgxUY9dnv45uCFaU14p7A6C+JoGlzrXPKsndVewFJOMwsPs
2FTyMLTkpAimcJqDf3zqIA3X2KLGNX/PvlN+DEfZKLEF+YoiqJp+Zl25DcXwmJ34pLazbwmmZ0PN
qVvqX6GN4xee15ybK0MAr2anjhUFEnDA+WKTeCODGS1aomGX+w1FdeknT2VK0X2MLHYtdxVr2P1J
VmRrMu2zGs/Ia1BRL02bbqrP+jiCersuzTKcml0wJR4RPeRB7uZcfpJ7iMYEbXNbeMIeDimRA2GX
vznKtJYq4ZO7pB04XuWqKfpLm4Cj5m09wfRjbJYrjPmUTYuqk+3oey7Q9eum3yswUo3foXqaqbLt
/DTPmm8x03Gmo1Arb6jPIWwYKci8wsPAonpIFCSr7XOGiYlggkADDHsQwbakKUwn/YhidSerM3Z4
ThRIax1KqBktQGzKO4rxzUAQVN0xd0uVi0q229DVr+DMjiaSL5XBh7Rf8UFmS0AlLa6G3MLUxbVy
xcPo2WBRkAVatEvBfhXyggHlxxDupayIZ8YCnA2k543hWreBdU08rCBaqJiAiKBYCzYUxzeWptj/
F/JP5OsxOKnG2DOw98gYWpXpX88EMmrfFSqIESsTwjA3OhjivWBR04hvORZ7TfmxdBfIDJEMTCSa
6jRUDxj4vNyU+UZwkLF11NgKY6H1Jwn6nPH64HBmMqyM5dq1tW2xUN3BYBf8sWhOIGFM29pA2dZ3
u3zEWd1Ee5KnXhIjuMXdqa/mrRb+cAKh9MZaIdH8zXRVFpV3xj0jjqZh7HMwOf1w7bgklHvR2Hve
fcX5VigG8+69bR6lyW+X7dPmNcIDH1N/JgGOHXLEA1S+GVpb9BBeako04v1fsSAQZEQJBauX6hZ1
UwZAvMkMeKeeS19uVRXD1YEkBWtT6ziq5AdGzUg7NKHKVST2WJPGiikpmm6jepuixxwS/BPSi0T0
hfmFeDD+Cd2r+ZlBap77DunBjHreObR0MDHutVjHv5je8Mfx82RegE9yGPim5EhEJJlIqnsbzc2U
vHbafigmGvWrKGlPVeEDMvUQTtmiO+URmt2c1t3U3wK+akSfRfHl2FcHZl+NYKEozyM7QDd7tPVH
q82b1uLJHt9lcmiRT1WkvrFZ4NNMv6jF8Q+YnCD2brlznaTZkZi89FxULSp3dzs2m0kiYZZyZYJG
Y/+6VlzIUriu4qndViCFu4nVHkZRMhtx4s2k+Gi7JdUkEOU2QU1Oq08rBW/AKZ9Sp/KrxvIDXPmK
rpxQPb5wS0CJEyyFJ0Re8V72upemwbqvmbZEzbrAdrXsqfCObOhDEe+e7N68xqC1VaQ+jjnucl7w
khNoBmg3C40AGOMw9NUOwsoRNeFeCSi7qvSBz+gekwQIg3c9EmFbTy7YF+a+ALEiUrGiplsNruPF
GaYL3rZKaz2wYR7ObzDqP6Q3rrhcEBO1wR78/KZD6ZPMeAhSdQedeD/k7lVx/5EOfY4IQgil2FUm
vPCGElcHT8ANPxk5vacCNVbZ5JgI9SSGIBXgOpw2dejcE5uzMYa+EiQ+zvAjJtS9hal6baO1Os8B
q1+1QMJC2WXFyftg2Yw4bLqFeiLtgt1UuOqcDAphlv7WoGWLHp7hEJ9SbXydUVGldkG8Zn3W8FTm
feYbvf4pEnw9xaMx55cs+22KEGWWfBslOcSq/hziAq/15EmJwrOU7b4z3b9wdN8iFrJNpfCbLNfH
BWyaF6a3Nue4NJUfliW/nTpsHEv1+kkS5lcd4OWDJarRGdbs/B9FiZbQXaajDkVbOwPytme/SXsP
ucXGMfKnYeify65+NFPD2OmYGoCL0QeQ3Lc2rS0weSEG4CzFwWGuFJXTPWKSphuqb9vKtScPdKZw
bZWBua9+wz3jg1pjgv1e5ZfBYsfvHjiwETdNqgeMfGtJ6RnjcOA8+UpjPiMHL4S4X5gF5zTCc4mH
3tB50pk9JHwOhxIlG4pd7xinVF3cgydVugNuJo0aGZ6d+IpwP/Fe2R8z0vVO+6QCykhVsPOfCXVt
lohNNGavHYdJpCYfgDg5BPGOKKG9imHIWfyVifaGNogBx29nsh+2MxrJmF7MtA79/ICb93/DM414
DNX0OQo8xL2/IV+97JW1ySWGix1OCLW1bSZ+g5+qBJdSFiqY+O8hexmJLRuseqvhXJOBhT6RUAGD
9ZVjncapPDdltklqC8sgxtqyOcxtCxPTgEdJMMbYPQZsYoUSPMu58lRmqdxJR7DCG7thvlZFF42R
hpOLX0aZDzN9TdyfuH5NBADTwCS7DLa1Kql1240xn6fKxK/WQSYCPGcon5XOfZYiTDdVXAK87TM4
T5PxQYESw56aTWkX29omI8VNdtwgGzkTCJgOxzjWDmmHg05eUS7sjeh1CeUgUZKvNqY+Sz3UR+c4
Qz3eEyHTvMcK5IB+JNitA8+wDH/Co4h7r05dRDvaNUzrncZofsENBQOd0QSVAi+wJg7SoXro9YMZ
s3XNInhWLh01FZoRtzddpxSg6Qfea6qUTYWztbjpBGmIhMP9Ab7nJau8LLOIKJljHOKHtEfPTnBQ
XYaeGWKGgYd26jMTR3zquZUOZjPcoo5pexO4BTNb4qnH/Mrk65YGHeYA+8XKlkOIBSf/Yo1arTUP
JnM9zbV8dVY+lGCByZgQC2CxiI4uP0G4l/IROoFwOe/Vq2JmB6Xvf9O5BWM0fKXY96imQRZFIxqG
MYcanOqptRr66Rto4NUd+2fJp1znc4ZSA3/nIoenoBfzgoeAeZPn5raxm4kvIc1ekL+152KagnNU
l6+OQVq3angEfHPV5/U9A3hFmFH3r9fhLJA7xxFRBOjyUv1lisIf/G0PEaW/QD8ejCF+xzmi9lY5
PWsJCSYmUs6za+rXpFK/ZD/SFugsh8pJ9p5eS0zKcm7BlKemD0PtaQJ3HfBTV02P/tlsKjr3MvNd
E69BPJ6tKGkxgogfnUA3Qmxif45Hr6iCW073smn5YtfSKCvcHCFYldR41SSH7yTxqMLvVH13IsnB
XCTSehGQgcP/mRRoshtVt8dIxAFRt9pfleJdCzMdqcogn23c88wtbfwbiiXWQ6m6iNGru8LEepkK
XTRAbGuAkjwqpvkRxpPvpMGlL7JtOJeHrlF2kcbpW2gvDiWlWui+NtrPuPftjarCq7FShOHGrdEZ
35O3tTJk/VcqAMdD7RGCcsU2H8GOxh5qKuIQNcVLS9G7ynXwEPjydCnflCQF0pNOr7oSv+aNYW2K
3uIqB0EYA2lI1f4JTygQ0w7Rou0XS654aodn00FK5NowbNmXlgo7QTMXDMVt7B3pcSDENp7k0WqG
AwubHbjq0k/y+S0ucYGDtMfhZm+GkC5yEFtUaDeZMXoMKsTGJqvG+oJxzNMT96KMDI1G1B+g0oN0
/EB+cqzKlgkMyl1GknpkE9DWPMg+OGVdczVVGlK8lXjNFfuojTNLR207EpjdLPgojjjmIa+SkTs2
l1tpdFARFHVXN9ZOGmwbmFFwn9UV33Cf350wvA4xupJGc57KNvuKYgbHLWlLPSOAaP5jF/LPqIlU
lv0GgPPbYBJpRdAOGlPzXurzfRpZlcHVIGnCSo8i4MQhAde1dJX6K3gje+yqqxND6fRs5fljyKKT
7MLPBaGky/HYMP4kSGMflnO11ft+G2iMAmqWvYXiteSD6bH6XGnhH3NXsFvj3lSMfYtOFMtnvpGj
Xq3ajpIip9CJesEoUHlOVcfTCAbQE0aqYYVXAbFZxR1Lom3TOPuEbW0uxgP0ql0TtRtYKSgBO+pU
Nglolo5CYP3PrNfaYQGhpbiYllamopHLJ/s8aSntV+y3gASICCRcw2JVW+yDST2QwLF1qgyaOpAk
F3QjCyA2P0p6m7VgW1TQL4bvOiaLTu6QJXhjhb+PG5CQwVXmZGsID0ND/Yv8kBnGCW25TxTSvnS0
s2V2L3Ce9uOQXwlz3phUmmGfb3tVXLL6N0ZPNpjIvjHj+AtKOAqKqzNlZ06nnRb3T6MCXYOVjCjt
R5+KXVPe7fndxB2i9C+KIraEDfxzxJJDaN+kdgFO/BzqwAeG5Emy7ZMJTkraAlT363myr7WeepGV
A9IjCNJC+TAjCUqc6mBPE1rfcu26x4VYRTb0BqPPprNxF1ALFm7sa8KmOCTqoe654w10e9YxjL+0
ZVQn6oOOWwzVTet+FRPZRB1oNRYQUaR79kSRxQtZgDVMXPZmLp+HgYlxm0N6JbZ7pfumsCJumBsw
iOaZJndcMQ5dEJwKRyfICwoKN2lvVb6i4WcIfvPe3Y6Zsa114ZPItCOuwitsjNmGxuAIS7rLLDxl
erf0RyU3JTU/P9qfXpWfmUB41U8OmtuTYhMbgh8QNlQwp7swYD6dTrzc1R/1475RX7W82JFJsWot
9A+RV2fpsQHkrqSfafGoWnUtJuNDH48TrssQp5OZuJsUmT+ZR+tCUkbXDCMRE3G9LOE3WGheYuDg
BQLZWCHRnvVL1+JDSOCDlDq9IKNjyIuVBpcra/qbhppKUUGdZ+PBnSLsEuNaFTmdW4OYAIUzsCZH
Pzr5h8NUnWwfpqCFB2UhzK7qnPkKrZ2+kMmWYJBMMispqdMAHpZgMEYq3aLVtovappEc4pgmJiAr
3bc1vKrLvNe6L+Om3iGkkeS30HSPxGfsdEWsZzd6aqj9S3wjIXFeQf9dq0+pNDctWj1z/iZxch0q
6o9GVD1GSsaGbNhqci2NDqKIlW8mNfxS0+immtIr4uRITMYpnwHjjdz3TbAv3NxzQkzd8R8aq0RW
V2tovkVISJR0qQgS1rkYUxhPkQbx5DjEF2PQwhi4dyrdH5DqjfbdgCwEq4AUDhsN+rgNkGi5xPmg
m9/avMV2CmKo+uyjt9whG4cZi4qKVwMHES2Vy7TQAxiFD5SpBoY8CDgoAY7CUA5hhLd74Gidpn8c
Yxtu8WPdhkeFNXU/n0P93VU8Id+Am7LuA1WrhNuxtR91Mn4Wlk0yZYW3Wn+ok/XHCXmAmAysQTnJ
HHgSWystv6ryz0KzEtLOAMTES73oG9z25OJUsKe7QrVVLj9rWe6KKfDQfHqZ+RKwsJa3WoRkap1y
BuIWL1dXwbIFFodqTlNfR1E8gkb5Ursa0zSmF8ST/E/7GizODF8DoljvwvLgy4KPsxu15k8K7Rtg
xpSMrKciBqqEM3BYMFlLUpKZ5kOLP5qZTCbO9hIHiypZZrCNGEC2AvsJ53WuoKpqs908L1uf8amA
TD/pQD/Yjne4sRM9PynozBx0UkPd4DlqNkRWIhRWCaYFKQM0/y8xXGTg9cFhH8KT3vEI5gRI9zia
CK7hUX+kMx5gftqYRbes48X28yCqhteSCTc2PWK8iausITdk/gCIwDVe2+yGfE3KE/Whg0RZPFXh
Lu6OCQJfWBWzu0vpdBC9EvVeT6cKlV2YeJ2yY3zZdnsuawmS42yBWXHftfrVmt/zARUdYt3ZeM/1
X5P1iHOwzItdqh4TE86vOFt3zEMxekn9AvxxFgC6YHl9qpjsrC2+URaFUEdgZKvc7jaW/4zXDxkA
qhpKunYJ4Rq3DaeijmnQ/Mqn94wJSvsLgmZOfGYB6iXtj/pAHInHu7QQ59tvA5ke7EvWdxN9oTW9
ggwgY+A+m7CsANZmT4GBf41608/Z2MVW5MvwMQ6UIdHJhtVlAve+O/rXmKBy2KjuM2q/XWv/Q+2A
41YDhpa7/T7UZtOzs3eneO24MEmW8mLIY2zRTHT/ox+GT3ru9+LAAJ2Ab69MKhpC3wADODgTaVEv
VF9rI0I1J9DHsOb+J5qrFf+V47U2IVrCXYMH91z3KyNf1Rm40VXV/gjs6+2blfu2cqI0zOdvJ1uE
k2CWAIMQiKUfZcHwsnohyD7Jr6gEEoFvRT5khQrZK8yfOKYvOprQWwh1Q72X+vEbsBPHAd20SIbq
JwD6jbknUCZzNsaw1eoPOlgFaGNQA1OE4EECdFM+gCnY5c0WCaxsepc9wFKwBwi0cpRq8MKAuXsF
jsbxz1a98VLRV9n1cwYUR70XzueiXrft09SwA37PkH8q0tPKbe+cM+3RLbmSr2BcZtw7CHFmeQK3
WOWfypKIMXkxW34N0DYeiZBGASS2gj3fz2LnlA/h3hKXId+WKs6V0LgwSuWuWQewulcNOBj30o8A
mUk0xNFJGFdMZeUX1r/RIKswBM5WHiImFRl/qGM+JFjqJJ25dvWQmGl2FFd1fEcg1LX7PrqT38Gr
hQuv+SrkZsA5Ofh9jYkN7AVs9eFsla+Y87kuS6TKuCZC1vzE7CK95u3pGNu/V28FWTwmJ+s3jQ5+
qecJhUmAAk8nzh37KpOXlza98KTYWGhc/czgOalgnS3JJ9uMZsekbpMg+/DGlqQMMUSPPK15UvI3
jU+XRte0/O0BHFBtiAvqwgJczxTl20jbJ3LftVc5XjDkHTBx1YbPMmXgEo8GFPs/QD1je6dDJQbQ
zxz6iOXrBRC9tjgcR/mk86O7NABpu9hpMXDGxA8gp8rhqwDMU/iuEkxTG/0bgpAID8B01Pl5dF7F
QNDDBpVRdBaowDJA5rw42GRrAt96QDQ7KRwyJk/tdNWZgKn0DU06P0bhBcuxhs+5yk8YH1Fi+iYm
EbffDJ/h/EMmShz9sT5xxOApmClIUcRoHpIHdJnaXc6kF1j68mShGNjI5dyrHi76tkalLtT+Wi3c
RBMCN3QjIfW+MrJ5eMFUMEz/dPEmUdOUxq8+75FzNPG2sL2CAPLJ2ThUYW14Uvs9MJgURSARtjoP
SOpc1PBJLe857qcOQtP0nRTHRjvCvKNhOMFVrOzviYm7zQsd3TO5xbbKvx5ZZ8d9hNlW4LhkVCr/
Ut5/EsH6uwvqVNlZLLX7Y44kikLL1Z9RTbe2XLAdAPgntHGeiWh2Ok32I/6Po/NYbhzZgugXIQKm
4LYkAXovUqI2CKklwXuPr5+DiXiLjnkz3WoSqLom8yS55gonoZt1oCXgh+wy/SupX2bhdv45jl66
5oYeTTc4uTuOMQyHVfo18mSKNf9XPq1Ijbx62OqtbZCxbElXsdhFwaHDbieJzYBkYVI+QC40Nstc
6EuE3VhbiO5mi6OauZqsjq40i1+JR1RxDKGRmp4ZoMJG/ifj/qv3o34kQ53w0HH86YPvhggD7k5Q
Bbm9HtUl4rOgpzrHmElawWw//2QmbiRLXMI5vRKlJOeffrbwVhCNQuN/78J92W5IARQRXRGjDCZW
JAWaHH9TcmGs1U2HVqyCea38L2oaxqnL6TWUaMw2vJx+t0w1h7EV6FR01obPshx5YCudU/+ZFh9F
wGyZjU2XTid87GWNjZa5IQe07X8G6rdsv2UJNIP5NtrH7Erth629TcAoTWfmOkkBGMzQTdJbNX34
LKZMqTuoYbDyo+scMxTmXDfdd01r5q/iZDtGR8PfWMka6r7btR94ZxFNvxIg8/JPqH2lJZoOOrXa
f2+KF4ZknCSA0pOM6S7aH2fwt2q9HvwPuX6X1HBnqfISqx+Pnc3Sf9AeMVLOSvC36PhA8rfghyV5
fYuGfmd1mDvHRd0d0vybEmil619T/CFYriIwSv9FgbdiXALH81xBMVQhgJfUWUDVPf08GKrLNtEA
FI5ctHkLoNkow2xwe/ndS+86Z5iGVZNgCQsYn6D01vEbQFBqpreMgwsTJhxFTmUSk0oUWOwHe4LV
TAoI1fGh9+foOU2aqCpDo6jDYT8B9JrQriT5pr8lhnpmdZFL50x3JQUFlvYwwnFhiiNbC+3DlP9F
PIcJ9rtMgx2EAhfe8iOwHHywC0v6NpEBgXpRozcj3dTxtk0udvQQ3hnzEOqMBNSP8jDqldXsEZvb
rIU6jksORXb8MuIlx+fkDQEtVbqb2be2BWqj/Sl8NQx14IPu1fouI3fM9DucRjS362mwF2U/iEWj
//HhBdFZEG8kDIfkACqqF39ueGjJkkQAZHsnL7169kPWro2+VZRTb1yq4j3twfe6fvohJjKMef8I
KicixOc4BLSAnoEGvcgPEqyGiqwAUoFlLueNOq4K85EVL4Wi07fllQXHUmLmyAZZJZYZKUrDHQwx
axGYu64hdbzaRs2f1H0N/hV6BQKrFeRusPwtXB2n0x0UPzHeSAxZhPgu+WPG5CpCR7YPof4uWsKP
SCoPKZWI0kSb9lezEIbzxeOEBqvkW6y2EpV0XpuneGSgCywvX0pzQlX3kKUrOyA7O89CV4/R9rx0
uGZgzUJZP2qWgKyM82cdKZRgvzICvuSzNWE9sZubvpX+y2b7Heja2mj2VvFuMEKRHSLwSpxkNGAU
hBjyGMEIyJrRAB1SWmf4b3JsOHhPKsTX0dmLSNBmDQ2uBoaUWAfcGhPz5nsTfKjvQEaEwbaCYAtd
BaqJ7/GtqNnLN79TeodH0SS7Cnkc856AQJYIBH+B9fdnjNZ9c7SMb51Lqb704zdL9WUwfohxa3lO
YlOGck+wRpXGZxiwzqHhXPYSpA7GShZgMXIDN6a6bYe9jEo/0vYoEezhLwNhgLi+JlWCVZonyceQ
AA2m1QjJVvQ6EGhHG8TIpmT2H7JZV9Deo8n0q5OEqHmU8YGNy1Z7oigLg80cRTEwo84J6M7nPU9V
0Bvgae03o+J6xsNXXin9KzqKFg1OH/+l1feE31MxYc/ADmHRyyy5lWAWd0yajqK4KNCSA4Nqgcdi
Ym6yatSfAR6knsKoiT575iqlui45nUAm6/B3o01UvlktHrBirxTcmj0VjNianE/9Oy6CkQSs6Z2x
ABjVHc8ea89MuwZM7MqNUX4agPdsZr0whF6Kgn9l/hW0k3jTRLtQ5sXIGBYV66r8iiPCnE6jcKce
/3r3wqMwy8swrjpggn2Cn+rmQLoF0+1hWQL58qjimwxM6U+OVr+NDi0T0MpFqLEYeQxq+IBxfMq9
v4i6T4kT1xSuWVw0tFFQsjk2DP5j3el9znaA2fj+2KO/NxGE0Qe5qmOLpFZ7WtlLpalFsheUb6by
pxaX2gb6XizmKOq8xNyyrJGSq+8e8w6sCGz5CHJJrwbRLTa/Yqmb8dsUpx7a8AzjQqM8YczkDH0R
Jy3CfMX6MpTBSGJqKDgsE+A8CXRxgg8qc5NZTxLimRcafPRh9dCGfykkSfMbTQGOq6v1gl1m+G6Z
nKrp1y+pBAiUt5Zh9pkgai2apx9wffNT0PTbU0/96K8krvCVEtzrjvkGphe3uxU8AdWqRATS6rgf
d76OlCEERLcy6j9RE+m1VdSPGgOxbqMirE+ZuRpO+BCXs4JTAbkPKNPnqgcS1ur7gaPRo0VgZOGn
+xCewtT/KBP50CtpPETEGNHhgLgEkd+Hv1HAI/uXZ/8KZCxEcW1j8WtNn8E/HYWEKm0T7RMnl6un
EXlF656vrZof63ckn5Z0kwrMvCY3Covk5h51nx2CImGj8MIffRzHM8FYhCXr2JJMjyg3V0buDEaZ
Y0WR/1ifJNLRk3alRNzhnTakY1NdTac2wnSWEHkOvlcPNm1ZrO2IbFiwIwbeDroDRfk1SPzi38Gj
xv4a5e7ZwJ2Gi9ka14aPJeypMYTOTOEYHPf8UZyjYNXs6TPBmVUVPyLYd8qhb72VTFUSJqsQI3Ia
dEdSx2X+QnG8jyHnTUdgem2/t4uL7O89FhreU7+hnmv6D0Ni3vZIINDpo5sFNF1sar8EqigLeZxB
1lQT38sfcuaAVgTdT45xkHkPuL+jj8gVKqr6pB9poSQYG8tjLroEbZh2MwxlMcifivEbFTTCrGmW
evc0i59Kf9OiLaDApdHuCl5LFQLgXZ9OEOHtiAnvUWEt4AnKkPkr1rh772b3FYVfZGoE+IC1ztVz
F9kZ3CFeeRbJ5vDsE4AEWzngWHcUa1mYbp8e9WHJPrlm0KdvucQnA88JeBHEgDGHKU/HmG/pV7EA
jvaqrW+6NS7K4XPifuLTkzmo4yNM6BqFbMxC1rjT4pGqEjNYVzvGajtSV11wjqjnFnbgxsUVcSoT
XSPdT+HJk96D/CV1LpM0Ed+DFKNU9tklrCDusozWcU0KAWxIE/VqJVxPXCxx6hQHDFOYXOvxxlqs
CzGQN78xArsOt+U4e5s4IKMuJD1lQyWuq6e4PozNr1LEm4rbHZbXaiI4NP+aD8A4xT0fMtArn/ns
RWeEqZXz0JPGNv00g+9CiXdG8W0xYoVdanWsIJa5ecloXjCCkZ3IVp0LCjlG5UrWoWyZ923S/hi1
5ICT2kBEGwmMKI3bL3ALKMu2Ufr7f9H2UKy3ANugYHy9SvFl1py5NkeTgYIa5lbLxd3l9OrRU2iY
mU4zXL7n6wkCLLSLYM7B+EfaN8qiI4m+Wrqx80stnTuOadJTOg6a8aASDkxYgKVz3O9Ug4i4Xajv
CL/sf0D1tMXvpEKRAY4HZQNdIzhw1AiogOPnyFYi+JnGHxNhQEsxmZYHVUOUOhDCxM6zZZnKK8tT
ua7zi0mHGek/PrNqOcIx+BzjS1zf+2xTK0giN552zWyUELjEc20hRaCTuAVjtK5wG9AA5atuQG1K
dmKDuAG7WYXX8rf1P/TprvsdPz3sgbnFY6ohgbWSa5kMBv8IYCVk/I4TzJ66o/JkuxTz8rW7mTSL
ioXOB4OqgWqXpUKWuuJ33ldoVujO7MxuQg8E++QtNvBILkW8Z5HQQyTndG4/9PoIuD6YtoTWFdYz
aXfwrFEwQaUq6ZTTAWC6tpAvuL94LqwLu8q2OcCcGknD0tpTJ/2Z2il8Sh6uGqxOFdIY1qER5ISE
tXlRc9ecAHKRieDgQKOxsmquu8WMSrQ0EpIX+RvBswDiwmWssMuZOzziTFEZNGx4FpRgVgVuzsSg
iUhl/hdq9Vmk91yenX04HJxGehkDMUHrwKLPgA0/8tBMK7K/MgQG3JPg3CQf8fZvqTv+sPfrADXu
wD3jKAaRHri9715s4UICn/0ltHsxrEf2BBgDBYNrLEuop1AKymRS5LwXKJMW4zGy3kgnoYZYEbAq
ygcKHjI86uQzxxYFQKiGyR+7U0IHAo98rdkouzU6hFNLy3ryY7fprjBBqGaORMYWvEDZjT2dNOhw
tWlD2EsrbhhsC16fYDwE5mekfQXivZ7+DdLN7r/VYsMct0WRzWbTbuGMC5NdK2dE9amo96DxGDAt
WQMw8EN869bl3tB1nBig6c6CLZke7jLMvJh9dAKBLazLpnq32YGHxZYBBgGrIGH4B/8or+Q5AwDd
Mt79dRzu5Em7tygkFWUmtlcLTDYLVdmnAGySnxxPruxSaivox3fm3UT804txE/yTu2PZnHI2gF75
q+H+7RiQ0oTLbJA1hMJrXzx7b0HZmoofPq51y+tkWP+ATEQTLuC+QD1+5RLBqz8p+759RC02eL4A
tH2gRZpX/RVXlzA9DfE5m74FAgeNTVeBZWUXMFwx93p5HW0Mo9zGETsh1C7dvkanwuhDw2Z4KcTN
sijNqo2q74ra8YCGNGxzu41fXLrguwMMXE7QLNvOAZe1tiCtZ/2PHm9wbnQW4dvyIUKTBQCM0C4m
GKCvs/CtIas3Sf/EsC/lQ5Dwadmvctw2oYWmHhP/WS4+6rxwIG6gopctboxtyDuX9xsC20GpXOJo
PSAcSRR4FuR88iPYyUmCI0jnI7YWWcm0Y8ltVDDQ6GfxEyk5Cs6r3O26iaDEdJ+S2uUVvHGHmA2F
vE0nIm+4jgb12isX+rkivoQ4uRijLw06KPWkea4VO2askRLVLyX7DT83Vi0weDlVOHfy5EgciQXm
DtIIqZgCqCBp88w5ZZBmpuWf2juI01Q68JFDvq1rh4DpRYMDKCLFRwRLVNQN6Vopfzc6BPLNC3TB
8TtFk8ze1vv/lnd4/1qNTZ/CdcEtVs/T/4I1Wa1fU33VyNY+GL5SAA8dkOGcWrJF6Vej7n50wxuM
DtcmyEXIy1h3oKPCOfyRu29df0vNq4FyFekb9RKzseodUqVWXliRdDMMbck+uiWAlFiNyQhXZLqv
05hBBXqL2gM6GRzxNG1iUoGNMP3yqoOe3BNYU4yZK84/qsUX+hXc5CHoGWxkFql01EP1hml3B1Ca
68L/M3Bf2gGOaJ/x2ZFQGhJUzOm7ZliReHul+xM/5nhWDNdQnTrFw8Cn8gvndoRcmcTrCNXxeKX4
0xi2iDejOtQxT/va6Fjjn41qo2g9rmmnydQt5BFaTtePMPUh486reGMDhayn6g1dEtSCMdRW3IgD
oX9RzfVXhThqOcvHZZR9NdF+LkSClHq9VxaZuuujzyhbR7SBnD4E3YziSW6mPqvddvx4NWWbLrYy
SrgtcZs1IADNOgwfZAHp2tLWD+yHvO7bSi4Qa3QTzlN0j62zUjxZ3iGWFca5l6F1oRmjx+Ar2Nvp
pepuak6sncv6qEg0x+ouDLg1a89H7IU3S79VCF8DzK9TszPliySfOm59xD/sbiymdWr8r1cwVKAW
Qz3uF8feB54dQVltz0Z9ihmyK/U5bI8jRK+OQQNZU/J8JpHRyhBtvmMXTbhlzGxYVDMIPoDVKQSO
6S9VLxi6Qe1g71HF7wrM09j4x6ISzRg5hFuyDV0sFSwOSagi/nafW4A1nk17xHMPuIolzEcBMxvU
1ELofLVXSbvYJt40RlC5uBjdVU+uPlWCqt7FR6k/pv6LPCOVEEp6mPwWJG/zYtbDmil+hL/2GifI
v0PF22Q6sOPivRyeQXbrCcYj0dCggdw25X30eMKdwiaDrseSvJgCzA1k+tIMs6SWUBCjguovHgPt
zJlaFploC5Ktx/TVusbKXhqPvc2B9qiFcGcSZQUFMqHo/4ksxi6Km2S/iawdG525F+N/FPGHSJsj
anpHmeDy47L0BK2zlaODzN2a8rAUYB//5rGKOm4IMsD2lPA5cHYkF7O/RcpqlC+hOBfKATYYxVxE
XC/LlVRD0kgKRLOMtBfKaE9blR1En9/UclOGvpQ0LepwwUin4NFXineiOEGwbuvgkFFbB6ALqjpc
CO/N0B1rWtboIOvww+bUGcernv3gUdd7d0LuxnYUVb1anFn7l3mAuPyZ5iQLrT1qJM7nmmtjdu+c
MuUbRgPeS78FPXTsfiZlXNjGtBMFIeSz9/fJP9nUkBBq6A8GuokMtQSebzzwFpPs8IU+hecfMqfl
PQJ7L/MFcVsEYDiiv2I+onjLq+g3zT/5UNkLZ/5nwxgOlIo1awkKiITpQf0dczay3EToRzW0nTLL
5odBN+qpbLtYMeBcYvKwM3nDBNO0K8hQc+S4wg8lffFkxsOaQBITr3G5sY2bxMCyUvdluZZ56Wp8
q7m6wccXY4CMyMaI51HoYfJ+KURgRzMkWmr5pozRNa5QY48Stx+DZx9IQtuVG62nfXqYxT+tNggP
+JGZbwyMIvov3jaoFpr4Y+dQpnsrQ+qASIM3dc/gyo7guL7QjdCvAcbNmPvlpELsbNYheNNiFbU2
w1ViYjSAG/caJzOEYMU+ty3D6Y64LW7CzmH3oD6Dutnb9qeSPGaUWaLA9rWi5XgKgnNBvy2lNrOy
ErZy61TyOaza1VD8tggGlJVmbiOgx5PynqEsJM14KU3PyHhGwwWoi125GSSZ+tlElI/5NWgYwsa7
UEBcLT5l1hMZ8RtG0xwaLIeRfqjMXVGErJXuVUxorkbDIt9NdsfRUwve8FJbMkv2Uy3FK1M+FxP6
qRvSALvC9XrxdLed+wz1AkaUivcgh28DR5Nl0H8MjijGNTtBC6BYTleE9JaW9z00nyrTuBFSIqEC
Y++Y0bvsn2xsN2X5WxEAwyfAnMDbwxfgvzIsDh6glS31J0O4fAntfhNGtwCfXNp9mOxnPOQuxtNC
q4iMGDslF2xMsRN/Sv5VLU+ifFrDNR7dwtr2pyg90sCACOlDd+J+yv8ytFR5vMXPyJSzT1fqdE0b
yvLWkXHwwE6Od6y3knqjPtCdacZmMtZNfhODkyo0+86gsSqoGTwjtcy7rxRFip/dyUPF1X7NjDNr
KkaVHSuOXTZAv135wxWigjpsRfvWt58qVPLgS41PXrLRmFz75aPXbabF05KLwtFFvTXEZTDeZEAQ
sv2VxxgTbnFKMTE4+sj4Gs/LUhASSrlW/Y0Ut4X1SIpTTMDDsNWGn9TbzOYUfTRWSrgZh18b712K
IJQ/Ab+NfsoG+GaczUToqHilY/8b5QVRC4OBwGhN+SvZCL/7m5YgeSdcEvePVm+z4BslbGje4rm9
WQMs8MRpoLDmA46iv6r7Rl8VZ9t5zumnxwHACFOjwHSLgf4bjyl+0S45Z9ab3F89PtsUIb9Aju+g
ZWW7w4an2/q9iwfGI6JWPzas5iJmyhWUe4zwnw2taYD1oSOiVgIHEiSXEKU/KFWRf1hgi1MHpp/V
r1Hct9HN9PdY/8LiWzL/6SyxEQyy6hcc13W4DoibD5ci2qjiPk4Ujg36gTcRYvl121dBTIN6GdAR
NyhL5PlmawlAcnv/WgLNxiin/WgxHivUrAzA0Y/QILbJvQ6OXcsRYq9k784MQ5glWam3FHVOgf3L
TcMNbsehvnSNt7Kz02hoWPf/0EKt675AxVUvW2FvgK6vOkb9U3yzZpl6/Slmv9SnVs5jW4LiYsbX
nuAO/6naZ2FBgrb4+WllWdYsRgpwjQImpopK+WkaWb6TTzscsoo8QYZlLz9+9ZQcZXiRTLao5Drm
EAIZPAb0zoXyqm6qz1L4Wd+TCE0yORG8pPScXH6idSX50A6fkpRvuAIo5mUOlWZN0wxlpPJ+VaZI
5rLRTsbE872pDJgU7vgdThs1oMSfPmGqSOzt++FbGI8AuhIRBUR1LSzzLEkHa3jOwSjjOuwcSXdH
INy4RcR9yvfMSEexqfmLaP/C/l8HsmSO+076fS9eabRVxg8P/kgtjr5CoveFRkjCJ9VjC0I5Zj1z
hJTleTZip3/1q8yGZYUCjAWW2t411CEFjyBNVxI6k3EUxmnUdrH5kZLhnG/QdCNX0B7MaL0MbPcK
9wZFLHkYCxNd+cR7ac25qs+MLanJbT9ZzsTzamQAsNhZwUCRTMwFTAXe4+pNmAzhvqYEBIT3p6UH
Wd8LhAlYojtUhMEDX5g2PFVtnyXUojwCoTM301UFpPuo82LEhmvNX+ePlh/qeR5X73FSJsFNwwqm
UrgMVDgxi8XRvw3lvYh1CtgvKz0rOYm185h1Hbc7JCYYgFOAyK2/G7RPpQdgmK6MbxlhM5yVZjxH
GBjz5CPIviP7quc78eE3SxtAJRNkgGwCNy3jACVF74zIUOXzpLCshmABNsE3bnIzg7PQaSVc0HTG
nrrvu2DXwY6LOGsJoVEQJM7q+tmz2PjtqpU3o+ZKQM3yZ47echRXHV9AhOpfzZw020s4tCA3iKX6
raobhTYu8c4x8t9MOtM3pii1pZlV9q9sV+y8x4y6ABEfq4azDYWsJ9qUoFSyvz9gMJmfTXBNJpnU
Lwib6LjALBE11fapa43d0p/2k3xQup9SupE8HKoHPlYU2O24xvWxqL6kef/RoZ1l8Mdos+VBsLCt
6eHKKv+lnmP0VDj+rzQ4vfhheJx4rg7EQVPouehwAuVfUdoLA8lNywBCfMTqsgyYKzwSrgjk5y4m
AuUoMqBgj1FDQ1M8Tem9A7OQ+DervmAVYxCpd28AiWv/GZsmA04aiHYzoGxQekgNOOF8e+XzOyMT
nM9AR8LN3WlfZn3PWn705NjFR/BgPe7xxNtp5R+uTkP+tsaVIDUXl5fauopE4Pbk8U3+DO0ZNmPX
PTs4tIP9NlCWSepnqBZrI7mOmO0aVLkBPwrJEMuY0ZYyI/dmuSJ7TDvC0bOS/XUeZY6sPhpvM/Oh
TEdMHyOzzBrdYkv1mh+ywbV1LB7pWYUrY25EtSPgjBN8b8b7QJzYG+Hj+y6JDJs01sREukzKhQ7Q
EMe8PfYEZKe7uFhJhuPj/5X3+A1F/lkzyIytR6DfrfYPsENhXob8jjyRw6BMD1zJVcRr7IwV5fOl
Lflv2LRC+CHbFtjrqi43WXAoec/rNF0F6k2gLQcqOF9ERbAZm3vW3NGrQ+U8lOW2+eJa5RwqSCpK
Hn5AV7NIFJDLK7QhqXnrhitDfGuCVH9L1SNXVP8yVFR772ColuWdFTMrDVaYIXdYvsRZZhFoOVvO
mw2iJ0ECi3rr8rvymca3pu2WzXvGplPmUyX646VY3K0tCYdy7CjEc3Eco7IPwzsKopy/L6Mc9uPo
e627Tm82BzzUCLVjHK0q6vIE8lFma3vsdzzYL+Mg2+usPLfI5kP/7rVbT1ll5j5pmgvYslXIxCj0
QSICESbvq0XHrbIYXmPXLgUDqcmddfnjszJ9pNY3/MxyQtnjxpXDhVS0TvjorO4OKHXFaCab2K5F
J5i3sOe87hf2Q10RhRKiGyRLSztK01VvAYylN7m9DoA2vb2efMdAT5LhN9cvccEdzSipci0ENBB4
CS+tWIh2lzh4eeNHg4SdA+kjDH4rgcjU2gO3K0gmtodVWdhridJPelEiWPNVic0XRGpK4SKz2KEU
xFOfI7HBEMvGO+3e/H6bPIMQTawQQMquqI9ojiUks+jDBiCvqG0q/X2E3dGh7LXt3yHbTWwxLO+n
lz9UdXR8cPBG+6JRHguYmhbyEghRAVoMwRAqCTlXo52kO93DAEKKlzvY4RJiaFskKy73Aoodil+F
ab5FvK7TT9+M6/XuR0FRMZCzzaT1ECu7zDiUlIeD/ujj/ShtBr4gdYQOprAByfUtx8ykx9c4Ywyu
LHn3YMNr/O2C5r0n2a9pKGhNSFB3oR0L1lXVVZqOII2WNNUYSzgFs8A1wLfAVCLW25Odjs9gFksL
J4JNXBdHHrmMvSFjn9z8TSmzmCJAN6oNrpD+uzbPQ3IShHK1UcHRTVwORGP1azThoDB+b1DMpUe1
WJhUXiNqWKQJ5ZoHXEQnXd769P5kUNKUQ1AoF8x8auNTeYTRP3TdkuxE+lL2P7TqVUa/AvqxTP7s
NC8A1eZZlDsbgGvxpnIjY/Bv9mK48CVDVRD2aaad9OzrSRan4S8ZwaVMh6ufQgPXuVcRjEAutzdG
jZ4TseCmA4cF91DeezqZeqjR6lWDGorTnvnCLLlA98/5UvAeJAPSg+6JRWVVxffYmFyjIxpkaB6q
8Y2ZzZ10HElwYP2lJG4CHbTIm8UoQeAfkLLx72aqYPvPH8e8PEyJhB7yDxMxA2FJl9IqljnQ6o4c
dGJuWl1eC/WeVh+RVG315ok/uwpfXqZzZ6E2Na+d+WpDXJzMpLTuPjKPTSijW09ZT8gFlOjU1n+E
GDo1ojqVwgCV4OCPGy0SaLGDS0lQecXHbzM4hE4a1EsJUEWBMFFQnsX6Z5xu2/xSVUcf60EIiliL
skeC/d/GgFcqruRdEvSPWuqEFOA2nJ2RVO5ENZgrzfJmRi3iOcBTJ9Fy2QOVI9p+FTTqQsBWaTsS
D92SvZtMMCw60g4aErYwd/L+RnLUgi8bIhyrQja29aEhQCup7yl5Ej6noqW7g+9GzGyh/y561o04
HmAmkZmDfsViDz1FBnssFkOY/3qSb+F60j9syJDadhORVJ5jkZxQMsGIGs4wehy8TUvRo6NgzKIR
fmWX8XoUP6FhUHao6F/QLY5uNbIqMSacL0xcVrgrM7Z8YgxRLeLyxzrFCHWAo2Dgg7WpflRgpJDW
eYSO2MicCHlXNryTErOZotsQslfl4ojR/2AwQFyNdUzVl6qCNZ/sM2G2b/BBz8jMdkKzEWAm6Fvr
b8WDeVDV8YJ1RRRtUxJPRtutZ2P+wx9/W+uKwQqH5dWrOAfZ3MInE9nVll6S95VaB1iLy2F8dN41
UV6ifFWA8+gOplOWnYLoU1WvBUGVPi9cxa03DqwgWa5QjkApGGFkBZw/zAxLNeXKfcc3vYyUNzm5
i+Zzij4U+1izRhutp4xah5VnxKpbL72lD+ZzoTKnVjkfA+4tsiHZHzJymSbrlA7lOmDqFdbH2YNf
yKi4qt84su7jrJINSGBMw392Qc0IozCjq4aYsKiUs0zajHXtk3bR9/MNBtoDRGfcnAOr2BMvagcf
EWJ5VUN3KJHHFPA7UBt0abRJmBl2+MTIflumDBpV1H0G9otC14CLzF9o/5Tx9dsd94yaO4MkOewV
YHKzijYaJpj0LaXYkODAhaEgF//XVazI6sbnxNYOeV+yuC3/GkBzJk8FqDIuagjqWgjCqnTKttqA
7HZChIpDR1ETekgzN3p17CNBSlt8V6p/EQmOCfFDVfVeNj65PzeyQfRm0w87LyvOoYjx6lgLmeVU
qdG8dqND6DTjnM98/tHnD6NundE2uAsyduGGjWJ1bqsAt4QMMNRdoep8EQ1Q2Kb7S7XoVOvKr4Sa
Kej/F6gsW2aXkvWmGWfCCsDRcMHADNG1BuHpgJe6XSWoEZiaGjY2OpdrL2hw37H4iABHqeEPzgjA
mtRMAfr0rdD3KpsDJKmeuHrmh9UdRMRx269FnezLD5XaZmKRnGN8bUx96cefZve/WYvYbgl0z5F4
7hIJYVdrcIyJZokjN6Ry66Vg4dH0TMAB7BpTYn9PYy6ITco0zbDYF05kHgmKP9aah1qZe8OrMC5h
b7MzBo4HSa9f22hounSZin95/jPJMe7/CQahW7FZrotv1IwnKfoIUJ9LL4uSjvqsstwWjS/6z9BH
WMRSdKtUPGb7ogEJpO3khqAk9Sj7XzL76gKVirxkSHcpNP086ukzY1VHIyKyXQvrPkGONylkhsYH
PRBzCMJSRhNoYdsx839mMbrt8AdmJsYcUSFQYxzDXn+mymsnSaw7eWcZ2j7OTAxXPZW7xpc908EA
B1CTWRXEyuGmGP/IZJuQ9wCwx/9SN98auhtCbFnV7wC3aIwOh/4eqTOGddFoDN908ns3Pou7AO/P
ipeARJ/gnzleKJBV6T2yMBIxArFQxSTdoyihPciPPI6AjVFrwcqd45yYAHjpIe3fbDXGmEdpjhBF
XeU8TTVfghJ+lBbXCcnmfYZQ1oIW6kbJN+Jnv711xVWUwPv4OydLCzkAFrlFY2KHR6st2Jgzj1xp
Clz9VW9/ICeIMm2lsRFd+97DkoAGqiuZ81uyOhfU9iJiuAVHJWBZwZEVW6sMElWwjZVtoBtgj5+D
h/gMSidbK9YxP4JnvcSPkJu1q2ORJI2TP2mE2M/kb4jvtkH32fNp3VG/Vvyq9DZCvsjjPq12w18K
ss8apWWJXGTuZdmyKfWFrErUH2RdHfIMDfplmpB0sFfzkNScaJqibqNgGOoY/A0hU4PmFPc/Qi+B
EWMc2JsqedEKP+2/vGAvPXPLEirW3q0Yaol0ABO3AiGJGcrUzYWPeSqRJ8e0unWsUE8RGZzCGURN
WTsjLH0Pe8BMEun0DfK3FGmgL+dbU32ESPeHJF/Nv0vKMCVv8DFF9wZKoL8um+PY7iSLedI2fWTS
e+t/zx4D/lci6NKcytulMLNq0DDTmxS6SDl9dj8aj8AVn45V3MwQ7SRY84oMR2VeAYLV0gBdqVg5
RuRIBO9dMXcePdQqOfuPkXF0TMeb+eVpiueFLjzTepRd1FBugO0+wXtAft3XSBPQdO22sROc6sya
FIaxQbLlnSKHU2dSWV78vF0jukx4NHzy9PZMcUexngMJAMgRQ9UD0TljWgo0NyOsQ3ZJ87LjbTI4
RnJJiEz0DzQQpDrMQmSM4r61QTnBnqlvCVy10GQywxxWOoP7BrDmW1usYb7o8RpiE7aRkQVMsRlV
V9XQbTwlnO53tTzn6rLA25MRIeNFMdyeO1doO6GK+ObP6eroJbN99WV3YNHCDhjfC8oMm7TnWvvO
cZEWzdlot1V2b9AEDL81tXZVchnV76S3LegWyRpI9Dku41/HhH2oJm4LYjqa/JiwyK85sGXzf7zo
qL0m+VzX7CnUterbh/84Oosly40oiH6RIkpY0rYfcz9o3CimqcTMX+8j7xxhe0AtVV3IPEk3zYTO
4qyYgo1lhcuymjbo1XE3mIOGQubVoAWKo7cx6tZ5dVUJWyS1KwjVitnOQutNhb8ZbCqHizKw7fdc
JQNTHbyuzU2wdraIJ+YBGjwwi6BONuMp4+KXovubQNzWMMJxvJOJc+6GVWPfS0T+jfvqiory+zlW
xyY8SepAQ/MosI+BefGaZ1uyXhEHL3sdZLIc6aSd4sPUoawKwrUxt+KELHPwiolaz+CVITml5rUy
/wLWEpr+Wsw0+37vYXm0039WmzKDyxBwn4hnJuo6MunE+C9qYq+Kf2lBShtcBsqlsyuuCZFs2LfD
tzzeEl3EFAYh73aMij1TOt1/ztFDJNipNPnjcUiMNJNVfa/atQlaGAcIMHMUN5DFQDg+Irlua7XM
gvieE9ymPw/hKZg+EA2E3jxRb+yKMDJrqSQxpd57O16VfS6pwuHIr6dsC48FM5Np49BDqjor9Hx8
6ykZ8m8TM46WD4+ZOl5qRZhqvNKcZo16s4NEEDIF9zOKY7xbqMx0A8kHLGvjTwdPE/Uu7s2NXuzC
gO28UnsRPgf9d4zq3ygMSopo49psELS3hoNcx9LqqNnLiRRgZlCz+Wiji0gofNc4zXZdeJ78m1vd
ZYxEJUP1M6z1/MLADHIyCk/a2YYV95ey5jkS3HQkHr+hsUzIRfLfnP7UZUiHEATZHlAxlOqRddPe
Pc9ZeuojIrez5FuxtAU6LfLYHAvb5qJk4ZexpQi2qdxLyLu5bhyUxgLbprHg246urv6IQTZA0lk3
2kSoc7NOasBdlc4MGcgkAjzJYFY3q00ZVazYflwaIVz6TxLRAj/ruMGDygOvcJVgZuBOQnO7Arbj
oFF1PiwQPuGw85196b8Nw8EqtV/25/eszlhFO/jsuURIfhAEoSqOAtLUto7rc75AAMuRwWv8pQ38
2mIXxD96+NGyQhvkuGv7fVb1NKHdmnTNTWewl6CWD/Fd9AwGC0In8hQqd5vWn5EWYn7ylkn4XHgu
xEFbIk1nQqU73dY1vN389hafNbMBEsrRKhdMx6YX4dJ4i4546vRtYjdsxP9ahDUFFp4UFYyVUW8g
xUh8FG+F9+t2p2ho2RJiYtMDVjjeCnHnv5AxnK8Hx8ZEV6YY8PnQf6vuNDUjyhKg/EzEW4wVyiaw
DDiN73FTmUN96J3/u1XC/+jFlO8sJf1gS4iWllWI6/HR1EO9KdGfOAY+dW7ejj0vZVds1e8Z3CT8
AcPOJQfN0C2wBDg6Bv4Yk/OUWNWmmF4d5ryUy+oxIYvxiAPSDVjXlIjIGyPm+KaBC443LTHrPQKY
paydbTjBRIJuVzYSvfQ8G3kJJ1DdgVwpm/xQ/N9Gt6zE3R6CFYmEtPKvA6+/wXSwIxeO9LPG+YXA
AKwjPGUx2ecR25o06/8wwTFOq32WWwRFW3I95gn2EzkSJG1+2jhaEzZR7l3Lmckmmx6racrhEaO4
9xV8TJw+zcD8EcSxieA/dPm05Y52jOqctSvGFZ/HjBluIRuOorp619CkVVjDW38v2y/uLYX4JcfA
kGTEtUnxGrL/AoyGq0KuJgLf0Zr7BNdqVnHNJpMk6fINZ206Nt+lA91/yKEZ5NiTCBVEFBmH/lJr
/o0C0IZlHhVfZ+bO6mFF2D2+QTulM8T0wCtblv06aJjPs6uIuM47Xpq8wiOudg0z9L75l7bPJAVd
SBBfkIH9JDF9e8is7Go8Z87rDFkQ3jFBR9BPPqbdduEmCN2aGN6TR8CEhdRDecHZYbshy2/+w2ub
mzsxfXY5hk7mU1W6boii8/LxBaMBa51sphmvQoRGvs7IEidyXHkHNz0IEGZO6W3aJLyUHbO2VPt0
q9F46oDWyn8B61GFFzNlgBWZCxNsrRYhqs/ydYwp3eu2TnbsUFQM6c6M2qXLpyymrUK3PeYnDemI
x/DOAOWc9d8FnfuIxkbvcHoDCOcy5+9urVrjAn9vPVUYfElikBCfqwT8dX5vUEj48+Md+C1ilOn2
iIBjbJGPnwsE6USWP0We2EciJUgmWmRGuk8mpitoRdFP5e0Lj2FHuB2cKy4T1AWmrjZaeiT3hvEa
LPOinLDEzFTOdhkm+rGsgks14v7BJtNC6nScZqv3TH/tjJK3eiYRcmvMdl4juaVy2BYYRCxEjTmL
W6O5OVyPnk6z29Hdl0FBvphGIv1fOibjU9V2lzAg/hKOnCc8WrgN3KKlV6dLOouNZlIl0Yn67Iuo
rbqW9VhAJWm/+FgL/ZpTNHS7pV6aR/r/RxwwrXchO5xa6NQUUUsP8UPWFguTNlXDUpASfzO20Gvh
ujkmWNjGXWom3HYMV4CXWhjXpqntNDrflgPk1ew3reF99TSpPu9yZOl/E7sx7g62rdbCNewlO3PM
NwuBhTs3aQ/M+D2yi9eAJlNnsdukBjOLbt1gxUF5+dR1vxKG31RSOAcltAjm+sq56H20HJB9Jwh1
oDivZ2c2c7y1qXp2n9QP+qZJ923urOzoIRnra0QuJuOPHULnNb/HEt3HP9sFR9NCvTajk4eqWZPJ
y+AMH6N2Qtg3GGgf3YQoNyiS3SYTxSupIsja+x4no6W+8zE+dMqb9bHLrCgejnw0uQ0ZpwaOnStI
GDB+mqtXvUj3JM0c+danV5F/NeA5VLC6G/daNP3VRuztc2XX3MMmWrv2tUZjRSBKDO86femlPITK
26ZmjSyAUy0dL4Hm/YxlCD0PafKAJKYKcC7eWw+zZk7dC9yJJGDDRi5pzFaqe95pzLbtfdjIbR/5
bNJRNpTg40h6wLyLMr/BqRfS9lg/8FoXeUTrOosauB5hUVt2RIf7bpjvMdMpI/5qJaP2yP4lTJbu
SQdsw7JTYeoL6208Ep7XBOSvRvQPF533vm2BL+DuyNW/CTGvr9qRDU2Fvxw0UlDcjAzLjWYvUYzg
58+yb2blQ0k4ZPpTee63F84SLkJb9H5psUxkVcC+1lvlDNdGLGx9jaIaB5rTagSNXFpZ8bPeaqh9
TT4ekzFF3me3ZA739CnXCNbr+teCo7LsOIMvrDEF67fAvIOVL71jYVO5VC8e7qCI7iU4mC3CGAIB
cov580eEPdxUPhEk9MFsv8NWsQ47eXLeas/6oh7V8+9YflUWWFX1nMaIgXuswJzXczRGPoKqbsGD
EAakM6kb5BrWPe1+ROcLRKMM3VVvmHcNPsaEgApO97JjW5viV3O4l/0UrKcfbie22cG8/OXFqPmZ
VWD9RChefEwBrSEgq/cIe61tlIHHLuVxCqM9zEJyxeaPmzBv0K+XtCb8w+eojNDUWzj2lAfmjKvE
U91anyW2iHLYs5u/tdk+4RgtvWo15e5HFw8p4yy5ofIj+S1myQq9k8wzB9Y0GlXPvg4BwwIGv5NE
FcTLaGCUHYJbzXad/5H38ssb9F3YwALnvWYii2F+70Igqhog5+Ldoi+sjWWP2tsuCcvOYOfcK7JI
aqyGBUaksulgX8qnIvuabFytjHdr08PtRjBaUa8dvAsyhbDv7iMciDrroSEt1xWeaJFWu9GOaFnD
lcZiuzAOyXj1VXOoyU9OK3EysWdYebJI7ZOfpNuQTHTofJ9m1+xT1wSC0ZKFuo/n4Dn7VgiDVSC6
VAY0Rpf+aWwVY6Fx80BET+co4UPNd1baiLyQIxk4YnrGjmFsbXuV7aoO/bw5blIkk+TGrGLqPQdJ
o+GGm6KGrFWVn2Mn3xJnRKT1nTOB1IHXSt9YRM1HSo5eZLN+5rBKvOZGPvnSZOvdVgZrz+kM0O0p
ZEBRClgIfX6eVfExkL2cgQPIuhvED4JwHq5Nk9ywTWz0JZcpKcHmwXDbNViBKn8ejHbOHfmZw5IH
6tlK3IaofdapebJJUtQ1m8pzdsRvP1lJ+dIEPX3FG9498KvJSlK15GW50q1uN1KceI0POe11lppp
VIUu+YoG1V2HbS0u1K53xoMl3E3RZZty7npg1lHOkxJDhoDL18GOnDjiCMx6Fot3ui1UKWIdISwU
ffgI1atK9YvtIQNmpteMpCxdE7QAJfVhOt58QVQOHip8rjtPA3fG2TVyoEW4/jLfeDWw2bKfCFvC
PtmXGWS/kua3zuJ87f/PDLVXFL186N3GKlBY+OTlTvklYrBlVSuXT6zQ/rXps+VEgKPZUhFo2oeA
QXAGjuJc1owDq/RviKd1QbPU6P7BC8KNm2SXvsr2JXAGl8etOCAKMEdZ9Y7ilG6gufHwIzRSFqK5
rp1uVn7sLEoQN2R3TVGlQSFza2rFzDs3yj/5Mr7I1l0mA30bEYglZle2PVFcbYbSXEdEFCZGtLYQ
rXqxWBu63KsQjBptsGAgoHOTYIKXwjgBnM3rh0Uh4b1EIfZR30FCRJZDQdNT8cf8YZnjGuGix4df
I9tihbgYyvzS49RUAHkyn8QGtoa+xWqAoliy3dg5LA+KYkAriH+fdl1IQWRJvsnqvYueNcFkVcDM
snG7A/mAdLzx4dI4Eh5L9hbQoIZVzFXPqIj7KSvig0sylazUiUISRZ1/DjG7WF22CkL2VZra6qPc
1k2xKqjLge0j161vja+9VLhvG7YCAwboiVHJmHIW++2KRX/fMQsRAZw5feXDTxFZzzfMVnZl8m+I
BVtIM9kGFnOV3t8X5B05DqQm/lCOhZXs1WnIcED6yTOIdb4RfHcFOnIXM6r17ZefRAj60ZvOxCFT
YumBYsiAS3n5lspoE/rTm+eQbxX03J30QVi9bfOrAhQWsM3vxSPNlrFA5wefsLPKRT9RHPrO82Rr
jAiIprGB/6DgmLUicmTIlYHjMoERe/26ZfDqd+qjIVozTtE1phWfAlJn2BA+8I8KYQVyg601IWRP
KMXw61hRcrAd78e0vuKcqlppd890Tr0+bHpzwJyur0ZK/yHQHppHMEXTnBr/rx1/0nDZcDlGaq6P
9IP0NBhon7X9Ek3eSonf3vnVbP8m6C/meX1d/plOv1DIJIZEMI8196VLn5NUKxB8SxOniWBOkPJX
NcyrAZt8SNkc007GHBHYeDV2uFDdgOy16OJqCMTs+7D+WCVgTaRJ1bSlGXo4gYchDOsuU+LaS+jk
/WVcA61w++ldInfqMI22engaccIUwbAJNAabpbXXzWZXJMHBZq86VC9WfW4HNj+CMaDvWziyWaNi
d3AgDeGxOuPA2+pCQ7rhXWEFwtnGXEkpjqJhm1rdUbE7dmM8CyHGWcPFTJSRkeLvJFoPXSAZbTP+
p6ReVUn1bxqHnWSy4nblxpnQpMmW64KnPZKtAAgBIPpx7MpX6Sb7yJ2uymCGJsOdhQ08h8LcCeaV
U3jo0E2LkWxVBySDE29gMW+G4U2544OijwmpWMUexFoTKYSVw4EI7Qz9QoID3d17sGYE5neFBbP1
yc/IKzCLA4MghSqV5SyCZCPWAd/Xt9E5t/TMCbG8ws/+asjpT3lkXhVLvpbwkppJZzKVm6wQzzES
h9YzFkP8HaoXtuQbqWGXgOxYlxXq33n3AGumc6DJmYeK/1qrsY6CE2PNeWhYuVicET0i336AshLo
SMrjc12EDz768zgFb64dc08YTrYY9FedqbxRvjJs2soc+CqCqIIdVYpYSyt/ckJ/SG/eAu/9HYsN
DO51gMgvaD7oBKle1ROFPsYiZKaXPqDUNh0UMRkoIzy1uIwSiPeRPOT6d6l2FXcj79zBHt2HTvx6
BSA6HXgCc5whXYI/TYfOG36amIE99raYfJaAXEpdcUqC8B2pW1z7synCTc5meMxxtg4slvSnORKn
ltxG6PmCqPzJBvI7HZqupE7WI74DwZC6C6hHOH5cYHK689czPtJGdfLhIlSQDopQvwt9pnjSUgON
s607slw8pfHCADXftHSnaAls9MGR+LERfCkhsFqWWDvgr1rm8yCqzTyFzQyn3RBwO7uxwNYp2BeP
oXkTeGtDeED+uNdL6l3BZV/AbmGzeQz4UsvSfiUd5AUR59Vv8OY46Xxoh9D0wiONzrOMYOGx+GvM
paRQ1QjuYUX2pAvmVgYjg4zhph+YG6Hpp4HzOBzBRPbyL8zmFS6/mI0FwmLtDCzjQzETGBD2VTb6
dsg7o7Ye0vxWesyXgnEXsX71MPGmUbZXFpu5pmLXnC4a4sFqHAeaU+5SnXQ+PKZjT28dyG8j618r
jptUMyi4LPRvpnxNSgSO1Nd5rGbWCwuw8mCqWwbnJFPdczJZK7cO3hVQRzdPDkNa3zo2BmJMdlrF
2zZnQJToZcz4hV/mXst/5TScgkoyECoWQPZXec+n2hA7BY/PGMZVz/bfmA1C0n2zAhrXodhngCLK
BHmK6f02iR2iWW2B7cgbMYQhnjbdT18rjhviCBCUh9PRisH68QxzJQj/ylZF751avGJi6h4Bhfc0
4puKwf8UQPLyNZ/MTg4K30Izbciqp2Bn+q07Yi3M18aigtMV/oOEF8Kp0csZlXiLqitGMy92dkWf
o1enJEz05EKSw7PVfxXJa99Nh9LifCzto2cK7p6vOdDFBspXWEt9wPIH2lk03mEaxp0sSmBynr7q
G8ZKAZZ91XnkBaBTFA1UovTcQFnwEg/bA2VzWd6NDEFLFm4EMXt1jDTCZX7atAdTOlwhijSTlkKN
psFGsep32aMYna0jEPw6AIhKex+kr8JHijIniRCH0ErvnoNLKvsRD8G86KuwIDKRQsGlTHsdG6d+
cl5V1Wxr0zx3obsx2TnaWbDQRbEv5bC2quaQNjkyICRmjCz/Sj899CXv4XwJ9jXe4WRtEWxljixE
pLPui+q1j/+p9GtqgJuU+RrIN8cQW6asW5uT2qei34Xx9OwXxcpD98wWiMl3vLAmbF84m83paDID
81u54mJG35TCNiLqUv9sPMLUvaULnbQU8mzU7ElisW2Rq6TJKfS5TFRHhu8PLwWGHhL0oBgPEy0U
dEbi3LmD7bOKwFRCc++Uves9WIosYXKIIaUu0eYwNhxjgzO2v7ns/HvyWYIw3BjkLWGWsOTcNcwu
V2dPAhYQcFYiLAADEm1F3uMu804gaZouv/qIB7lr72PdLvsMO4Gt2I1Q+lYAgybtK6UrNZBhWqo8
JoG7iSLnW/VoNkS91a2JA3HlRve5B4lE/U6/xRohYdnWoiT5LFDGDYi9J9Hvi7BCYvyrGhT5Eq/m
LEVo0L7oRXdJBfYUXVxM6W7sqsDJNewHG+x+HJAGwfZbk/qp8vydb8qV3dU3TXcwzkHuYKIqR4Uh
7exoZzG5m1YHa/eR6d0qKThMUSomTAw7HUttvlU1SlhKbrusvtL+s0IinXn/bEbbsGcf3sR6W+Yb
AuRIck6Sz5gbOQhHTDlDcAh6BrRR8+U4wb1g/b5MnBaLj88C3tL72YYUY4AW9qvsLm6RnZQXL4b0
LmdLPaZENzyKMtmnOIQ7NkBAEJiw8a31Peejc59JJxmcvzja5uV7MkUH2VwtCDJhPJ4we2xKPA2e
M1ySaMLSiRMA0bhp9Zi+60U0UP7NYIHe/SiQDJht/xjH9CB7424QtSVU8WoFzMgGZ9WgB3oaBTxB
oK5OjxqSwtK309nxP92CYAKmkd50WaJlLH610mfZ1zMnir71Oqf863np2tYGmxMN76jsSERSzIXq
0GXYYVU+UVT+JgoJUyLRUgKvyIt4I9CiTOW5HLOrqZNzhfoki9Jnz4BDIE+xCsFX1SkReLFGMWId
i/BHZZJuFlFfwJamtJM1E7z9gEOyywG5lPpbkDLFHOtZbQwEA+KtFRMFz2rDHn5ai2k6tLqV8Nu9
GB2mP8UmHhWGeEDgjXEqa/xCXr70e2Wgo6FKm7xTkHU3CwlwxNGmieasXOdaxOFZinFtxPa2z1ru
zxaHhSTC5mLnL5P/rI2UM4O8NK6O9R8XQVpco9w8jEG9c3FvTWiMa0N71lyJVZLBMHGXZtdeYojT
VQCX35u83aiQNZqAreeZM/kLsYYFk25Kq9qTgqwczrRAIHkQo7mo00M8iEXVvXtJs1E2VyT0uF5W
i4ZkxJBjiN+PJRMi7iA5zEb0shCQfY0N9fmM+NY5utQmbtOdrdlnjcu6V4q3nrRzMFJhClCSnCB7
oDOc9epc8pGJnlcwmEQrMUwUeIG9qNNZS452zowYLzaY2TnAdbUrxc9IcITBXi2JxM6DghIDLIY/
Q4K3uWuNcVtq/JKpgckC/ZkN/8KXAHvHAPRXfw2kq6553f4hwtvWof0SlGHNdIFeDFMu+tQehSPU
3tbIX9052jtCrNkio4rmPhj3UuP1Fyo/tBaYy2yPs4vH+i+hT6tnt4vGXiPRrU9Da46d7z+0vP7l
KLmMlX0eo/zPkqiCMrSZgl7RmSBIxexNc2LiO9czGPQYDCtb+saUGwKUKmhbOXFvu6HJB91+5bMA
u06xPxq+c2jjAsCui3MxKIMXBslLlSu8WcCCn7jTntoC41D42env1Xgvi2nT+TF7OsJS+3w3xzfR
Uz6ZZrCWcvxtVMWpR6laViWxnlDR9YzqmPukg4QOiRwNTE0POJFmEEfpTi+SRyXfDJM3pqJ4MC0J
UBk+kg+VSSIRGWpSans6V81lGx5W7i3WAOUZ0b7jrBphO8heHazEPKeE7oBpslCz8ycPAfF1qvwY
C+PV8ojEpt3XUrlLGgsECexKX7c3qattGWAuqLG3NlSqyBUbjUKY8d66N/pHlBnzeg8HA4YuTlwt
qfdhNLLAcBg2ZctGsc9MmnvNgm8d8OVnfb8eOUoV0oOxts41QPxG5v/apt/rDq12ai+npDilcPNM
lr+Z9ufnj5g4PMaz+LQx6RgZUb8TAh+ij2i+GBji5rdQe2oN2EbcnFmEo7OIHi1ZPnaeE9ia7eOg
37rlV0+d39bTouvuDrUN3QrOcoRvTXwr8G/hSQVE8+rmw3s+oQXqiT2373S9HzmevlA3NibWZC0p
mPbUcI9x9yi4ktzX2gxUoMPqwqNqkJJFs/Bj2QPq9C0ywZzmWKviFkf93cn0m5ZBHZ5MoCTgHoXz
GJL+n63abTFuXeyRZaUti5Ya0CaBQ/M/itpZTOxmXQYOosfsyZgqGnVkCSM/6UZn2pD8hJpLNNLs
ExDhD2Hkt27Ef97q7ktfdJ813LKnoJ4B6foBFietkoJrNGXmDeHsTUZI4rUBR59NiaKjVytMB3yV
i3tLfJY4pBMeYIofNtcHmG8THpyyeK6deK+TcGRI/xsC/JFFPNxfdfMwh7QWP82sv5amfC5NIlfI
NTIQVaMQuXIxDEyymGhpKF/D9JLa+U1nrheNtcak3N9YVX6wMxI/C9rDHGk0MhNb8z4rE221EA+t
0U+uiYOtVw0hR+HGRBMzmdbZytyNCqJN7SElQq5j91RakfEA4g/JCDYZE5vzIJhsZg6HQxuw+xAh
NQTMG6Ou7lFprXXhvuQljU0TD+uqVdSIFqoy8lZS+9NDEYC36zekPCGC5Oq0gYOJdsT9DHM9jXSb
WgEJi9IIfPcBVKs5e6gNxZy+DW3EithaVKp60Wv1bHndvacJZaAJetEADDfkyNghp/HsNzWQpobB
Hb3wJUUIIuKAKWZ99PhRF1o6PQ0eoXiuyukOk43eNCuHmraOtCtTC2ICO9jCWAHH/i2v6Zkxhnc0
+KHRAVmi7IttDsUmCuhZ+jd6zV86VHxCKMzKguFYCTEfhTyTR2b00notWVck+C6Tof4xOnafBjkq
5bQYEpTkajga7Do1+MU8HJrldDcGw9rJvJWwbDyGchV4LuHUwCqgzOq0K4iklxMEAK01lg7eHwnl
1UKq4jDuakN577ukW6buHA2GVqXw3nMTXCBlh1PX7J+qf9ywziIN3F2rl/QXOMXDwYvwr89Iatri
GaRdK3HvEjS7hXPGiUcAro+fLAeM8Ve3MLKy96wpKNnMY2WNh7pwDkU9nYs0uaZdvPFTuGNGZe1C
8xHAAjIbhLAOgwsk6Bbb2MVYGQgUpOFsmYw814G5yOc5o1ecWHj/JgUYXAl2Kw9Jh0un9oSSE419
Gp3LAIR6RgBAornsqRC+5pydq6m27pJzNvBzZJUFnlEsyRju0ghCVY4aOpLVQauaa5fXZ8Lu1gWl
BNAo871IkEsUUcuGXosXeeXix3XgaxirvCvpU83s7vRMW/viwlTsjN8Fo4D+WhmtQJPFsS5beqc8
cugl03+N6RRkXLjsa0W5t7XuLR+zLy/ql1PmHBozvDHiZqYEnoWUSeC+ao37/bvzWNs3JYGMNZ8h
Zm3+QUJEsGX+bhTTXrXxb6ZSAs20Q4w23S4cXoXwanVI//mXLC+YSDW1v9Ylo6JUHWxKoshFllhq
LCAChu81vkQOSGJGDKhuE3nBdczCSWBJUwElrUspluPK1kv/q02zI/r+bUWOgTKRwxrBr4j758IA
/Jtr00aPUTB7o/UIXONfZ4PPjJBzjZRpQSdRKVJJgxofK+YxZEnJyfGehpZJZwYrJrPbaOmKadeb
PTHUmMrsmkWDB58YP4+PVa1ssrPhFydnSP9i2ZH3DT42V8UqNhrC/exynfVEjGnRPiWamOsm31On
4mpA+qG7u4yexqk+ErSB9aQulYBvLSFhMd/SE5LrE29hyehRxmJD2C8FPrRni8Tusq4erA5XBgxv
ApZwJQXiOWWXOFntUtORB+nO2RDUl/mIpcQodzw8RGTaqp+dUXFbrxkvHfrJOPshchkK1irrToYw
73nIgZ9mpyD21mkm/mINXU+JGsh1CFo3aoUrvFh70AyR3OAV1dmtUaP0LjoiiUaVaZaBiC252gjL
nkb2oalk0cY0DwEi3vtpegwScmCtNIz4wl1PVNcDQik9Cg9Sso6K2fwJvURQPNzDqjlH3l03kp0S
3SEMrW8yw1a5Ex0KwYVcipPRsPo2CbOS6OOAU6rCXwxu8RF4waNUI6o0+xh77OlHFupE36I5AVCA
ONzK3lM5PeZHlffA30S+5jPAHou1h7VVzOhSqQGjrfqrfEALhZZfWq27BJgsNY8rIjJPNhTnqJs2
UeDRwRiYXoK/Lge3bVimicFvoGZDixPk50GzHzV7LK1lWWLgLBxcyCNoKJ7yJGHW7dIndQZ6BAot
0GvGYdTFxmxRDI2EwFncJEFjX9sx5poCljKIG0G9T1lnL9mbb52EpDbq5KeMuM5MbwGmU8WgIO9a
/c33EOizTyam2sNrh1sJ0nDqVGdhM9jIMbv5Nv3tQJ2O6Zo4xcZeBgVmlDFMj7XACN3YqPOaDiNk
Ngtg62A/ufIljQi1w6I5e5wQqexqHD6V0N9LfXi0zqxcyf2N8KZV13ef0tH4vYONlME5gbeLblFf
Vri64PXctJble+1Y98wvt80Ef0tXe6etrxPPPbdRpaTAoAMrQKLx7dqgr8LxbpsudZeRsdhLXtqC
kavjUbL1l8SrOQGza0uv5gCGM/3s3qroIZxgP7bTSzppLKLw3xTxPQWbkFvAL1hds4VhpAy2TgC8
J3IOOycABqwjvdoRTkiDC0sGfVZ3s7H703WtXTVT3fOtG9krs09ONsHRhgc0T7Tep0sPonHIB63t
QYBDpTn037X7xpnxrvvtXXcZEBMQYut3a3IWYU4X3mu3FijSSGlqO9XVxcHkZMa7M3rPASO3lGDw
ki4FBcDOqK5gZrFPVCvTeonBp3D1wKliXYQ20Bi18zQgpuh4Y4pUvoQsjxysKY5V/iLRegtkhG/z
xe6NKy6dX5OTOA/vbKvPZWTv7AGuf/hhJ3yfyEFym5u3hBxs9Uc9Rf8SZvVBN4cTQYa4S18sPWHD
GaIvi532GMk55gWVuArJEyC9zBMM2y1EoPn4VfpsgPC2mtBaNEyBbICfh5GXSjqLIX/V7BrXXUIv
DS6uNHad4e+U9pPDB2yafDs6QNGNtqZYhQIx1fx0G1htnftS5u9DzCNS42vYoY5mSqoDYskTUpQx
lw4Wg608IGeE4KaRW7ydcNR5KXQieCFxBggDVPS8a5g+wgi5h+/82jpnZQbAKgYVSKggYHTXwg0m
/lV0wz0e97gfiZ5uj3kMarzxThgez37vfJpcC0VvvLtl9lTBcejd6GXULRLbv/sqf5EKwHXfwMpE
DsyuSM+6jYbPSYZHfepwIGElMz0UEHGSMzNN9rmuMaLyZrrYqiAYy00IBHEIhxmiUyRARmiV2GpO
C2qRVUZIWOjgQ4KaqFThUl+iCjWa7YbXXtVnWyEh1VubhOSWeE528OxgULVsjLA+hLhrpfU9zcsW
x7ng26A++yoH5yd2m8uUz2NqFAZJYHt0RHidSuYpff89Im6eJDHnoWZdC7dimz4ufcgQJmsSGNM1
u1cTb1BThj91kSGV5EfuteOZ1I31gFyNaf9uRHrdhCQn8IqIxn0DFf+uVeRi4QvLkXemtjcnL2pP
Wc19kY7OcerQ2jYZe0XGBTED42UQQYCz2oIIgJ6Iv2IAMR2nIWdhBu4GbrumfSVqRHbo+Vs5tlsR
NgdPcCgbGunR6TRctCEBdVRTpaXfmuuIY1awLXN6jMB5hlY0VvzCnVeTN1hg2xD19N4I81Yl9a5o
cc8aFLdV/Ydh4xYUrFiZtxPy5KHjSaqOCIbcQ8rSbbCD4pdKjF9rxKw2Su2zQg1P+eekT/OL4dLj
oHZAsjAAEsk6Bpu6yeyAI/I2ZTWRgfKIoATvQRBeqhknppdsv0R/trriZraM2RkJgHVo/mPsPJYj
V9Is/SrX7rpRDTikt3XVgqGDWjO5gVEltHJ3yKefD7dreqxqNZs0S2OSSTIQ7r845zuX4wQ1ZKzE
mZuGHmVGQD0G7BhGUdwAHAuBR4BtX6rl02raW1FHD23OUL7r+J5R/t3nVXslkvrotYRbh/re89Oz
RZa6b4oXDY5hxEZUEbOGLED+8pmEKcp1PVrAvjJ65MiDClwGATYzXPfk+q0xDQ68N9fwe887yACz
3Z6WEgG6FTZI8t3rzK4eZdJ9SBTyY2hjiHDx04HgCoB3EaUVuGQHlxkNhlN+gyDeLsXvSPOSWtEZ
ONnDNNYfTA7uCIE45iUX85B/wUNy933oITUD6sf+iLE2d4lkSZGV/inn4r4Y5YcHoNmHUqAwaIV+
+x14zltfLGemkPf+1B4Skz610bKXYiJR1WLWlQwR1rTkXJQ21ZCFSx08FUEimzg3T36nH12/uu0a
AJRUqihSCC1GNZYvRLFjCJjQekiuzkJ47/mQbLvSf8wVqueZKmEGCZUXI6o6VKmTQ25eRO6hgz00
Et2TyORzKSBTR6188mz3mXiHn5Exx6QjqKmQIsL0BMDjKpgHGGZRf1a+fZp44ydldZW06pq11C6y
8biG1s0YR5vIwXlum2OcwbzLObspqrGj0kIH3lvpAToxMxbXedzGGY3c4GPiRm/nBBk0vBzLtAv9
MG7JY7fiY9Gkl8IubmfhvBY10XDa2RN9AI1qRSGCcHVDJsABEoN2UDeyx6QKOjBz8u0Y3jqwECdm
P75YQxhsdd/L5sB1v0+n4KTc8+j7DpCR0rsOHGhtdXpHdPS8GcipMnW/F1NJnhYTTVSpzoz+zEd9
O06KPIk538+uT/iM3k1ld+UWrLz5MUloTe/6Eo5l7No7jJ8F8V3wLcW0dg01a4TW6tfuqwSA1d8u
IwiYVR1Qq/416PyPeTSvLuqe2cmvlAZZLIMU4ZFN1UQ2sk/3txUz5L7CWs6Dch78fDnVDqk7s4PS
RheKiEz/a+ijG6P6p8kBv6pr+5fQ7ltU0QN2KyB8RFUaNPi9pC44TlvU3lPWHHW97FXDslZk1THG
SDhVibcfVbBsqzR9NpHA7cYRL2A0xNNzPpfPriZLhD09h1BkraQZTind9Cc/dd/HnH4M3O9tRkW+
d0a5XziIAsujAoDmxEyi2TV4Cy60U3w2SfD114RfLG+ZS2Zssli/Exk8tbbUu8bCVkoE5ikqp0si
+q6LbPmI7BiByxI9RxU+daPSM9mqh2n2Xrj1MEBNEM6aNHzto/m9XZJ75nuHksTIbuyPKX0aosr+
EcpRDMI03vZ1PcGhh3dkY1hu3PbBC6pnqxoclIjDO5Pc6rgmzQ9qtFFcjadEcZiO0dpX58g6zMQ8
C2oxWxfGuFVRYVC0W/RyK7muXjatiHfGG5+aKsc4nsOJGAw7J6/GTJhW7gP18Jox1z5Wgc/OFimT
di+zMXodZuyNcVGMa6waZ5txHpU2vIApHLE2qa+DIrrxytHfUEwQ0zGNLCpmPDJgNW2b7Ww40EHk
qwG2c52HVNbqaowAjPM/f40ue90uCl6Cgd2kM1K7Grr8C0s2LxX8CTlCE9ATvwTbstTeIZlVFiVh
yKP5tiqs2CPuF+A8QGyivvtEIfKU2bO3tboJgqN4sIbxvc5b9F8OvbaXpMdkLBgk1ZcqRXKRoXBf
yCesbvu4+/I8ypdC4PqWzXitHf8XD+onFa5m6dOBReJbo53gZZ2iGfeBD2CwzZj8QUF4yrw+vPGR
weOdKi2u/hIUWpjHKMoygE6iDKE39/Zgj7eVk1K3T3HK3pARelaBSqnrQ82kN8uK3wOYOYssr4r3
aR2SGQQk025ZLoXQniOyuK+T5oXUx50fybMePhWTi5ihLVbaLKb2y98B2LNpyllQvoOXuU/I5ZY1
vevC0WvRufe9ZoFT85gkyb5usS+XzbXdzx8h6WdF2AKX79nR3UrHvpn0uLf75tbKca6gPUp4wfg6
j1KbO7vzL6Dkt3re6MG5n+fhMghHCNMfULO29irbYIG9iPDDS6orooMPLYb4gVyBEdHt1idp4qxT
pzp06OhIHDWfSnc/FMS4+1zyWAa8ZLs+g1OpU12fpy5gNQqMKZJ9dznh5LwbHMQlngZNxjwJ8QNg
cdUG8zk0Zf7QBV2LebhBj1WSXZrcFQtoXFD+pmVSSyBBQHBsv4I7Jg4Yg2MloNlMbflg1zH+30b8
rhb2XQVcDwUVBcAVfqP5wUVuhkqLtSq/0quJTia6aVe5/Tunj10dKmAz6i0Yt313Y5Ybx6zSExoI
/5gTfF6gUNqA1BvyQ1haOyimm3x4BOefskUXbFK65yU8+frNjU5dQ+RC1ewiVW/j5qMBVZ9bewE8
eyIFKkyOgCa3TlHtYg0bQG4RDY/YgEn36cO7aLzvUSjodxyZ7EnY+Fy04wuGVIaPmdnDRmv7a3BW
bgPe/biwiltjM1buP88QYtejwB/A2jStH92Z5SkK1TUh4aYaDjTs+H0LFCF18ppAwo4DtNgPk95F
PQw0uD0LkAVYPk2JXxYJZ3ZDwVjS67v+9dx+ZPiq0ljSav62AE8SJsAo6CfBRzQM1SZHWxe42S1j
Td6ydPycpiE7Psnj6yb5JlesyC2uCcN71zI3JZK/ALdhxv+ZYREAh4KSjYEvyM2Pgb0WyYTmylWQ
iptTJ/l9QJ5+T92zsV7Z0hMHZsWX7j2m0S2ba2bv5K6ytt+I8FBBO/VSiMAYApNTA84c/k32OgfB
cVKI0C7EOy+P0xF+HO0axJa0b+jgLyem4h6XKOs9uqwmu10X/1330pIakLKVZsPYENfbUB8SlAHk
nT3bqax3mYcyiXqFphtnC5fOsA6dNzUKX7t6gefs8F4grixSv9L0zGPcmwNTE1LP/OE8DXv0PheK
7Vl6YVEr1e3P+rvVl2195TsrSKtpf9X5yTV3GkJIj3UjY7q16SZWI+0mrK+H8i51pg36K+dHMcwF
eyDcWwIu7P5zWtB73OjxvgBrKw5+YpNOdqDJuHC+Qxr4gIGwEx4btR/Q8OTrhgd5cnET1g943CQw
QdrZFOZrTdiF5ku/FmgZTHZed/QYV5HO1v5LZx7m7qctMJJMPy2JBxGNhWTWQ6yY4iUs2pPJb+jK
FJaEWCI6AKMP9rKuLzxmL/Q7SE6qy3weHxwYjE1mnQOaAtwxXIMYEy4jvqPlsSsva4mMlJYBcFDH
zwGbIMQrHLxipF+8BxXBN3jRWCCtXStPVn9S5qsvbxf9sLiXWD+QhvKuSKjeHgA9EaVQMW+zuq0z
cwbHcEcXeInlkyB8AswHy0MmR5h+QsAWHxgbdPpCRbzOwJfj6O2yZDs1iL2PizlMCZXMgDL7Ymzt
CwwqdKho3Q+rKIuNRxlwN/D01RkzZaSLYis0c/wH+A8u5PLhI84fg/CycgReRe9Yr7gMr8YB0+8i
tpb6Zsh/WWV5WFYgv9NfENKBTkbovyytayQvnXdlXbcwoDp5rdbHj1lKsHWa3659nzUP9vQLf2SF
WxUVAiC2A4c6AR9F+lF0x859Ziboc5BMHs8SeIDijr9tgxDvS4PIkQYOW0dxbWfQYdVVFZO9vrVZ
KbV0ycEQ7aVGibJzUJdaH/4QP1bi0Pt8Aex9swfcmqoDxx1Lp4tsvplZSNGG7XSKgG4Ald4+4rXd
djbuC48FUkbOVEh+48GffkEh2QML2EQ43xKfAiagl7xT/n2T7RJ5yAEwLOLenU4DE49lTWnTzzEK
WbMo7s9jYK0Lj19cvGnxkUb7boIt2L5o76VB3GU9VcVKksDfsKmi9qJLAtrgT0ho2bDPgX4G5jLg
jllpZkTKonVwj9A9yK4R1k7ABhMAIugd5wzECmz+6Giam0y8ZswSBFyZorxhJYa65GwtcEzt254L
eepJufK2g/kCFeqZyym9ZnldNCiUdv2I+D1jMbMxPKHVfYrmmutRyG81XaXzt3Y/wKV26HIbpizF
dFU2D+MoUNUe89UFO527GdBeejP16j5pr9px2ZDmdihyQPpwGONrk70m6bfEzzDlvxLeVhxbA6AJ
u73qxQHQwJA+o+XxbnP/joQbyU8OAEg2ewdvYcLvR7mvrvPbppJZttJ9o4X13H0oLu3pFqokeoNq
2s8l/pi7ETXgyHHEW4xYy7l4FQmjQlLfpruwpqblN1KcOtoqEkVKDb3mVa0XBlNf5qIXBc93E++p
8U4+MUPpsUWeM99047PDKN7/tDBnpT2ZpY/Q7y9ctYILSmANrbxP9F09730q9hhoHexg900T3cRy
XAlUngjI/TMOl0pdKdR/FvA/QKS9OZbYkqtFcqyfU+fS+F/Keg+t00AURk62ne+xddk57xpXjI2y
UZ+c7NsBIdNX95Z+WSwX5xPQGp/LA6cLe9ead4VHaGZqTppsWMuSr8VM0AagzHw5hgHIaAa0lM5p
snW8l7yBQXBWkd6N7ktpCYRlpzp4M/quJafEfquR18S054rgNfRoAzE688qCuJoQQOKUrwXpLQ9+
VmxdyJZBfLZ488IJolHbulwwZX8TC/RQDLo4Wqq9kOqgayD2PHHZwyqr4PEUiYsp4bhypHoYjowA
saa3I3JmfA5AjqtzR08u0l9EqzXlOQTGmecPuXxuHRRc9rMY1pEVk9tUErdyb4N3YIUOu+DIDomD
9923S0BaLgr+a5U9TdVbKF96xUro6LKQizjI/JF7d3z3maJXYPexddDttBSV10HZIj7qtwTC7U2k
NggRORkgWs5X/TywiWkPpmATurdlctLuvJ+Z2tKV0uq/NTyHajqCaz8sujqM9Y3nYRx2b6LaP2oL
ALh7NB6iHUDz+dEL31bWfg65Du2YCt+cItshXdxolLA4cReCFKOGfWX/5UQ3PvYXpOkMnFDMY+/l
/sMdpQAegEDro0cr+TACtxYmTJlB35hw/yrghLiuVyFUML6EMJzGNDyKpntonPQ9Ji0n6gQPz2oy
Q9eEhsBBLh5FBCCxB46bBm+8uNC9vGbDSbTFdLY669EMDMklTo5y9WpkQXaCeXFISZ1zMlTFAFKg
8f5CrUvrV8EGtWvQtk3sc3b7W5+9hk0EfMrVU47lTgWrIY3Yqymw2+tGNQIyZYyWRRZPaEOA8AKC
qmyxyUJ5NKu0qE7TR/TK7EzRebgZ7lcZHmYYDXjO9aXtA6SbVuaBxbJ408XuwY/DQxnFhJnF+Q/a
roe24QGKTJmcer97mjtkbpKJ8F3v6/gkUpjAcyIJs2+namtlffuamw6z1gyZHWHrTK0l++xzklhN
EFEBZ5nl1SjD0+S2K/twwVzt8w5wPd7RLdkR2l9SSPC9f0pq6y4Mk+IYV3137kMEa7OuEZH69nXT
Ba+R40zginjkxqplxJYEDqc47HJoA/om4tu9KMbglZhkFozh6O2DyY9fkDiwVHAN+NSJfSz0Q+Y3
4XmpIPqjkaSeW6YbaWHWqVo3XH+bd2Pj9Ze2lXSb0CN6Khyx0AfCuWHISz+1XJf4HKSrqDbG+TKj
0CsrgVEmunUlg8SU0mojFF5qlorHFhuxye0P18VB2XN/IBqgQ203thLBtupY0jRsPiqPt6zI+pEh
PmSRHuBfQHAKiIGimc91BKJz9r8iC406oEyuWYNPXHfuYRK+e0RycpyyNZYoP/t+CIRITtgqPH6e
rhpuJrd4zRie4PONTgvNzow4f3Y69ne4wuaVeMhVq9mONxHQSdWvOQYFC6oWQqMdBGRYkEmAOSrC
sDIDjI/T/DdKXBKBSXDt/QdBCqeVQ2HODPiymoS1GTG53zM8aX5lXvQwoPtLsR9s9TAcTBv+1Evx
lXTsRvje2OZMkE+09TGlWPs8FgS1sT+MWa3h1rfIk5/UtZ4bHxSKpLR3reuSzK8enYAWCthdc517
2cmkvOJWdVNF6badUpIoOeMW92Qo7EsvekG4g+xR1tfstgTbddw8pjrhNtwPIW15lBxz0MBZjpea
VDYv0Bg69dkN9cG17ZdqRCeJ9AfhWbbNFVBHg3liCfCVBPUNzTE0uCC/rxTp5YV5yjT9kpbwVaAN
WpoGRryXsWXAojg40U0cuqQFOyGkAnEYonm0f+DRTJgzfF3746ftZl7wkRRIUr+doe969mpg/12b
VKzSJvRxxMwAxdO1yoJVRN0MNUVXEzR1IfaJ8hpuEmN1C4glrmfWsqnbliy3tASjxDCDkBWyEkPK
R3x+Sdpa4jZtIh8gsKlisIUbt66lR7akhqrBfRqqFh0sWfOKcRZXWlMy/FqqVYCtBC/bBbA7Rdwx
Vlnlsc5c2Et/zhmNzm8b1SUBDuGiBeFRnjXEw1vM566jAekkffjQDWEFp6vKS/ZV6H7jnqLBquY2
+pXGASIGhmBh2t3S6w4wRJtIF5wNIQCqdcnT81J528KzDA0/YFGaBsNOgpnIsjiMg5gqCe6VZmA5
eTkW1VCX2y6s/JHSI6HQv9Yusd9g2sLBbTc6SEioGFPpnf1izCtuoZEdxVZHbgWHDvdcSl4xwtqa
lrRAyli+a8mIed7UdtowHiuQLsWfsc8+otphpPOY5WfkDHMzVX1W9uE2KadYE0Tkx0hzAX0kBAU0
abz4HSLBYXSPICcb+oEwbsnW2IQRG8GKBw9pJzwFI4HAtvPU/F464Yh3F60VuJ2Ip5v2XgkkuYDm
utRvSFH19Ri/9KBPoqekjpIWHmQcMF9bggmpGpHLlk9x5ZVN0P+G2N8QwaF7McDSrkxUAGip69Z5
NI1SjIXtoivH58IgVkIplzo4+Hsk+t+yAClKtqdOjfhJHNFNoIuHvO9fHaZP4uDwXC3WqmrsQHhF
Q1GLfAcUdCajUXlFTyPvTZUdfS55IPqcmsNpINBWVlzbzrmM7aj6XdajHXlbewipEryom0TB6kYo
Jrk2D3mwivytlgA3z3Hq6LroRxM9ocNPQnSkZgkieUjnopQugxPjw/j2vaiRwHulO0+3I7ccmufa
cJ2NmRtP+7JLBaH0LNQmnwnjGGp3fBqTgP3WRepPUfxmhjzDbhcZNWffWRjlGFE1d2v/FaCnxGbG
6WFO82DNq5NVS+WwUtMJ1eEuTDFzpCNR96wnQ9ySTAnFMBQasQa70kwcTY2ZfDyHwmrI0JrTPGSX
3FtBBn6xgsVSCNjxrnRJhbG1cKx9L9tmevExc2Ckzb28CMwOOWnDtLUYdMB+1jEx+ycxT0uhUIHX
ZTxAHUrMgGhas59Blhi0Trrje1PRUXRLx6bFBJZ76TtQBI9TnsS8ylGXoKuCx9PXin4Uv09DxWiM
GgDqKST4rIRCIeeXKtKJti5r3ef1tNPWmET62nb9sgq2fZoojUundFcaaDyXXvsxRH2yZHCedOf9
EnzTKFwd265shsOQBQtvy5stYQaCpsAM0U5kKhOPWsRxCZDVKby2vJe6tbW/s3AF9L8dBvt99VgH
LBvrH09bCTLbvGjlAkvfzmrGCSbNovLDi73CuU6K1OsY8TZ+jSxs7DA/g75xGg+H/2yFlVyDfHXQ
v8TFWIj5UKhRyAmVSJciOqZiGBiXtXj9PA5lqw1uY6k8cbarriZAUfAaPk3u0NDNYjnjhw5R3LJG
THTCU1BledK9IQ7y+McdusDhOkb0guzMFHsIL+FTYvskI00eK9D71E7Jr5iXsAa2PwjgyByfCJbk
LNfqMu0Z/SEaqy7rPkLsjrouGn6EV/pEfIaEzE6vs55aAnqlmQX9Ub90yvnNGzpZrvnZeBTyJSmy
e+COjXfl+s46MAA6wt2d2/lSHNIyc9wrf1Lc6B0nOPbCPKAV6gzt1Y7RYpRfW160DgGVktbVwEJ2
OUE2NkAM+eT5cTFZ+cBLnOWXmVT+8Bk6YlpOdpOVgLlSB58SgPMgvp+ZKYTIIIxTH92lryQ8EVPL
/uAlpQ0srbTobcOlygAttiYNGLVOedQ9IAmwgBtGTW1nzMEW1Q1H9JDSgKTN8QvhkGfH8aJNrbGT
Wsgd5Y5ZqZduPaOWyOYOwRX3LpeWwSmPsMt4QbiIvBlGzEv+O/SrasT4lCWZekQOXDFEnGOL0KhE
FFH3Nmovo5DmNbIYg6hkGbFJlnGMeCWpkzFjZYRE4VhNxJrjHG8Wnh1GmKusLjQNtQwpbn6Z8z/E
S1MO5wIoTewQ5TowHIPpnOiY9XxpB9N1KBljn3lTtAFri0Fh3qW6Rs5HYTX785fVDYS/J9J6UQj2
0Obleb+El5ZXFx6Lh6Iuc4hJckqQMk/TDN8eFAPYtl2SxR3L0Rb0D4/0vPNY3gGxTCD7ReVCw9jI
uc1SxCJRImGMdKRRNFPoxZpAdc+C1VqprM/QhjRDCYWoZC16mJyI1Xflc4rtXQK4wkOEi8P6nLgH
GMCNbM0PpiYc8MpKGxz4bsU9sY2SDOFmVLfwK0PYFfGVJT1W5rYd9emXxBzes3lJh/jQWYmYL9Fi
DfqZBJECT5cqaoB6OBgn5FGuiDk8LG7mu7moPIhLDvmfzK2aosaB1oqCjOvUfLs80NdCd43zndZa
UWQpX1TMbVy/t3tYTVFT7TvPxgNm5QhM2MjRgV0vEtrAnR505Fy2ozVyXvDMdqfa7TrvskuWuGXA
kThm/oljFZbHzF1mpjG1SVg4RxbvKBUbjbiwMJ4iHcRQxlreUufPqapq88xbtck3o+bmBo/h9OMN
J/acn9FQxMgtJ39arozhPe5MYZtstQlxu+JO6Z9q5QH0KaJiEuTwRHDIpijIyB1k+UMcbp82PHsW
TFe/PY/TSOZrxSoqvWIv2ht8gg3QcsSKaHKCws/Gs+tTJF5Mvhem13bdsaEZmVYOOzWw0N97sW1/
54XLzkWR0+zdOXFcyHuHESvn3dKBrQvb0pDUThxWujN2pcKPJRMFZo86HId75q+lPFReGCJgDUPD
2aSKCDHbYpsZoic/AUhNFCDhdvRzlR0zLZbpI56mINt3Qglw93NRULNJI77SQA3fg2wMd2zqEgXg
zIME5VKPzg0/TH7rCS/tSIHikN9aZmRlModI7EheU1aONGMsmKMXIIcYFS4WkznPgB6e0euTEpRK
QnsFYq2LcFxwxpZ2iAZwZjo6X8ig8VFuGLfDWda0Y7TORoP8xguryd+0sKBJ8DSB+Sy055H+xhRi
IF0tqkrmQE4uD1HXI0WzWIs7DyITExKFoJDew5ItLFgdB8XUbQF75Va0cf4LmwhMFdfkCUD6rpoR
cwjSY3wk4+9doOb7MI7wWsXpAtB3RmoJfnnxudzoqQxqiK4hTCkJCVvvGijcMZbaz0aLotxMoqn5
cx7mbxTxITtmFPfFPseP98sWsf8hnQm/PjtlYnaLbsxwlCQcVNAIRP8JiyyCn1Gl6EhnZkhvMxvV
B6CI3VdWtmTr+G2dYqVTWYO6DGshXH0v78HpIPQkp9cLUrgG1jRlQPpHX5GpFgoQkwAUHpUdLCTW
Gcx0wJAAza3lOtRMy3e9ksFkBIfRUqM1b2dOGb6wHisIOW5h0Ado2TBj5Byfd3VVwgajFiNeJuto
aS4SZQsuJCvCuNikS53sagpMeZEJ6cOXx0Nh77B1glad04yVjB5zcugDQBAYHEO7HhjhKfM0Wail
dlUVgqPG3ONbe07zILrKB2mPm9xPanlKE998w+kfatK+sZjhNpx9uiKeK4ub2kOGaqUIFuBT1ee2
ikLY0DB1wcWNRZA+ULx4IGzKwQUL3AiSlhPPh8+C2CkkobJIwQ9iSKS28W3Go/t5KO3uGaxSbfaG
Dqx444Gs9S3WojrbSs9a5SvpVKljZI2W+giakejUaNZj+q76Hr+sAz88+y4TOH/7pneQ7IA5m0VN
TAaUruJOwkvjmV+Q63oR5cqAgcUpgi46glqdyxeJ/qrg3mqD4cqwtRpPU2w3+RfXZ8lDsszQaVC9
DSm7UioCK74asgARwcVIjzdQFiqIaQx0YAMODMhWIrczL3eTR+4ub6BlniDgaqr4IfBFex+pMHRJ
F5ATsnbZ9WjSC4Rz06aBecRaRlWpTXEdQpLmQU/1kdpwyL7bOGYgkXu9V60WuaU/h3FuEeobkOjA
KAYSBQNohSlqaC13i6yEQV7p2717286lPx3ayCsfHCXn4MFzDcJYUNfJBwXhonYDWw3vWA5ekDyz
m1gzCurCSXhli2StS5hgFwyPK68Zs8OAsA4iZK+CVy1plG5bCM411OW0qW5QtDIUzTBHnlQ5OS1v
85CBud/7sHSHriqKy25UoTlkCFLGoz3VRYrYN6mwoyXrwbX0TQ3KbAnXkIRyKhq5KZU7xruWSy59
DdEESux7XsVutrBk2z+jQ9HU7Qm+DlYwk5rNoQ1FKvZum2AcN57LcvM/4izDaNmi28S1teUEZbP7
1YWPnl7Jkf2GRpFaLOLHwIdVYKtSa43vI8xIS3QKxjDJVx2dLStxu5kgQTO0WYqXjvdxj36rTNHL
oXaQ3rT584///Md//+fX9F/JT3PXlHPS1Pof/83fv5p2ViQOmH/76z9u2x9Y2+rnx1x/tH996v/+
03/9xH9cZ1+q0c1v8+//av3//veT+Pr//P+3H+bjX/6yq5G4zvf9j5offnRfmr/+A77T9V/+/37w
j5+/vsrT3P78/c+vpq9pPx9+Es7MP//5odP33/8UwV+/if/5Raxf/p8fu/mo+DQEBtmQffz7J/x8
aPP3P7EO/M3zhZTScTwpbeF6f/4x/vz1oUD+DUlkEIaRH3geShTx5x91o0zKp/EhmmxX+rRnvA9t
h28BUdlfHxPib5GMRCAD33WFvX7e//3Z/+VV+n+v2h91X93hrDL673/6Hl+q/Z9Xc/3hAk/4qDed
gMUN32YYiYiPf308ZHXCP3f+IxoHJUYXyM/Qg8QjHymMgErHzJJwaUFeGp8sygz7HIKnRY2WNojl
VMPm+9OfjfeZYCQJ343DFQo6CRUbVPuAM8BQZwfTxp4b992IoPqMwTOyimrbgs6SyFj2FbZlY6CH
hj9ZNx1xJXKzTCwB6Zddv7tq9Srv3PgJoqn7nr98t2nYN+j2FN3drkszjxWMXSUDSZ7xkoTvaVjF
8tiSWBMxJbE1IY4BjKjkksvJq/azZXE4yqr2Pa48s1KMAib7x6HUQ3csXSMRhzFgUgqcOrfFM+A0
CLcXzETDGv2fSHyKmNJAqExM5bP27Ke4FjdzG4wOrNCe8PraHon9HLSAGqtyq/Fn/CqYCCQwPpyM
c4+U1EuDuxAdfNTsci1s3rJJ302Z/qLyN35+THCKSXEHTIw5ACsaYzvZWSuufAK/yrI9RJRk+Y7Q
Ci3vosYmjANcg5CXJHcyB2h8isQNtVBIgG5OnccUh+ePOL+FvL0gIyzggiEYOCzEGnHJMtDFsclK
k74T0rHbB9m5AMjfkYew6AbxZSHY4aKdTAxqos6alqM9dhx/1IoTwdJ87bFL1B4ayXX6Vxc0tpKY
NkKTfcI1mmKWnzIlK8IZnHQ5qJl8w7s0lApHK/M6ZCEjFT5KgyqipNN1mudP/Kp7iUGKCR1jxDGW
F/YUrFdqMWJr7V1n/dyZ5MU+4mMjvSaar8IBx5SotYFDvd1Qvg+m4QiVqq/wwtbTkyauD6wZRYC1
EQkiUtatrMEosjpXdq8Wg4bsZKUWvBtQWLlzmug10R533sIS7p/t5FJFc9bhlxHe6G/cNNP4y90p
aGlAPX+hjL8oarvIfiWtx3qT/YybHoS0c4BaTYdgKh5TovoqNiTF5dLE6WsDZNA66LkNK8qRGTwo
nhXwy9VI790OzvDujzkDOBxvjsNeKPOuB3+GRMyayfrVeqC9dpJyIiUXpA4etBGwjgiMCKNL5RtA
s4PnQuCep8wgTyrK6VCOw1z+qhU8koMt3SYFFiJxVytLk7ORW9P8mTouE+6srGEk8I8n51D2ffxO
nCl9e0hh/Dy3faI+CO1T1pWsrP4jKxjsHNo5JE8Eqw0apXoaUzRfWfEQt11bbcM4QFUzqEmEOxZp
nn3IQ3/8WGxdw57vAp/XmxH4LC4YUzi/QQugBGC0wlFSVbxGm5HRr9y3DIQNSKI54iyBWqL2vZ55
eZG2eofQN72AgkgRdZXHsv7QXpdzo5aTRD3nT0G4rWGTkWVlqJWjxQ6JWXKxRkxsQQHCExmA7rUt
7PGKbXoSsc+dEhfgqowM+cTjCt+BRvHtJ8zYiH0JAsLl6JjQydsTe5jZ0ukjFBjcBIvt6I8Iz27x
GKQiQDI6M7m7aBzf4BwaPIeMiKXP1e+84tJFnLJAihuCMIIKLqeCDVtY62iLihKlCJ0CmqegTlEH
WrZFxyAtzeaV15kAKjkmfniY7LSH3JpxhJ6HygN6IL3OF8clsSnHUx1zcBAQj7A8LcaQ8ELfl+Tx
iNiiN0GXExCRPce4ZPwVN2e5NpHjtBqrYNRP5xTtVckAPm4861FD+HqVY5wQnhvrKdqGwRz8jp2C
5BQAF6AC+TGD5LYoYqqnMZ7XDDVWndZpWjy0azKLeQ3b/8PcmS3HjWTZ9otQ5u5wwIFXxsCI4CSK
FDW8wCQlhXme8fW9kFX3NhVikzf76dZDWVqVlIhAAO7Hz9l7bfJlmn3zd0cMqwdRXU6dwByih5Jy
QkjKYcKzi1h/S6BW8aNXIQ2dIc3JwFbxnK4hw8ZDhwB5p9zCeiN2L24zXEpWk+fx9WIJL7oKxxHi
n0sWAUAEgxWixuDW3dS6Uoi3hoV0ojau3ek05p4LoXxOI0TTucWDdxVOQ4hBzgGT+2Fc/Hjlv01N
AzOowOkpXfr0u0zVWIcMlfy8jStGVxdgEkbU3SEzgkF1Q7aThqzs3fJ3G7KrIhnvZOVyK5lT4CIK
TEc8xpIXPq7oCBDeNg3qaaVgqcfQJR9raBoovaUcPjo87wkMJ+Djcetyvq0koKfNEDTahrM2DQIC
QWgBEmxCQ8u8QHT+PDlhCKJYI0sph9XGMxkvR5KJapzUgDBOV1lyB3GgYee0lxrT4Tw3SXSDdHiG
sSAj2i6iKlisQ8GQeMN2g6mLpjkiwiqn2cd4d6AP10QxtxTVhBMTGaO4sYzI8vZ66miGPGd8ovRT
VShRXTn+KNtNY09d/mBVPclt2th5/r3l9kJJnliVaHb3zvSYxiO4w7WDG18lLNPVFmk1s4xsUOO9
kiKab20dMPgPK9TOG2UFFZpm7UAjSQyngbu5U6KjPZ0jOQTFhdxjxpvPgZT2+WXny3IVrgnGbFh7
MV+ODzpNKy+7XXRsxIeYo2kPBBjQ+Fb3NizvooZ5QGc6nlefmYHAkfs9qY10Qhakfravc6Z/bEoM
LypjtkmO9v4hrhmcMwYbGvQ/RSTs7/RhMmDN4yCqTd4VpbifStMzd1WNDQatcgyoVPaA6YaNNJ5O
sT0U6Y2VNCK5wkyT/+qQAAKcyZ3poZsaS19hNmZS2aiChOYGTwFZUfRyGf2WxZytml0TEDJSFkSp
BTPDlHUkShuAo/kod2lr4D2kZe6D6+yxc+1NWXUZE8fQfI7SEt3q5LRTumeWBMYqk3UYQ3GP/H5P
BxyZglX0od6IrizqRxkmVnSZkDYRLhf9mFWY+uNmTs114ud5SMgVgyMRux0dnlDhes9mpyc2rxOj
N34M85l6oaWcUz+9qk7afTy4rQI8swRksBl2s+mmYuYXPniDIn0IrkCHt41GAxKI3LSYe+oSVyT/
2thr70LLQ4RpJgbYT9FipP+LHnXGSknUW4vQbrHB6zajnn7JMRggsXH8qvYtrX5cz9WSgKsetRi3
bYZbg/CoDCGV5r/oc9Rd0+zGNpAJqqBW95cZWrwvPN0r5dJGZYJHDAoaY0qIeYWY0uwnzTAUQgEN
Qc54c01MqFdWIlC0oLEzfFHGH+S+yOQkP3CCX7885ElOzlnT1Yj09AQoN6jMCIV+mlNJrI/Cp7tw
TGKe0HapuSQCpguurHzWwV+uXlwysEMfD4iGtIWcXY/0OjyIhv4TbSggRrSZQUe3Y5xmUGKt0fGP
Szf13RfTeL3Y8rPG9kHR++0JPMRbsZ/YF/MMEEdo6qcRxwjtqgUlMlbKPhTGfSpp37CjVmO2XIMf
E/2DaGv+YtXHxCfzmy6HTjpYdZKAWIEjIzgXaGxQIyBs5xWwP4wuUGKllf2Z5DviQ93JQueuWLjU
JVN9kJ+ZCcNyw2jdZi77z4+z/+Mh9eUZ9e1D7/+Hx9n1AMjB/n84zm5ovD2/PMyuf/w/h1nX/ZeW
ntGurz3uu/Q4Kv7nMCuF/y+4sZ7WtstYkn39vw+zkjOwz9jdNzZ/xAjz32dZx/0Xf9Z3PVtherF9
4f6Ts+x6Un1xknW1ELZyiObxsIoaI5zfT7ImCZVTj6Y/xHPkfo76ADMNYPACgIA/l/k2jhwYAzkZ
NF2B7fTfT8y/79N/Tta/naTPrs6Z3OfLaJteInWry3H+5TlaT4mTZFMzHgPfbo8QXtWuHkP9IKPW
XL74SV65lBR/XMuWPhZGqgvX52x+9k1bp7edaun6Yz6WkXPLYZ1cPToQyFUD1yVXcHaTx1Ijdjgl
MBHngwhrRpcVQSXN/p3Psl7rxV032vA4GMpEIXgw6BH//r2XWhuqWdAdQ8Qo8bJVTolmO09GMHCu
SJ3Pnu7o4HGGZf6eJpmztTsZ3oXjTBrmGKufyaRaOlZI+3DWcWcxk9eJR8fl/z7Fr9wyHrKXn5L2
Br0SjkAYinyX+tn//VP6fVRhXy6GVfhEfGaA4SMe/eiZX8emZIPsRW/Uu377olL+eVXbI86EYHZp
1ubK71dNu8yN6SZCRnGMTTa5KaZfbNzU7BKkNtRer4oxac7Jh155K81LjuW33mnKbo/9ErrB25/H
XX+LF7/Veheg8tBw4kGV0hbr533R62ndDvCe6OFG01b3sNXG8W3TWQVTzKCxMrO1G69KVqduftVw
2vNuOyOrHqWgTud7Dcf71psiuwHggdcSVe6ov1ShOxZfHVbnjRh6U1GFeUPwo9Z1kH6I1cw0IVRV
/AG+DzFatRtOPjYNGuqEPDks32Pq9PGWoj8adqpCyJ037Kmbpl6AUWH6I7KaWtijejXOYDiwaKhu
A+mZFdFWEtl7wqTsr6gnGOrSZiLxpS+Vpque+/kvp0IKRy1U7PNsOfRZfafN/BEXTUuoi+zSA1NW
Qi4GWNzqLomQFzGE8cA8MWTRqFqT+EHmSbIQ2SBpjXsrvOqOeWTZg131HEZtS0ayPTVp8OjyxvYH
oxq2Rbg3Qj+8/eOdPcEsu9pmqaTpx0rjKdv+/beb1QKPqIeyY6kcW7OuBuRQ+NQZbkWXrhVhH0nJ
WflHF10fGIQxLM2Gl8dmnf79ol1dx4vfLBPQ5MZ+6kKX8rYFwEUcFYoUM9mnpaq9dx7T83WcizqI
sdR6beVJf70TL55SRGOSArwTx5JxeL73HM8jEbWLB7I9bcS/oahtyh0GcaSXDUr/fPs7ny1o63d2
HNdle+MfhVRnl1/CaMGRiv+awdZArGcfPbTwwR+muQs2b19q7fGev5CcN1ftEUJTlqezhdxyNUhE
CrSjqrxU4WvzXZyuHsP4jDX8CI6yPNUs9/U1RK41Hi0sgg3ncDiUVVl5a7hTVFS7tz/Va/ff0H+W
LAJsZ/LsR7dzR3qcuJYjs6ju3p4r/zBBu3RQdvf2s9+FpNLaVHberiYm8Pnti+tXbokrDc+6K1x0
LPbZ7a/ZRz0tnOUInYs0prZbcHhnvolXG/UCbofyFFayXY3Br7xzEE1rzwrWM12cfKplQNyHinoE
6p3To4/TjNyti8H4a0BMHXhf7cnxnmsirept0kowXcAcQgbPajB4nK2cUrKLgVvsutjmFN0hd8Ii
Fq8x8WFJ1gvGU9RvaFBC5CClyz9LU3OSCAAUBrsejhgB3ijBIH0MqOhzVXgQqSxB6paZY/cWjUK3
Jorl/icmdPXqC0Fc984r9NqDZTSbMjeS0tsR611+8Q7ZzP4RX/f9EWxh7F3ZcKpA5BtKgQ4hS7fr
JuLOkDRPLKD0q3SKCbjNWmLvpml4tApJwqQY1I+3f9x1lz3bf1xFueLats2n02f7z0inC/ULSqSx
ZcB5IWRu9u1wiCsPZeb00ep8+DnyOyrS8p0rv1YyuZ7nCzZAJh7GO3uspqia8xSxwJFYCOfg0Br7
C94SbLJcIBbDnzcwfq7V7Di3WZVIhyOgg3uBU5MdHN6+C2p9gV7cBqOFNpoaWkjbEbb2z976KstL
n902P9RJfQ028siU8iPw5QkYKzEq9jTSdcKk1qU+nBqnemyT4FbQoylhtQp0xxe9aI89NK+OtLZC
YUIqEo5ZIeVX5Z9mIo3x3763LPhn68K/PzbbGBMtTbrHHxUu6JcuC1R+YCBAJE5/LYx+QFfGTN7Q
aYo6C3MwEl+rQaJiSI6JfYgftW6J4KC5i6Zn5QU5p5ZUaTftEA4TFDGSR4RUKSWl1yqvI7kcpIMJ
OcP1n7hXdmx+zL79KQxsBNuOPvhOft1X1jUXvBrd8ZQ4jjiNeGzdAhArCnhSJ8ElZZ7L+ELRZKXT
R3HpkBPhZiBq8kOYqw9Ogz+exke5qVh8gQRC4ctkjmiDKFy60reVw4pilpAMn8h+IooLvdzsPaCx
uNejdy8qQTDAlPrXKp7uKluQ3EIrSY9wilXCgGzJzS98Jx+qHmlyhHb/wp4VJJHiWATdxyqfDxG9
sUPntzVfHi9BmkCyTj0PVOg0/oAOfh0189canzIxhF/ttoJRh9a+na4GGxy3hvMY5DelHeEsZjAg
8OnktX/X1M59LOQXowiiJc787QeXQ9xvz61D8ezRQYHUSMmP4uD3RUUg+rFi3woRg2RkEyOhopbr
w8win0mKCQmUOybz9u2Lnj91FKrC8diPUacRPHheuQ+yrw1U7hjJR5E/ZWTKbiYDRkW51Mep4Jkr
wtLsKvptx3965fXr+vQsOJ669joHfrmGZiwko0YpfQCfsi6Haf4YF5l3yXyUhwuuA7IQB8qEq93/
tB/+Xw+TZr3ThBlQAAkPooM+O64gwsc8NhbxabKChiagEDkPgo0OKs68d7b7872Ci3Fv6WixJnGE
45j4+/cMa4/XrWusgxz7EXCetMsHwmnlbdJm9bdUTMlfJL6yGLpQORiq0VEDIFPmkcsKvnjRvu2q
cXpnB1ufpZdr5PqhFH0DT1PycnRaH4sXG5iPBlW5zWQOrqqRJ7QDRUiVDiddF9bp7d/57FT07+/P
hiQ95P/KPa938nQmeI9YgCNNcvVcTHG07xY7fGcHeu05pqJh3i+4zdpbz/QvvlA2TYZQszG4lHUH
Eb2RBpBFOYMYPqyV6MewndD6LSlt4wtTT239zs/8zvX9s6qOYYuNGBLGgEqy/kYhzouxlAzexzZe
S0iddniXzJwP1yILRv1epfvaTbZtZ/Vf8B9xXlUPMnZT/BHdEQlEYG0dZC4Syd1YfUMUCp6rBwX0
YRnHJORUTFeRJCCn8nZOZQX1jsKlf2LYgGcfrWo3HhPenMe3n4Kz2uTvp0Bq8vTWmpc7fra44cSQ
VSG9/GT5EBUnB91aWGC8hVn5cT2BEH4CPmMujHlAs9y987iv5cfvj7t2BfU2LSzGHL599rgHC/a+
tHB43NEmNsec8fuyn6Yoe66nIv7VOyrMLomEW8J3Hos/v7Z2Eac4xndc3jdzVhflYefn9H3zE/Q+
eRkgpN8iOtY3EsWebXkfZnvc1yW7VPvr7ft9XpFxw9crc8JyHJuC0FO/vxCTXcu+cfwU8yK+PsiS
415Z4y+joJ0PTqyvkr6P6ax3INmBHQ3xzdsfQJ110f79AVzfgYC1/uTmrBodbAfTM8zUEzU0Y+BP
JCR2V83URzs9Z8BsouJnr0x3jQBzuChsGFdxDlVodET6WS8PIJHwV/lOcbAU7vIUbYlmrANZKBne
eTr+3HhZL4RY21fsSMI5e3cRxTloEmFvkq0K/AElKz5+4yf95xGd20+9MOJ75+acta64OQ6vKTga
/EYsjfbZ6xAvaTdj0CCOPFYq2qa+tOcPqLJFcO06nZo+22huwLNNsR2fXJnVYGNzXXwqI6yjFy7O
o49z0NuwiJPJR70x5/BYvbqt271t4jm5FpXqL0vXRyAjvV5+7fKkme9wCIXq+PZ3WT/q7+8WX8Vm
0eUpQ0zlnj3iBYidjic/PZYJX+NCj1MBoNsfM3GIOeSIdwqWPy/nKkRSvFRULOi01pXwxULfojuQ
jcqD4yTqIbhgsiFxEVRYP7ZNCHDl7S8n/1xYcdPS+5asrmxh55fD/5i1yAH9g1oSSt3ZmzOCz4bW
fxLtQLx8wkn7SxdMDf6xZBLQQaw2v/OjqaKkKBvC0qHnMsUtHLsmFd6QY/7O/vrnEsMnZOOjxcFZ
h6fp9xvi65nIn0KleOMH2KdzZNxpF4TRRKAROcXdvgZXBQRRQ7PwukJ2jwQHNs47raw/9z8+Bb0d
g2aBjuy5zm0cp7AXc1Oc5ray9rg9bXTB9ZqYbcOgw5JF8haxf0Vs3nn8pHztBiiOTR6jkVVkt/7/
L54ILlvM5aSik0GrezWhxAapg4DBT2q8TQtEow3eDpc1hnFwDGl4tbAj9rJosgk/x+RQueUOsq35
GZlaXRQ6BjexNGBXxlJcOTbg4tik0ykKx37TtOtKZTVYqbFc7pauqo4+o7OTSBzaRotfX0Zh9hcy
l2mLAsMlwKj0tsTxmh0k3+RyXAgvcVdKeWGj3qM/UUWQLIiLDCAV3ne8MvgBZLaHtscnz4uhgJ9q
MV+guR/oizzA9DyTFLANUuvrvObhWJGeCZstQ2QxsHpVTPwobiYLanQK2cEh6iUZ25GPWbpPOhxB
xhZJemVXnNWSuHsq5nHc0hciDSvKsnvd+STbd6q6TcD+HZIwMqekbcRlHdCUKZqWbCuDNr2W2Lrw
EuknVRWfS2WgrKAnZviO0Ys2xXLAQjtsZl0RG5y5Yfw1thb7Wg4o5/hVwIOpvsBFIIdkN+Qi2Icp
wCprsLIPdUKljN6bANgwI7WI96bCMD9W184IY7hFu76xs8n7LoaFQOvcta4gESLTtdCXMxmFy1KC
T2dl79jaaCyqPiIOCB/Wh4aR7xc7tNDzJrEDMkYL0li0X4EgQb18stMQkNDiO6cgm99Z9l9ZuxjQ
/d050sKT50WQ1ToBQOWQo0A34lgNMCp8jQvFVD9cZKXfW7teeydZfjRDW7Y1zlO/vxjCDmTdE4h4
THhc1U7y0BWbWbgegZLJbF9lUSrA3ndzxyaLuILs3lCF6X7EI/ONrIAYls+ck0y9KAQA27WNH2I8
1IsmYjTnr4bwLBD3DUMWfXt73X3lTineZs9dG0pk5ZyV8z0Nmlm66coPrQxMAACVarKtnVzK4Z0N
5c/a8O+WlS8pSqkM/24nvVg+anjQtOw6j4BciWca6Yr7FKtoZculhRUReI2LawPkNkwv//mXXCdX
/+fKZztnxpMZUa/O5AagTs99e7kJhsTbB22TvLNJvHY/6SczP6RZyW52Vg1iUZiCEnjwoUTTcmGw
8x3doCuPIqqd3f/iWzGuNBQDNDH0WTWVojhwapSZp9JMQCznuHc+qcJCDWOwos3vPOSvfDGX2lL5
lFQCY8XZ7udFw1oklB7uTgLxVMQiNEPkZTkE1fb2F/uzTHTX5irtcUEhj6Pn99dJ4g8qta7iUzXm
w2McQ5PuBkqci7WSO4Wu//Xt672yr62DQvqpnNGFPK/gBf97NxGTe6SZZdqTdCfIzNie0JyoAtXO
BQt7udNEBRDq3QDxPVk2dvZ/foONctbjy9pRdv2z3bVZEM4XbRCd4IPEZNi5rBgWeKoW6sg7N/iV
39IoCMzrQ8ohSK7//4s3Eb9gocvczk92nfd6k/RhAH3LQm570RVubr/zoL72e/o8MrwNcn2GztYY
7IEoqJuB5CldDvfQhZiQ98iS/QMDquhr2Aee2L/9k75STfINUVDQoqbHe/4NkyFuiBxTHowhO/6R
TJn+VU5W/L/4YshIkInQRFd/dJyAkVi+x0znaLnd3O8nr1c/ytVQ3fF8ADCSTWK/04Cw/zzQ0OBi
uWaKqThhn3fzeF2EniAqHzyVtP0myUeCuP2JyQ5D6QjcbGY8drjAAqGwBQwJ0G1s8ss4q7vbchiB
7MXZGH1kH4SME2bI44MOZfqlR2j3vEXRVT4a8LOf22R2b1fTbbt1LOmMl5UM0u+s0FGxHfO2+RH0
0JkINhbl1eQWAZJkeyCeDr1ciCrXx9RMqzzEz/T2L7uu1b+dgmxmaoIWHxoNDCTe2bOLCw2bBV2F
4+QvMChtVTVXicRxQApKN05QhSL51AUgiN++rvxjk18vLFGBKFocmoPY7y8NozRvMm0enUp79Cxo
G33yTKKOvg2VnV0F0muvWhGUtym5z9HtYPrsgXkpxNHe7e+LEEihKrOSaGmNLbdBIhGTyKmpM/3c
+SK7EDfp25/4j9cOnRItR84rBpS0c3709UeBvtRMUCyNmNMdHz2HmF46ibftJtS2W7o1rvXO0vLa
z+OyJXFAcSi9ziftSe+Kxl9Iaq2MHRxh6E7V1vFq80gnUN32nQ0nc5G8HG9/1z/ed34cxvqCzQlv
4x/tH4wqI2kcRXCs8nL5wqdAT4oInRPr29ehZ/7K84fuBp2Qzb/E9te7/mLtXH2GHM/77NQHq2ue
BVtfOl1Tb6LeNA+1S0prKzu1J04i/gQHxjgXg1dFl+WydLdT5oxbmi+EDcnE3o0dQCIhhvRuanwH
sWoNddOzlwN3sPjmxy3BGZmXbou0JFA5zsIrEaf1xqvs52Ey/r62ScbBxwispNWG3OkCBInrdZ+r
mRNhbhPb4+ZLCTixKffUXmaveuNXW23K9uQrqNyks0eUYjlGkXwZSH8Kw3RCuu77JGsRmDbWg3NC
Qql/JFUjaQIEGmkUlt3McdQOe4x7XSzTsEE8qveT8gkxGPNkfgCkktxGAi93QsG9x+JtcTRf8vYD
B6fhmEozbeJ5jogBmOHHNUSOgKJmehahQN/Oag6vcaR211ELGavG1r0fxFhyVKvSa2J7i009zpK/
LIdTFhW/Sit8RkLQHkw1PpO5y5IUEE0aN7m4bhQWZ08AWrQEWNSBSRieElS2fWtwfVNbXcA6iTYI
WK1dPfnU7EGdXFtQE45Rly+YcYmyRywX73Hodpf4ceND21ZAaGaPPOkl1xvK6I6sceEchhibiRyy
9MCUv70lnIDwxapoNxH7OMDH3DuiTp6jy64Xzn0yLfHtmOct3GTwXFmaki6N2zK+dZpwxdwMk8BH
NvfEUiyeYXEfXYJTTE+BkmUxNF2aEkDKjTxgk+SEqgcIYrFJultDtgqnnVzkF7KZx8tBIPQB3OE4
p2l0cZfkfrRtVuUNLEbBrzHABZsX4X0h7Y6GWNVx8kPhvAukuJI16ZfL1MKe4sS8qWiJQSkw3ju7
9rp2n6/tPl5ChZTEp/o7KxTqSaYWdsnsSIaED8/Zz8j1rPLl3la5+f72m/zKtbSNDHSdTq0Lx7qQ
vXiPG3LWazE05ohHXnwyrmQGyI1JOJpp8/z2tdQfm/a6FNOtYS7jrXPHs4thJrFWp4Z/zJbCKjet
cTVIzSxLH4LR8b51MiXufE5mzgj477J0g0sKHiajDMhssR9Eh6Fu9C3ZxzlZGR5YCkTkHea4eph3
vphytGiTnhZEIM30MesAWcmSnLh3fp8/CuX1a9D6oTGo1n846+6j/M7BfozhiTzBcENBxVKxxFDV
E+j8n0vsbBdWOOf7Kmo/j3U7bd++ja/sLb9taGeXr5x8mq1xKI5SQKGlUU2iZ2J/gnTtQgYy3y2y
Fh//+SVXERWGCWfVoZw9ka3PVBr4VnZqXYpyA2PtFNdkC8XR9KPFqE20b5Bd/fNrMiaml0DvlW3t
rMKJef0XuO24F7MC9EgpOrSkbZt3Pe0pKszRX8jGm9vILO/sbjTz/nwDHaZ6VJeuy5z6XLU0BFAb
RjxZJ47ScjsqWG/ELah9lhMAQ7hzuW2cuoQhlma7wlphjRHAd3t10Yu8t6/dZPoW0I6/rPoSmq/d
gO5fEuDVUapPS51D5+bvrxCJ8RSBqIed2qS7YIIOQ5fZvY0TrGS4dzzQZ/RDutKbSJoq0ueKF4jc
+yE4AaMKDn0dEEVfk7UYEQR6k/X+sMPFBguuli17RRpfzgisPhTV5LF+qu4EBA3iFlv2Y5nSk4OE
JQ7NtBL8EIE+2z0wCiDfwU4ImnqEBKY7RuPZAfupT2Ju+AXhGhhtW5A7Dwb/cgmYBsRV5N3DTmKA
79kTKZOY+LvYb6+krqcT5r7kKiI2tdgtpsn3uiOuKY0Ke8ck4bvIqvZDXJJIEwdedgULlTQyF1BI
KDrYd1YCXBxw3K0PKwQGBDA9p1X6WQG728cafFAFdWHTQALcJ9ks9rMji4+TDzcvTwmymh3dXNl+
j6yAovbIxBtboTMOx3pY5CfknhP42bQ7gibrvgiDwakph7RE/eLiHnbdniFh5q8Y1ngllpo27C+a
hVz1oWDbmSRVP8n1AUap1D+afrKxD/fOjQDmhKNtinpCorL6Fi9Ks/377G7z0q62zAFOSajn1Vom
zUPdjaBiVinV5A9P1sRXcuKpuislGq5whkfkuITE9ZU3H6oRL0otiva6bMlbZp0N98RtmDs8O/Io
Bie4LBvw2guZCQjmjYtlN2xudEJ0KJhDb81jGe58lhFCsNzHBsPTtoRbzxmx6nAKtv2DC0jrV0eQ
yreg1pATk9K2P6e9VA/DHH8Y2zj4CCI4uRJZGu/jar4CFJfu6rj74bFUnPrUojWaKmc3JL68rCh8
4cxKYHIi8qBmzUrQtFUWLr1WHOeQ6N+uwDQFBLW+EG7qboYJ6pYYXQq3rjZXzmTDr5RzqY/kktd7
HMMQuDGWXOqpJcXCTeedccFBpeNY7RQahy/sZoDuZg/LFN7HrzMsrmvGIwFJVr78LvOKbT9PhHqK
Cnc+gkszeHfy7kR4UUisSo/wOe7JQWwribrJOskebh2PvXdpahNsulDAk0Y8/Z3iCpdzakW7ordv
1DKj4qzjmK8A8C/uIaNZDlTeSVbtrd9MiOWc3lyWcWluBA87AYfectcjH7vm2Rd3kDvc+yCb6lu5
Bi4HsSTEE3QGyiUqWGhB9VVfyXGjGzXv6nahh15S0A5t8jUt9XQxIRTfLZjRnzmU35WeULcgYs0V
IoWffYrEarHr9iqr+aOeDZUYrCXUI63B/i+Gbpntz9bWcttsl8jR3BR0Cz6XjXFvyNCo9maw5T5E
5XIfJkN9m1ot9dBKwpzm5XPsjdZ3w5H/MNkl61VETglFqOHpBx4MCqW6KsdAHxLq8IvCi7wbGvLz
XcLU9os7q+pLzZEdED9Qvrppy52KrK9Ar/5qk+5r3ZTerZVB5ey4k9zDXO6JtwfJaoGHdUMdXbeF
9vH9FSZ6bzt4pWxZFcwCJbGNNkCdtaSsOSDNE0TsKdIx0lA9NMEnNzBDDcPWs5Ibe2q76yIDybRk
VvYdyy07lTf6zfM0CUBpMdpNbmqfLL8WTiOPOgNHx/o0tw+9l86PSZ/bJFiEkdXux6VKGJ8TU6Te
+Rp/S8pflpXa5ZhGUw0/HA1ueS5KULbLVgMj8lhx6HpW2ACflqh1gLbPYjV39XH37Pfuqp4NwS/o
obaWVaDv9fsaHMlVCj5w2AwD08tND5r+Nu6Q1BKe6XTfohKC/m1URi3sGF5mQr0lcSkXUeK0zSay
Z+8nDD10dyUjrh82/uA7Bvmsa0k4UDj5bkbVTtYTOkhQEtd+m/ufdYUlH/JcEb0zOzwvoNDeY3Px
6WCgpaUPd/Z75hAYLSTD9E5cksgTSMancA04QLCRAIlvBdgIEb/TsTpvQ3BRwB/0cwVCCQrgs4uO
WU82MbKAI7M8IrQmwkAbJ2Xs1mfWdpaReEcPcV7Yr9fDvMQhXEsmpPKs1tZO4khYkXxJC6DVEMrh
ptQzVlWRq39YD6+Xov9HPc9sgQuefbWwsftIdEYc8xiHENEWmEz2oSohdSLFCx5QhQffgBI2K67a
SSJmw9J6ryO4XuTl043qhFkKkkK0b4LW/FlVrBZ7HuNIm2PcTO0H9obsIe5ShnIBGVoeEobQIx4A
du1FM0Xxsc3b9PPbBevfyrKXH2G9DxCl6PistwFzzu9nKRalwkJ8xibek8a8mwo5HOx6Bn5a0oJB
2U5vWGxSSEUde5aPUb5AkFLsgHaRz4ls3SPY2sMebi/e9OHtD3de0fLZFE19aWh0u/xEZ1OSsNUT
0V2uPNZwf7FMIZtm8ZwH78vb18FYtH7Ns9ugYNAw2sLUvT58v9+GJLdWmK1SRyEUjn5rrEHP9002
7oBRfBpMmV5q4isJkc/te6Lb3U0l6Ul3yievsVrI+8gh1U0FDJIq8MeNANuyA48xXfLED7tpUfpu
AXsBXDf5OHs1LKQlRmUECMHbs6lxJkpGcSOLFcRk2d22Gefi+0QlfXI6Q2xob6lDH1btTdKWgo6A
433OJ28t1scZ0EaaDveLLZ7cTOuNbbJ+3w3uj7S3mPe4JGXHBIGTY2Tb8UY5mT5aheru54zoeLLT
YHBVIyhIfLgEAAzDfajH+QAc3bua1Ugka5LV94Ntf2E8Bk2gSUCC5bUq7jyZFVsfUDB8c3sGN6PC
5roOQBFsU+nUO0ZZ1qbMS+vHin3cuyg2OWW67nbstfrULWJU2KndeluX2t84PV9eNbP4Stsn/Ckh
O16YVLgs13Mz8VQa+z6yl2ne5MqjBpvXvCSX2f/lNBuzp7FJ20ON4yPkK597IsPqpieIc7iASIBK
mPhnxCmBMt+KKtOPnH6HXQCff89oCehzFfTeLkKLdAGbF4acBowOe9U61bhdfgym9q9CS5age6Pp
o4bqe9NH8hAAP0VNQJpHnuVQBvPE/2jbHS7hPGwu/MBlT4wJH6DaSVchdm0XW3AEzZ6AC96fQucP
/N4zkj//SwEE59lMSt5Ztt9GxH1UXb03zgKHoMvkX3kQmR+jIVK4nZxnKhQgM5Z+Koqw+zUypLzl
XRJPjPd65thQlcPKgQiYDSGZC9Z4GqTQvzjo10+tAJqxra02vnScZXwqYqf6FNjQRVmmiHqr9QfX
AaABEj1LSUnL4si/ALrj3ooBFdNFnru/5oAcNjx5FbWjB/1rLJYMEon8y2kpJ4G3O7vGG4avMIb9
XQNbDv2AQKWxCLM1SZFcyIq4LYJP44cl4+Axx+rOcuv0CzO0cdwQTma+A+V5NMqe4wv078MWt/vP
0qOBcVEPdL+2I6NBECooz8JBwS9ABc3wjclKHWbz1RhOakvMA8nGpilWFKH/FZ6igtCNSmhbYLac
LghBEI8FjJ78AtJPNew6M1RoP3Bv7Je0hjs/+ny3NGBeUZP4VwfNZ57vaF8Ezh5cZbIpAbhe4lsp
TopsmE+JDju4fSY5ulXx1SMBj8Eu7F1LtRshAggRvrmNm/5TMvMDNZk5kSkZXs9wq8n5K+vPOR6R
i0KV34OVPOpUgE8vhJetQmeIa25fupd4zftPYzE1IScugoRJxiN3L5ayeYq6OLgukwY0VMWpwyGF
oL2GamR9lkhRANY6RJmmi/rRopu+UDVhTJZYE9UmzG0XKmtDH5wJLB5Vymqb1fH3wK+SL54ToCMr
LBe4cmzC+YsfhDZQBScB3QCvicobTvjNqu6mDsT8vEkWkAhwrsYPrgJ/yS1MMjJRA2iIND05Ncdz
537gCSRBDjr85r84O7PlOJWu2z4REfTNbQHVqZfVWTeEJVv0XQKZwNOfwX/1WVthRZzbvcOiioLM
lWvNOWZTKSQsi9X/9IWHRmgEFlQPMHNggxR3VjsSRgbraFdL1HIe8NcLENqA7vGxnP0A4b9p5Mt7
RsIxmYPZ0eogMNVLK17JUS2iRiJl8Qme/yV1Y8YiRexXzgBhP82CxjXNhF3N2YcjMsiWIcTOGewl
U7QbaIkgPidI9YMA2EQVOocyb1y1N1YxV5EzVS3RBlmR7pXdGrcGSE+XDOOuv7ZoTF5rk0170G7b
YRuYijjxpYO1o3tSevLK7aqvutmdfsGdXS9IVebYOvVowTY7ASNK4+QCrw4RSs57pLP+L/od6oxB
52dttOkzpw4/krgzBFqTpD+Xi79GrG1lqAxLUbjkEJP8YIUprpF9tBRedTtqOoQLuzYJSjWWkx3I
AhwiqBQefLnCAGEtt+eJp0Brri2zubKb9EyV34RpNdY7v5gxkCAVC7EiiqhIuSlqAq6CLSPyUtCO
MJ/2aaGCneBbhIOw6E/TGdoXLPexvoCqn9HPHHEjjwCDOgE6sbcPuHu7G4SMLqlVC0yK1BlVOFQQ
YzBfGMQENOIgmLbFsws4mqdeXfNEEnVUkutED4OPBgTLj+3C8K5qJgw7eCXZgeMLaZ4NVhu2ptvJ
qvOwbB15MJtqjjrY2h8V7elL/G/9pcIxGw2pfWvk3p2HWICtiUvXEN9iuNvAeJS1vur1uobCy+rr
MiVmz5pNL5p9oXG/zCeavgwFXYJXClZoXG0zsTsTvwTdkAT60+Qi3eJKlfNr7cxXffE+CD9B5eyJ
3+7YWZyEpQdfSp1nv2ZaBKa9eROeDTbF7n72rixjWoAmcQbBT2TyxJtqwTt6qfJq6BzrjtR41uZU
J/7dQtMG8fg4LAHdHk/7IKyhv57V+OHwkl9QIaiYkU976I2eLBC0SezSyas5+QQfzUpIbmJbvRXw
RJiQ+E6c0SKPqHlGBhvwpYlUGmINgh3vp0tfTZZ3NJ6JuE5ngu8t52X0x1v8ReTJ5M5D0YP2WEhF
S2qinBJSY2Xk6bVxXZXVfZ2wOic11OM+KDj0gzUlKEpPL+ZuedhQU7tFzSZjIFKeOYnaodcF9UtW
u96pB591h+YJp5GRkbEmwQ+UiwP0aiE7iWnjvWPKe3Qgz4QtkCSe8L9yDsbk1vnBZii+WFS7lhDp
Mh40LMgkgJrpQWQTrB4laTfwlkdsiXxNR3uRjL3iJqgIabLdeMl1EWUGOcheBYkZjVYN2pVXgWgw
w9Ne2ryj0VHX21Yj7tZ+HS4o8IN4dFw+SjFbb0YB02sw8G+KglRiAWa+nRxra8Amu6Fjc2n0AsI/
aJ8Ti6y+Lzv9ncwY3hnPvegD47ga8sPK2R9pFZXg452XUhIUHxjFH21s/gQu51SjXQhizE15h/ni
ZKqGkR+oodBrrQdjWox3vS+BLPtFH9soDcIp4EDSVwSIUwzErF/LTjBuZrxY4EPSckr9dlsXJu+p
g+/FjsmZ2XWhpjhe7UdpQWKt507WqQjK50Hv0qvBb19dZuUHM1M98WXzm+2iYhzaYCCSgyybPFmt
60mm/LclkfuJDWW7E1nEWfjnZDfDgaNIe1wa0hIVSwuLaPaDpuRhyO0pdst+36MQPAu4t2zY65Xr
9aR0I0TaWeP6o07IKPMVAfTFoHZ9BWNuERp5FKK5RurwgDSYnnWvGWGlFbxA5nBY0RtGa9ASwRNA
FSj8/NTa1vY8QC7tddoNM8nVFUiv0AQ7i+6cFTNTSX6h6VzaGBZxkTt2GxojWdipQKmTT9pbZ+X9
znJlepuQaxJi0XG5pqnflxzD+btaElXr9AMuLcGfMPKoOfgbyPl+tGVghozCzsCPZmz2XcHtU9ZF
hjYnzhT7U6t1P4uGNWQyasnAj/XT4TTwK+UwdC7yjO3QhFNI55M/lLYWTwMvlMep/9VnhI0yGojy
SMQPeTLy2gYM+N77XvoA0fFOD7rnms05FJN/wXSRqKS2xiUzmSL2+uYWHDbBUIHJwXXtQDHbI2kz
xPgKNFm7HoFEVHfehZrbKzXTpXQV8s+IHGMXaTDxuiNseNopLXN/h56kbOcpSn3N/2F75H5SNntH
1aliN9SkSkyShkBR58M1BBW+6JBvyVfBHxfj1IhpcucuBCoJF5a6PSViQ671r8hRyB8zcAM8g/Y6
i7meyZtdP2rAYWhht8iapOhFXPR9HQ4amDgnaIiEhmVm/BAaaZ7lPBFDUTuETDXmtOURgMZFXmMO
qNnBfatuCRjgO9i1RRfY+0ZZ9Ln1QZn8DCU0bk7QH1bJIKgcuEZSptNlWnsvM0c6kTvtVbWSBNvr
hKJD2Coif1onvjAOKZ/0w+vSrhrooeLCzm0mdxzSjo7BKRSbZnvJUazcr1lGthvHvFOfV3tvlXeZ
RjQiPEQT58yY7NvBeW+C7h4HxbBbGucZAlJ97dnab2D1t8WCsovAG+0IMfq1LqbhYUnsKzEtK7Am
J2XW7A4O/GTNhNvFJ1K1g00dEgcd5uScQ3K+FIWSYVaNd745uXFLPy9Cj86uj4Ej6gnwCg17Xc+e
PRLttz6WRn1NiASX9crixzD0nGdGphuhGyTGpZ8LZNZrQPBrazyLThyWalK/ek85V5WeZhe8PTbh
aInmRt6ASxXhMPPygI/WpmvJNB/CBrJdL2rXrg0ngpIJ0DX9GNF5Rj+UuF/dqowD+Gftpg6cGZX5
Fiyrme3BR4eRJDkJMwENUtLAoWIPBqFJE12Zpqq1S7MNLkyKQ2qnlDWnpJ5KVy0/0ryeUCIY9sXk
dYxUjPqG0LpbJgDlQ6NZ4kZiONspG1u/lTGJ55hDUUTJN3uEgWOCiUbfeg067HkouabrvLVjq3Pd
x0qlkrAjRmdVSbJkhS4ucoKkmZBg5zTtmVJQdqGKKOaePD108deAQPz9qtG7BXwZcyTO4l4QUhi0
BdFQrcOSvoHTDIsDTOfPycFNnFcIohAuO27lkM9+LLuhvltH0KN4cfgHQ5GGY7kGIRz4o6nKj3rS
4la4MkLZhhkgZb2yTIT/SWcROkflR0nGsNOkyxslBCjupCzGeJ6Re62ZDVKa4Xqka1KczErT4tQt
XmFNJAQSTpdCstl4C6VTuc7ZXm/d16IvWvh/bL++C+0SXiiyeQIJI3oSwBft/kNrJ32HBigPyZ26
q6c6O8LHf3A8cQPTMrnEOftbpqVz0Zf5R7lqFY+b1V/r6PCjBfcBDMn1zP7t7QzNVeGcrCrGlzKF
KZ2gneN6VkR1MYTLFNybafE+kbAQ6cOq79YgedMAH/L5MtoulDyp6pw9V9Xj3sb8YgMziY3GuU7F
3NKlrmglg3iPWo+cV9CcQM3HgnfTNav9qoDtOZztfJceCuZX8vYqgDnlMCL1m1bmskBgbnqvuWwt
ZzxgSr32+r7aM2Ppdr4wLqaRxdAahufMLi7JD3tiNfYv+55WBxUBu8M43XWreIaNhYzGzEr2M77m
1FpVuHQ6VWpzs3YdS6ww0VckwX1Sujif0/lnPRMpsiiL+mZjgII7LM9lqmsnq044czeTdqwbywHh
HJRRS15mzDjvWblsl9ks3qRYPJjtOtl73kRGhTDuBnpbh8zW7qD4ZgektuQCF5Y6lXmb3KMbxB0n
lXGiouYYCj35ETDmSiSruJvZjp8nWj6n3lmcu1HyGE6Qf+hT1Vgx6BZeDL5GlTSdB/TK+xZ+fQgA
Gjq/uWL6GGBJsgVowxU64u2kRJYjQUfrpWf3Y0RuwGu2pDMKoRY2wEQckDVJJ9xGjpAGnO25d5uD
VNp9E6QAWhBl1izij5QZt5rWvM8FVEmdFZ+H7GEKYKuWvf/mpwkHdjf72ejNG2grkPSN3hM+3pLB
UGrt2Zjx8iU1PEy6Wle6w+HcbYvpjFmEd2aY6jDt2sdpYmca9XmI13TOjqqt9R+WpTGV3ASh5EyJ
mJgQ5Dg+VerSJfqlr9hVDWYao4AwWyfd1ayC9FCZG6Y/HWEXqPW5GmftypYek0yTdhASapNwDctk
3wQKSUEIL5l5/mEin+u2yswftl1dL4vtRoRz/SJo7SeY2mAHqOHVyIkHXyrrrXZskwBeWkyO1GrS
LQXNsLKje+DMJCTWcjgR4TVcpWRZJ3VpxmnFoJ2ZM/jE+kj83p1Vp/lRrksaC2f+Ld32ZRSMctth
vJOI5ig2xilaiTW8N+pF2+cY4A6uMGmyeXYbO8yYQ12QdOvxpFWinc+uLYEYLuOJ/GPUsGNxiy4r
2GHK1GM4qBYj5eqlZK4ExqH7bSpPJ1SxaO+WPpM3U9682J5bhrovb0zalzuMT7SMif7xS4pEAglI
T8SodfAK4w64bcqGSF6u3rdIKY33Ydk+lE0opaSjzftXPBcwJKYc+0jOjxMOufsUaO5F6jSPbCG/
6XBdayiid73nor4OiG9ODQ9Mh3SmkzejRiQ+zybClhJWCuMZt/xPH+XRrpsg90u37ogJQMN2mBuh
HlNvyG/YasgaqJoinAfbDH2nq2NRE/bW44e+FaNdnDU/4zdEaTboRbGfiDk7uUTikOWw5pdoKa+V
N6+xjvT8/ygiZqGNkdZwwM5J3StTrQ+7uti7Nn3oOWjeCm8DRINo2CUGpaHOaJ5qsLgX2eDuyEQR
kVGul5o92u9VgOBWors4wD0lbr0ut/xBJAftJKxbVuAiKoz5h9/06kzGYgVc3H8rwYWSVqId2qDm
eN0RdVQ/uaYX7Aq37645pVyObf4nWPB4Z5amqM9xuRPFNxzI7CkPamoX/q1+N+bLx5xRVUAsoDKg
v76zymk+9iPafuUQuq7BIotk3cuDcrwHUJlMld31XkCiJBlcQwg6914UDEXPyRKNTEnrmpFzhiqP
KIjeaV6JW2g5uCHinC2qIDfhiBo4Je2flZyesl5v0yS4U8CBr+C62+RZ1z0BWhW3QMcOJXwj4T1K
brS+Iw5WWS/BTHSWJBUiYqz/ijBSHCh7fQzCiR21rWkekROvcV2MbQS2+mVt2BzzvpjvFw9BFi2Z
CeR7SUcOVtQJBclyCbVwuTZT8sgXaXchHmCfktLL94FGUOFk/iL/1UQUlz86uZMfwJU+wkNCMMCd
2fl148G5QQNHw7ZoH5ZlyCNNzOrSdlUNc31kDoESIbHwShCl9aIZ83pNFGUbQpYqKEfdX9QlP4y2
T6iy9TR2lUI14Ustqjmd7WCZmnD+5HCDmLrdVyXSgjpRxjk3cRa2UI2tkmh3XQGucQcPeS9wt7n1
cUx06tLrlz4Sc0en1rruM63aF9QZe40UyWEHomA92HmRoSFBEso3H/0rDI6YrwVX0RcUPaFYlvkH
jjgTqULaHZtGJKHAoPfQbqxjTrDVD3RJ/jOQWT0efZzbrS6a4+rwYKHiQqQqmE6DQaiOdO6TG8jW
bDnQ1PgafdeH1lCtdMkcum+gmgVdUau4YR/EFtdJSNtKl8dUMJiKEcmYf4rSbq6AkthPNLlQPIEL
uGoDgLJeLq4JmHzuyb9+XqRJt3slyQCQFZzpnp4UkXAcGc38Pgn6P8wJydwmuC7Mc9TytkVMit0V
hBLJoEjznRrbYcbtCOBlxmoNeru23lO9s18Ub9k+hSn9stKoIfs8k8zdJXjVN6ApV7Y3dDHHwezC
rLPhYoMwh8EmNgs0L3lutUx45JjO690M5eVCqNW8T2SKX9pgDHiEgE4tPs3V6wif8JzSQ9i14yIf
iPAZrjM0cTG5mAjc6GsdE5H4Ecf5NkpRM96QKy0Jtq0q1A/zdDarJjkG5LfEYJ6mfV0SFMwqs8Zp
7dMkr7UPI98I52C0I93Ms0Nio6fd1Y7s9mlLTaM6rYzRF2j7EfETgeV9flk6+vSgymykf5GlFxmV
82lSVnU5s1XVgWaizSadkXJ2iMuV+oMANvsWMVt+oAlFMEqF7I2SHDqP0bqPdLe1E+Y/1GJuzU7s
t9VeBU5+bqRj7Ux0qQ/wosmlRLAW+XTUf3ozHeJkGk645JajEqICtcp8stL6P+DIiCe2pRZWukbT
wSIVLE/cB6MF42TVtMgpTn/bHTR6WbkT6WIU8tgwrUgzO/24ap6JanMwABWBGW+8vDoHs0M2zkhS
MCwjHiUQ2TsCSsc9HQPziFq+jVaIjif0xwQF0q0PbauhN457BfGLx5I1GzwiQWeFiJjya4TKaRgQ
rByOk+GecqYsT/UEqp7OH30RjaAIwr3bMh75hweddFKOckF+WPWewApL6TziG8bIqcyn1NTqSNJf
4/wzbjc+aG7twSTUW6tIY5CKRbnG3xIonzhy1j5AfoQubb3lrLaHW9NEYphKm5MAwqyLQK4FQuq+
fFiVP+20vun3KIKo7hJnfWzo8Mag4tPjvAr3cgQPHhK4lX2jWPhCHGFDxPMDkBVgGLxtWv4/qudM
lej7RaWfqt7CZV8S4cigiJY/uR5Yne++mYlv8thPE3G8Oi4KQ/BD6CI/SVnJDsCxZ0vjNPS5PPOy
IIEhmjtck6QnXNJwbtmSvZgiNlI6xyZsBN/xbL/QvHiObdv8jMjKde+TghfPHi+CkVpkkaf6XtHa
J9XUW6/tOUDNY9eckZfxO6vrZ00GogMULbBaAXIEIIE/KQFc6Y/rOBX2afYsedUIU5xKkrDIt8LG
zhIs/PrNTlJUjGmdFQhol7r7jnL1HzAJHyIwMSs5CH48zHeflA/tmARIRhF/9qLg0i3i/jpuLW/h
HFRo1p68pf6RgYH7g3kyKImJotWNBdKDJPr3c/BZAsRsySKbx/J1hqI2gMi/n7p6qbwSu311BF8K
8cN2W+c5we1oXJG67anj4I7ad+K1/3x9LormHk6BBdHX/I+zmSYAOUZTXZ30fnwP2FAQRNJEgMnL
sXUjbdPW9SItyJoLF9zhcbXE/I0w5vOzt30EVlcTeYweIOb+9BjkiC5cKdL8XAVVcuLj0KIhiARG
xZrcMLGYQ6SOwTc32/yseOGq9AhNnxuNJgnq1N9328PxY6A2ghNi9m4ZVe5AwW+A1+AkL0ycI4RL
IOTVXda7nZcRtsOi5fnDzs4c89Bk46MuSCONRUKMA3GTUFlYrXSSPZN+VezAflXelp25GAd6xStr
qSGZSWN3cW8mQAgzI93cXw+uK9Y1/veT9AUmhC+3UT3xdW6hUZ9eZwtUGwtNCmBxcot9aVJ5b981
amz6AnYz+qHhZkz54fBuJycOtQjWYS7k4uAALbhr9TLZM6HKvvlgX/zUCMFMBlgwlwDLffpcSwHy
qWzm4mzOpgbEM2Ub0nrrOmH/Rx7DCbiZre/AA1/+0hhlPHvDGUI++/uXhl3so2RoijNYz94K+8rB
vi/7bLj+913/6joepHTIz45lGp9N7RUHP4vcpAZKrl3lsS59AuHhDjP1+/eFPiuotkf3fy+0fZD/
2Z6CZM71xpT1uRcUZqrxhgN70xw1gj5xL+la6ytDVyXld1TIL5YoXC08VTpeXh1w699X5uzUyJwx
xMkXjP6Zeo/wGYDXamts5ar+SDFjfIcy++K2YrVg5s5PB4ne/fSidjNYiGbVg+NAejPWqkKf510g
E/+7PfCL28peQDLaRsbaBGp/f7m2wSXWm7V/lIS9LMe5sVdURi56sp2RuuVJVJKWWDlxqCbwsqm+
+6LfXN/+9HKAhsmTfBhJRu/d4IfUOa32bsYEGMvueq9ju0lolHJAwWXSnP79SH31YuLg8al3vE1n
+Om7a5VhMuVWyakfJvPAdqjijixoEm8GhjlOVu2TVIzfWHi+WqZgTiEd2kCTDg/V33fcYYqXeOzM
p7b6WPR8OAQlvdi1MGjqdM4TSRKYLLwJ3YOd608GyiZyDdH9NdJljKj89MrgrPDvO/HVI84aZeFe
9QLf0T+tFkgDl9TJAGwj25P7WRRErpZ+/qIQCQHBHuT/x5LISgj00rQ90/tMKsLGuNrWoPmMTGWz
r4ST7xOLLWf0Blx2iUDaX2ly/+8vub0z/1txovfly1loujdzOLatv2886UydLXyN3A9heh89OkFw
ng1DEqYIP+eKsmcZ7LeymKxdHjDp+PfVv2BQskai67I2NKKHTf/vy6dOChB57PzTOltls/fG0rpV
JFTrO9MfyXzvcHjq+x6l6G9bXwkizEF7vFVC4qcC9rz4YWLOtf/NsrqV2Z9uCvLcDY8HG3LD1Pz9
qWaa0FYBixwd/0qgXzmID9d1lmcwFurl33fgv68635rKg8KXspsa5O9LDbOkzvab+aShgHkt1NQt
sQUY+hFEs9ECZaLv5pbEidOdqYg//PfV/4/r8Pmb4lzbeNuU/GzEf1/eV60VaBl0+dbDZ0Sa4uOg
m3Iv8gQiAtV395Qy/Ec/mpaR7qg7zsjCqsWBpG7yzhtRIO2xnKd/f6qvbr+PNJoCDxl88PnFc8yg
SMZuCk6y9v1jP60c/FZBr1W0yzc34MtLYdsDH+JuW+nnxz+DvVPaZXqWVUJYV7LkDySN0ZvVJveb
N+3LZ53FbaOco6n6D1d2tbMKvGqtHalDx/psdJqvLnOwHmLnjd1VnjqX+oTRgCDdvCVWybY8Jk5L
EozYt2cqtO33GNV3YRXbE/b3IwD7EuQBSm4b04H/6RaosU8Hl9yzk62N2b6nNoeNLhv3oLxKD0GU
4rNT4tZ3evc8GcE2TRqyOyMdMNKRoPHNEfi/Pwg2TlBAPqhh9Pmfsb8ab7pf67wPSFZb79Kpemw6
UmqSTkqJPfmbN337cv/48sHm6PmfAsrxmjKVjbBOBJcJ9ORN2uEJntGr/vuR/j/O+H8utHkOTJZZ
jlefttWxhDLX5mVNMLJllBECrUQc6Vq6Dxh7RoWQsScvZOh7uil8CvOVYNcG5TTL5nhYXCLHDmU2
TPdj4i/oX80u8cnpnOxqp9DOolwiq0+GZGiJd7dwoABRBZO9amrH3hPpB6JCCOMEIhpnWkMucYJB
6nx4CPsiQR8wckWlOcDDayCCdDB7K6LzIc613U3PZVOTjEpA82Xutu6Hi4fwbRSFtuzIglr1s88P
8zt3fO9QNoy/d8s6BT/sfFHpjmAPzk+5sjsmdL1bGLft4vlF3JEjRVZsVWcsMirofwHcYHhc5YmR
7yg7m/uVMTbDlkVnA6ycnkgfnVC3JDYXTAIxyWdOFcHtW35mOcw4uPbrPB/x3xlAF+jN09NTSz0x
HUC7Q8onRfI+1azqnBhGgfMkrcQJYfw4M4KqdP+q1xP3N2cSmqM85+qJo77+QXyj3x2hqrvOyUPX
+4py10LCWGRNSTpi4/62+hk2hcgWEv1caUE79/0ku//3s/PFKwFACmszXSiqXvvTbpSp1Ju7tq/O
i1ZajLHJa+ltd7pFlKV985h+sR/4/3utLc/pf9+HCVKNk3cgCzU06pD/MhVcVg14vGOZZ+T/Sb9N
cvLWlp6snxG1IgT6fvnRNDWsp5WROlKNRmonv3BMGprYS1RE71uV3xQOXxzaKc8N8od87F+27X16
n1yvkE4798nJEnX/qtUMcNGcCp/UQBMkheFMW9O8ShI3sgfcNMSFcmIJGx4HhHvL1PyphhqFXFka
N1055s+56u1n3+jaS+XqtQpVpq0EbTv5uOXzsCJvJffgvJFCkWcR2N6MaemkfWPG2u7vp2WC5c/C
eYd7HkGW9ff9L3HC6N1SlOdOMySVhzREvCIuIQ7WqLZYC+wj3512vromB3ESvmDxWcbnGoBwEY35
e16eXN8GQlQuJYx9y1XXTYemoMfL+M1O+N+aBygLDiNOrg4NN+PTQ4ZHkN61Bd1h6rpkuFxWC+98
7RekMgjyUFdS/fzkru+AvofVLO1v3qevLk+xSb+RB4iO3+fLI5hkk53RLjAXJvbSXfUDC7YTtTQe
D53uqlgYDl4GOZvfvF9f3WoeNhqcxKuQiPFpuzHLPu8ViqeTodkyFK35XqpRe9HIwY1wISXf3GjO
xttf/PxAcXTZjhQuLqvP7VzmyST7Ql49QWVod3JRuC0SIpbFKgKyBufqYg3SYefOPR2pLUrS8tKj
t7bNmUTUcLQT4+jXqfXUMPt6DCwT1EZlosxAof4uV3JPBTO4YfH39EGmmJ0TeSOdrh1KwtBxljom
X2PXZZpz3WL9oFtq3sJ+LUNg6HhYRvvkbwbrpjeXXY3gac3xols+MT8yucY2wm7SyLdSNReznfMS
FIxCObMWYUfEIQTP9UEYxEVoZNaa6mZxK9TB9XjDrBZ9U7s8DfjgNWs+muSP7xA/1sd66IKwS5rb
WutOiT9vksg/xMzc+B2hwh6iudocDy17046mFFcDW7QH7vpednXp7LBmds5udmsjJrmsONppax/5
MO5HXQ2mDDsGNpwO+9bYZt3gT003Rb+y6jqFU8vtDrzqZZx87U6fRI3IoUx/L8opC9Q6pYgNga82
CiSynox2UUxaOSYrodqjQcr5lsybVYTWdkt+Txa1QA4+ZC6gdCtnjJ3P1bmfkvIiYbZOOG2yRqD8
EwS7DDStoJQHLIkoqTwIzIXFWEFqevMyp675lCczScdaO5boFcpHNSavSFrYkW3XBJE63RMd+eyh
1AjRl/9Rq/WMI4jKUOtgEgxW9uSXrRK7rGndo7A8NNUg71l/xw7Pxqxiq9KRNdiHbHYC/P8N8Ubp
lF2oPsuYMtlQMxhp/9anVEaCYJYTxU91qteqOQSG1tzQN3X5YFNrIlrvCfYA+wxgbWkux9GRoI/6
n3U/NQ84ydqzr+fVQbm9osWKONhdhXHGo3JhdtqfhRE8Rr5tBi1Lj9lzz2gJLjTuuG7t9pAWiHYt
TIwrjbtK5CNzO1+ptv9j5pYVERVWFjtO4eVZMy0T7VTzkTE5imdN+tugWIRLQk4u24zn37B+mQ/a
bA+HapHzfmBa9RMoE9dT9ju6XI0xaTqFCdC6F4mTjCwiL9t7OQM0C435lVwy/7ZLfe3YcCSmF12b
0YziNSS82wCc7vEFh7G9klb6aur1gqVxKhseWGHc5AaxNuR2IOaHY/VEdHjyOFnec8ro70Q0irtz
5mG4T6i9Lmnr6ydUmf7Bxbt2r1n41VHTCaJHFMOHJmd0SfWz63LdeeZYXPxCfDHc6AGqKKfqrH2G
qewno2F5WMHdpXvsFctA5HejwI1MiN+PPPRlE8mV2nWnoxW8WJxUv6hcCLo2UjucZ/h+Lqy2LhEB
o5N+JE49wKHREMBLbO25UHUT8n51tySxmS9asjLs7LPuD96gekYWKPTQNbMexspm8OvqytsCfihS
cpGvj6mpJyJseADvUYPTxK+89coQ7nrjaTAWFvIZfnD2Jd44GbO7kWDkQzboFoynUTsl60jBShcD
eV2nvcHMsX/pGX3qncpsdcf5fd5LjNVv/hrUj3LI1lgQ4LVvNZXepqWV3jMYVQyPN6dPmw7vias5
F46c/MthMuZLM1UzS2WxoMSotdBpSKObjA42FdK5Q26r6qboFIk0Zb5Nm6xfK9K8I5kV2iMDwvy6
VKl5TZ9IXXDydKPRTYuzL3Pxu6DjMNIi7CU+0kTs3XXMrmBPDxEOSe8n2qL5DJzYjMRkqD3gjAIm
W1XfTwONF0M2dASEsaAPR3ta4o5jjlxJMUZr0zUR8jwUI+A8qgj9xPpHFLCpM3BER3Nu02M3Dt6R
tnf24bbmtY50mHRyZ7ZfUl9W15ZsUQLaYgD/UlbZByGJH1k1lzcGz0ycz00da5uAcQUPt5e6n94T
HV4fVRpoXazlEwoMAFBG3DlOd09nJpKoRv+U0JcRGROxiJtn6A8NcIJLgU9NhxlHZlriifk0CowZ
RdXdLcJxHsa8C2KnaDC9NvqANk9v9L1mgqVBIOe3KMYXO0Wjxxq7I3Y4q+IFZ+R7EswpW6ijmjjD
X3tRWnWzZ7HveYJmiNsVk5Oz3pZIrorBJyN7dIM7mnDjsWj97RjWGFsopsnw1sr6Cuyy1N0jFPFl
T2BZ/lhLcm6jKqeTEI1jPSL+Hsdoyi19R4aQcZVbXnaVgnlHHkFjjRNjWxDq7ot0OXGkTSN37dIQ
0Q+qYuWMyDYIe/cEy7KTOmxsTV97v+EaDscUZn2/G5kPICuYpXm5Osn6M6Bkf1XIMq68hPPABh6n
AqXGqMLSTqfjYI9TTP+ZyEi635s2KYvN0UguHZMTyuB5FRiuLq1HFgRXxGU3BHLTYhoYRMgBRhrg
qnux9DNR5tQizBTbjd5TmGDRfWQhWrmYLy76K2r6qkDs3q2DH6q+885m6zVHBIFlVNIxJk+lTwYc
mYCf3rM0Kx9InzSokh3qED2l4rGn3IgV3rsd0S73/RafuMoi2enzeJhnpn1J8idd7f4StsaBvkN5
P7fI6yGqZ/s0FT8TO60PUxks70MwvBpT+QBc79LLmiM9JQmNnXF1UVzYg3wguPuUTXK4wLDs3SbM
BpZ+5L2qjtNC7BW65TtXSlyXDe5qgt1frIntdhkGZ6fVkNsQKrN689hDRLAxtmQHo7AfwbCc0pGn
hgKA25EPM6rlbRfqHNrR7TGbbY+dozPDYGVpm3R73Wdl+cOSy3U/aZvgPrtpxvQ5pa+Bl3K5MAS6
1mlBAq9+iTlVYdA7F0VqwB1ST5nkBy387olY1kcltKeiUeMByde144zoZQCnhrRja+SFqMnINMUp
Na6hp3ECTkb7xkkNSP/il19ZPzwrtejSwhGxGuSwyFqy7NKSq7wYsxkyDqnypp51Ef5MZOutDp9U
Zl7yrtGUjmqPhYImuPdUG25y45oExw19ZuG1cWEieVl/kGJGhNNokYTRrpHLdZmlNTaPGdBebhKH
LaTzs9DloUz+H0fnsdw4sgXRL0IEXMFsCUdPifLaIKTuHnhb8F//Dt9yYqZ7JBKouibzZBZV7bJf
XRvcTv6MyjpMbXEeyT55uKb3ziB/qs38xvpymgHgPelx2WLHFWdIOCe62jVq8To1qTvgKbLe+1QB
1pX8MIiGuGdp3ZVJPSu+XHQnqyf9bBHdyzJAxZdl0+5xmbwuAPCNarpoo4Lpgbt26g62VvEdwxq0
eh82PtMDuBAcvZh2kR3s8Upa0BTtp7QnFoApQGT0CCMrJoV8G9UBQ+WnSWp6BqFlh4Vg9xjVltZy
6zMrUu3qRwFk2+XG89RVL6ZehEZRvXCK/S1rk0QbNaTox/6yVf9sAZ3esf8Zizn4GqmtLY7hVu/9
mKRTr4VbVSuLB4E+wMnIOW+wH+DYURsNYXQeR0Sq3/jlb0U1XBQn+1vP1nV1TGw0QHPj9q9Rji+p
0OAAUQW0ceSk3VOdob8EU/ozldOhnbPbVCkBiqXPrpUdDQlRXzwd+CDyH3WZ784ysgoBs4Z3YrvU
Zdp6gz2ezNHM011ZrKGk+oX5b4fUCuUetdmvs7YQMvQb192nwMcCgSjprxUx6tGsQEqoJkBmS3po
ZuuID5eAdM28dWl2HOoSv90SLq4R4rLy48U9p3YWgLf2s6ajs8kL+L2bXD2ievbl1jMuT5GPDRQN
+P9eNCFL30or8mEe0QhixS2YqxYoohp/+ZqZ9n5IEyKjrX/21iOpgg5Y5bQj84X6P+hJVAZy1Xw1
sJsKkV7JdDYY7mnPsz1Hbmz/mjYHtmmjt+um+ZdVoZfqc5g6KJt752qV+femj+HWmweu/ucBwlaW
F+fxkaCpZQyQsrJHPbblF2WFglGQCDF0EYi8P0uR/6ZDTCALHdJSXZGngMWEHuO1gzoFG1rr0MWv
yQmi8Pm49AsOSrm5br/YSg7/FZJUiMFpOxwJEADz1r2n6I1t4G6ezmWy0x9mdLe3rzgQjomWf5u5
fKub/Def2H+4tEANsTpIK6hS3EurYFoYEQg0KVvXii5oA8MLXGuwxTfq6gDWjObp3fKPxTBbQxsP
TWeUZJauHfRTM6hxicrSejUahgm1SXVXuTaoEd5m3Lu6n8rBm0asj6br4rDNkKU5fX3YYjxmekXY
fCd1e+cUhFF0SPAnUWFrXVM+Tuo8pYMm0vbTr1G56q6ILR3/g614Lr+KQ0x3/nhZ2gdqT032ycwI
aWgrNwD0huIdnNkOdRwHeIc5RFmvcQPS2CAZUNgaXOhUPg0lfQqu58UsQregM9nav4TmvMzsTZDj
IIpukjww+vW2AgAIC6O9iKH8kgaHMXXxv05zSETu23vzwExMcW7szIpKelartxLKlql1vMSuE5Vl
LYPUSEGRpN1rtoh7a4GmHbmu/CZuNjItpt+O5BuYdsrJxJQp5Tr4UiGyoxP9aw3ei0u3ONcZDnPJ
aiNw82GfCGVfms3FzHqfjVrMAtO8DPw8DxlPkKEmw/3THda8e8K5kwfZtB4UhcepzNc9ir4Dv9VF
0+C6SkYxecY1sXQpzo+t/ksZ7plJ/dfGsE9boVxapL6spGiEOzu55FvzCy0jxyrAl2vhvH5sEqOp
k3w9uJbWrXW5m5dzbPE9qHPaBFau2oHSKDW+VGOkkFYwB+k4HDwDc9SZdky9TgOpi0RTiYNe1Jee
aHH+bOGZvfWUa9lhHbp9gVd9lvUHp/RuabSwzEGCx9PymZeqgcUSmMCkj//ZGEUOeCaIddKzo6Gu
rwARvKSzPvI+GS6zHDRP2PRRQIFdb6jbo/6obHF+ry9of/Ex4im1GsJKTMbOZY/uWiXc1pMKcxJN
YnhD5Db62jS+dxKwgt1BRBCXJpvOwEdfsRZQRLcduVUG9jLFls6ua7GnMbpDcAWWcNchSs825TJj
QqHgPBhmdmoS5aJSyO7iCY6Lwc4gHXC+4lgDENOZe5JWMZ+OzX5j5rSHwAQSWUXB18NvHV1J+9fj
L/XHmNvDVLIvCpSPUnIiFLb5tLhdTij7akUwLzieQOJV87pHEsiptRKdondQPBbEta7wCtXczXOx
a2U57rcCA3ll7FEYvDuN41WVeikmxKXU9LoiMk8lcCTITP5R2mVY2i50py3Zl2R4oIIEcjK+Ok3+
putrWNBjCIrL3fgwQyS8yzuNkNCwXeXiafZsB8CM9H1GXY2P+sRUPMR8gm1xKdadLq2vTBmfe6n9
y+PkfWoeZYEWB22bfVLf+3Er7qk+BtwbHyt2whLzItbEDeiJqwh/XpbLpKxvEwVjLZW7azbjQers
w7d1OkwY9M1RXpeBuEaJzke3frpNhFRmkZsvz8RXv08GZApRxNH4MGuZ48KzNQdOld2HYs7O9pI+
MnToVNQsARYCyfKWuVXL8HOQATKeq7IlbbAO3OykVKuB3gA0Kfky41n5z6nVgz7kH0ZnarSN2E3S
rT0QEvRXs6r5VE/8MjZeOSfOnhAxnJJEuwEcvayy/S/PZwZ16nVlzArkMf0xHlk9upr8QxVyki2k
iorgOXu1w4cmm/zpL3AXUVcMdxY1gB1UByBQFiCV/lPpNaDs7NtWFDdcqRnElID33Ybv5GFtLy0u
ZIqcwbcq66VFgD1s/T2hVHLM1dwDqP6epDIeRJox1sCoS64zSn8n70tmLcnFFjL2tzI9kMyE5HQa
xF4g1su14WhY47WwnJctTsZDgQ99Z3d8nQiE6D+2jw6XFGWf5VeP4OnOXHi0tru56m/bWOBY6y7a
YuYBAG2aTWm/1fmDktNOrxMxiddJn15UMxPvGoQihcOZidPmeK1eA780zhPLjE1KecQtr3vNvESa
ND4IC8YAAQdw19tDZEh3O5tL+t0I8+JQoqeb7o8G4hEEggfCjFxf7xMrqGvDHy070B5enzkLqwpg
Vvw5VvZr52yUl3XQd+1tEvNHYYu/uVH+ja3hprIRPLXGYO7GeguHNg2nsfMylSLGkTiGrGoC7ho/
PDh4MoW6XOne8d9a30aBjVEr981Q8b6Z6gnXtPmwzAegN56gV1ScIiTD4dpTLYlBqWWC06D/3MJt
sD7wH/046XqwZ/e0NXPUqSPZVSpDmDXHqA1aoVwH5PJJzdyqNuhwkv6ph+DTqAYFV7rf4kqJ5rq+
OmT8QR+dPfKUip3AHOjOJFKoAGzxdO76FhNfIaKkSA9Womo7ORLp/Xg8xjx/XYwsynt56nMbj4id
XCegmY+sN5h5OrZmWpAS2HCuwFZ1kheHuNzNtl+tcozsZDtuZc68HTRkruIGdmQ0CeG5A4ruXN9z
gJwd0e/7dgE6AciqUxcw6xCU8NlG28PsqlVH0rSCMqvDyRQRBjfc14p5KK3HeM61qGLWI9e418Hq
eWAahK4EhjTOutb7SzOHWUPy2bjupMJHR+D1yabEYOv7FI+k/RjxvelY/LNt5X2MTNBOQBauzToc
89K+aFZ7nuDElOkasaoNUmky/yAq09auWA5DZsjncnTCqX/wSHNOjaHZV6udhw72P8OF57TK6oI/
PIIj+1tro/Xo36A+qv7aj2fe3yhlvom9PlTaJFDKFZoysaixGlZ0GXHZHFNF/zW3ONqs+qLW47fG
+bg2w2djcak3/EMu7deeyVudN/CiJAevuFQ9xsNlO6EaDBCgXQe9CHRalbmpo7q09tOg+nOpHMQw
XfVhOIyaetFVDA4N3A0Tv0mhn+o10XZE1PvVUp+nqdZ8Wbd71tn7ri8OFSl/j5tZncc9T5+3JeVL
g1qllVVYUn3nSp3twaD1twLgmNcv/d02K24SWKF2EwBMXsHNLUq4dbF5GBMe8kJ/xpx3qZL1eVDj
J6dUf2YFp0f12Gw23fhnEss+Tqn87dQnOOJQQ/pV0+a+5CKyjPFKqTAHpVpGTW7aARs37Sy6/qTM
UC0UiDN42OPrtJlE++rWU1zSkBLKfQMoML5g5TvOdlvgl2WyBWwjc4qoHaYo7rI3k+eBNfdTq81n
aWYsTDZ/WvqTKOdQUexAn1irZaX6MWEhY6DlQyDaVSbFZduEyBxir5Viz7A3SLbm2qA6QZXO3yCA
8tMcT92XilWXjaf6Cj3VRyUcKBBuHB3iFB7Y/x78gxiVIgeA8rrka0AtiscGN1KADQqnam9ctHKO
j6riIlJAxOU5tTnS0I60K1PMbighSY6Z0gvIjdZHkUI5kOJvsJXqo1a5bcs+PRM7vJcq5xm7kks1
Fj+9XP70ypYGhFjwE7QqEFBlfBKY0nEwPOZ1YKrQVpStdm+EG4qRt60mn8+s12vrtK9MdNFfTNk7
48rmzFHH6E0bKuwdJg63itHGZtN1KsrzVC4/IilBAdJOdZ1zXdL0O8Hh6wHtPhXrigU3vSWbG42G
vneJ70sZjLHXmn3mndhN+Y3mBf5PB5G4UD5LHgxmXtshZdNYVhSUWfJkJBRq+G/03bI1R/DG+OMt
cXHGLNywGalS+86NxyCAtQcmELQi0lgZ5Ba68t1p2KGXgrq/72MLWQUKNpcpjK3eulUn332uQ1MA
OuDwcfCZmgz98WBWJPx1BwuT4yZK45r3QOjaqveqFWhOofQ3UN1fk6H/6adKvOFAA6XnOnC7h6Xm
o6wonKz63rT1LiYqBfHBenBERX3hhGs/B3PVhMkyi1PqTp+pmjv7HFC93xo46huLWtZkMvo8uesp
SR8FIXx2tj2UbYzofZ61AFnKqzq1XxLfCWNbtfAr1fiICbYvhZZ4BLVcWf/s47Jk/LAqIlA2MslZ
dYeb1u4L1Xh2ZL5RpSvvxAsmu26Abb3Iva1AixFdHZD/AygF847fURgzUsGwzz0gq7n2DEHVm0n2
rhmwgcPM5+w7y+x3HfN3vVg+QFOyZhornjOCSHZCath5mXPZ8L98pqOhYfU0I/ZyYUD7xoU/+J1s
c9/qkDuY2+pvvEEWCzEw9MZez9w3q2Vb2bXxV2KAqTcZcpG0XN0nSIg7KZSgws5aizSqs/WzncqD
kSVnYn3OJhXMbm5+sxV+s6L8zpt6U2WCYDn/cFs6rlx3mQySmCK6cjtJff4VOSEpI8SDVXdZQZlh
s8ma6ZP+08WucYGqof2s7fynIDAjZSIhih4Mlt7ciOR5L8ryPGbrOSuNQN9YMiR6RVe3dTs7t5lI
gmsYMcimGXFD+fBfVhQXwYrpmGJcoNX55/ZGRKZioJrdh4Zi9EFMcrH4YCLFilGI+QJxOkQ1Hxhb
uZ/t5LtNHsVNgVokMzEGP+bcBuCntii/M9F9W7kSKdp8r/ruRdPnU8E8Turl2zAD+h/dAP+tzpij
eErq5KVI0DI1eh9ZRLun7QoobVyYNiWvaw7Te6reGsAY5I4AkXe29gSMQmVLgJtVzY92L9+JQtxJ
V5xMGDzUjdNLrc1w10jJ8KU2/ErEYiEeJYkttNN9MdQ/6ah+Me7rH45OFykfMC2F94igycei+J/p
NAcXoL2ftAnjs8no2A2n47Um9ZEzqTyZG9iMkjrNS9s89/TGuTtpicIr+VNqSTCP6nKAS/UydV3E
Fe8ZSv+ktM4l1WN+w+bWDJsPnua25L23jDxxRo2BUu9IdXL044Q1kHyPvy09l1gI04GD+yu26Qtq
CmPMhkurmp2N4zQOh8QJqgRiHhHjYTNCvdS56qeZ6VKVNfpO6NuPPTCCsD5TaDl+HRfR4myvir3+
ugM7s2VIDqpZ/QE9UO7aBbiag++UgVny7UIV8OMa+OySomXNmoQ9q9K4kauOn4oYI+mW+7YT10FO
yff0iM5KYuJKzVes2NhA07zbs+s8xwPRDoMe34UKK8ZyDkniPjIwZOIrg/rZytlfKk44USEDMHWe
y5qpg0IW7i7Jut+ZBUW4xcqlsOf3fiP2mtr7UK/jS552N8NcA5hfy3mpdZbxtjYFswuKrEz9SRd/
q4J4jUI9cV35mzFCBfxojJwhnLk1zN+Us3SWLzVbo67SXzYEHVG8au+g5p+wzl/lWh+ZYnFNqvVR
RVQHeiGEjhhh9Y4sCUtAJIS2doDo0qS9i3i+6Uq6+njooDOiAEiM4Wnl1cZwT8jXWkZMoM52n1NL
uBq2+8STKTl5c9xhQ3XNYk/26afepwZ6xi1gIPTMix+ADrmkU3Gd1xToi9nan/ynVDnurTB7bEvq
EuARAspZWhkYA+ulbGkAKqgIEB4ydKkahYObJju7qQ64rsN0UYhvM5M9ptR3br9uh8IptIbtNg3y
j9nET6OqfJooR3bWVnxtaXtN8vFpLOIbscWxJ2YuPk75f11dfbWVCCHyP23IVPbrNIAtZfZGXzzV
jfTqBSZcIsIRa2hvPcYF+F9Jav3pM+2u6volaeCkPqKmqkWn8l7vjmr65sJ8vIGrVjEuY7nDgk10
6edgpr/I/dxAZUn9vjEU60a8xl3i+kumH3Rz+BYd1DXOWmhof/E0H+tO/bfEjzd1FXc0R7fUdG9J
3wedQR+UbanK2dPyRzHKc/XtmTcBFducaHTr/2hZgE7E57wjvNdVfyydgpxJ5A42zCHN2hMc2qfV
wZxuG/MHM0tgU6ODO5NtsJbWfy1FpcdiYzDIzESMz2YtM740c+RQJVu5IANvdud77bS0nEvpdTaS
wWK+FoDNdCP+nYb5wxrkOz3lqRaFL7OR0Rrcndw6WNX4qtcw2pz16CLD2eVLEfVrix7IepENjxqR
jGqcXOeapsMpj8iby10cr2+Wk/tGMT2KP+N9ydi02CMLCtMvyzniGSu8NAUlLNxXjsiA7exBFull
bNQf+VhFDqBoOfKnQ6rJF6IT7oYzHJI038fG6lvNdIZ15Wtj850Y4mjENH22FeateS4003eH8dRN
WjRPNGXKhHQ0p9qNcVGscRakpmSN0YBOwbL8if/sP5UIq0npf1LdPm9a4+vK8kyOw95ZWBfI6jy0
GqpsbQ+3BDVDygY0Pjum9pY74rSZSgcz6pGtlVobwcTrrR/rELz62a0ZwvHs1uVwgV5Ad2Efl9G4
2+7i2514SYaMFfJS7UrVjuRILtrUBHFWRGk6nelPPAdH5JwOPBVsStjfLikZKBubqmWs6GuKCGkv
eR6gwtL4SoQfPv7tJQFFpALDYyOtuABrFNCSld+Bj3YqjeSheI/C+miuWah2/W0YTSpUTodeurA9
OMzzFVJzGfuVwkiiQ+qCNDG0U/k22isLEF62fhgxYNenak2eUGjy6ghCn7iGGQkUxwowNVSlM30u
mSLga638hMELRhvS4Wbiaa4hOg/Uqcup2kinENaxGDoGXuvoaQUD5sc4cKDBZbx+hKT7hh7jTEd3
mDJCfixKmXQaPPKKb8akXGIbytO8HUy3GHYymf7VJnPepj7zJR5ckGViFFE5MVe20diDu9POCoO/
Lsdw4UAAr1EXECB6GKuWAG8zfqkekMEJmOjyIBHOTvya5EAek8J81lTQFcpAAbgBpVmWSC+U/8j5
+GaKS6tdoi8rEMaVg0sMnJ4REKGxjlZZ1DJB5LIIka8qIcMdNiTrthw7075veMpWtOHniubBWmaP
LeZe5gZPmSKwQJu8pRAiDouTntc0vZfVep2QobarzTIC0u6UPcPnaHYaQ/vW1Ohd0nc1BUPJzxmn
Fe29cHam3lyHpt/zk/DdFdOfB+Z4G4qvZRv3pZpd2Ux4GDBeNh1IkSKiVQccoaS3BeaIitoWg9K5
1PXIlOa1enCR1PhTR31QPvCRm3jvuvUs9SrsZyNMeqrtVBk9bqjEW3T7pcp1GGrJ86Ro/AjtOVuk
V03bHwkVcSQfz9Jm+1os80m0Kn2gtKGK996YzyG7Ly66fN+X1IUO/YaQykXU7Kl51l6NvLgmAn0h
NKUH98P2SgpSuiv7yOLjpFvuCH+YqQF6FeaF2foGpZZLsBSHImcbPNnGn8ZQtWji/3FiYrBzu/Hd
SLMoHiCWGghhW+QMvpK1b5tpkY0nL85Gk5tqRHGorepprhXVrn4uHRBKAlj8ZVG5tbf4VRosWByl
JyCDrkbvkLQW5U2MCrQ/ngttyFSvteInOtN9pvRHI6uj0XT/SD0L3F65WRZwCoWNUxrTU7s7+Gbg
zCoiSkbjPe7Xd8MCSd5N06nqk9fETq8YFk9LVXyOzD1tBpps70ASuqlXIY/3tFK+kF98QOAVlFXP
hhXJUZ6Y/xbbOqq6fC4T9/GA7m2uSCagFnlWLb3KbMAOte5dTytFKYSwAh6g8taQ0gnF+okvCH7b
rP8xZRrZ2AU9Umlogx7dVGOC4217yqgySDK0akoHFkilF4wSwl4JIjT/xdj/PCnQakJUWBfi2Xmq
2e4OAdcZgHHdG9cBxpBanyA0di9ZmoV6TqO+EMqYbDBVUab4k13+x2OjeyizntpV+JDsEkg728qq
j1pEmDxPCMH0kJn4/A5RyPXNbUCfTpaXk0llhyimhYg9S4CPSEG3eLvBLH7qagZ0rnGcB+PXchw1
qAldCS0CIpsZbZupbdoNh+YxLVB+CMXKjnkqYHOQv6jojMxnJ2cFC07A71lj8trjYFzTu9p0n05h
nIuNYeHCfqgYP9hpfY8myDD0ZleqDW+ErxhmrFjPrHrGYJLqnw5UVe4MT7Zlvm8DogdAEZxuIBId
fBR501FsAPpe6uY6MbprAaQTWaFd2faTGpPV92qjV1N7bU/WJ1Km1VThVqWhQWKOTugHe5b8yShZ
GY0yA3Q46T6hAIei6UGGD+/QG8wgt8p97/b8fELcXCu5JEp7tmcIcEwRWdckzkoNyPIiq8hqnVfQ
MqMwilDM3RKka/6hOsv7otT/6b3+Q+wZJ2f73Jucgzry62Ss7ps1PgNj27eG+OiZCCNDSMiSQEpV
k3cJ9NOEkSldJo34XHx3Lr61WRyMUb41wMZ5eEfnobO+Yr/20LiGsbu+VO7/m7nBS7IU5laxfDo1
zcjCjljrQN2oJHs+rCt6Mt5X2LfLYpzaBzm2ja1wW3VMFdnbqiaoEb7ah0g3X5O3sh951KVo/VzR
aQtrB5oz+mNvSgyu8ql740QAreuoNPPFY4totnUGwUFtf4C46edZBYREZDZwFQukR2sOn1bRvOdO
EfvoIbRdA6w77Kc2DzF5fxjkzA9JWwbuSmjrBiDstE0ilG3s9xJdR2ozOLVimoB43Fd2/EzPAuCK
uSVSyKM+ck5PmBcM6vjveI2DGY5e3qd7TZZ/DTZEu80p7MtWIoDu4txvKJ+jFMPcrZxyPBuINKQh
fpdpHe7IPPZG1VuMiY2XnjfamUEv1SI/uoosTspGYdhbeXlMpvSVx1y9OrJbD+rQgMyyLwPH/o7t
/21c5rfNGYA+EalHg8NGzbBfFjKlMvjPrEzAYGITeiLW9CnR0kuz1lBNjY4st+1aId/xEgUieGIZ
jPeH19Jc+U+d123UhJ+lcmJnwIbJapQhwNLODKquPuJCZ+yhyW9D5IHVyJPDOBNNz07M6cz0kxh3
xlwSoQezYMvLXPa8ZeWwh+LzB0eZnEq3OIoBsSDuKlxUxYxWcHVf14HILMthEmJlMKPVIcBDS61i
6j9K2r5Yev9CONkSGPSfRsnqVB9k4Ys5cwg8Q+s9ZumziwYfg9VnodKHWVQ4gKW/OFnuU72KCypA
8PHQsWkHXwi2Y4ZsqrPnOGyLaSa8ZsuacGWRCkoefxcYXJhlRr1SpBXbH7a2xk5Fk3XNxu1uIDwd
KehiyY5IndlfFNb6tmrlhy2qY4O0Pm2XI3plT137KNFG1SvZJlajCMrc8oulmkIbmXsVN1FWgU9L
3bdlruXR1sjWSMvvspr/yx/EPmN2j9uM/CenACDT7p3W66Q41cGVzBFReAJUcg9uraP8lc85eRRN
Ou7TXBxrEztbXk23VepoJKzAaMEotqs6+FVjFz4QY4gAaX5L1zpsNeck1CpqFu23BLgFN8TmEypb
EmqZmvu5kyFCSNU20nVItBsWGSye2nsaa0ctmQnlBtspTES4CtmBVVpsdzmA5VpiwwNRcEpWksRz
tYrPVT2zUF7NLhzIHDcpMQXut50EwcBanNuJ/HgaP0s9d+aImsOMKogfPCyT71T5S95rH3pbB/Vs
H2vHutgj5gXF1JGmbS/KoEBzfsRGoHkojkxZLPhQMGIfxbKLxJ8H86J2/D69NAn9aAFNjAqMy56l
gJWjxXI7Vwb6Eq9+47BWHxxtNxsFLc3GlEV1B/52i1lOhSx0uNklB2xhd9W+KBouvhl0cL3NtW84
409vGGENfZpMN8+A7Fgu4r+8qE6xXebeKmnvlgaCJcBX+J3yvhol1Y2h7bvC+GfZcXZUVHX1s9lt
vNnAttZCoEVbBV+My6HxIV5N18w22H03zs7JEF/PJInsbUZgOpVmIeevtGv/MNuf+b6tcZfX2ovV
1xxqFpvFwRL/phVstaXxJleOzdhmIBmhddTPdFhfazoVIsX/lsKNHN1CJJeelcz6u+TFnxgaoJ2P
kWH0YYmTBSUJTOK4mX4g9Z4kKQ7IV/PqNda254KluapooTWKc19b+muhFme9VG9OzUQvZ0h34tvR
fT79/ZYhpl9KLAmJwU+2WqScCOV9qJPndC4vNlczQ94zT1fmG2ozhHW7kFAQ/y7m/KLYyimfeGP0
DhAbanaanuaLzyvoHaeCEun0R+ScYAwfodIiY4FsvFMWvWnSuS2ZcqA3J8TEAHVdVO6B0ULq2+it
mIjF6iuWPOthGadRIi+Gn5vv4ZEzlZOTGFSDfIFsibjLzPb1phwVuRzyBRV8ri93Rx9+6tW6jKyw
ESftWzE8bXOGHS6j70ptSN+D1cDY6WiC4geO7hFA13KZqtNA6ULs7Kh/VknHfAiA1k5rNMIpBsqt
Iu722lrcYlZTh0eeOKcNrJ84zc6qzPfkd0OjhbquNBWe9/bb0sp/JKdrxH7kMB71pQtLRO4Mtuao
GOs965LvsVIPhVvesxqlRJN1K/q+jNFc8jXgjOwbZ89SCbR3ogSL7XoZ1Qmv9qeumF9jijgytQFl
bon2JcCok0rWndGSURSR51GPENa6PCAGDmS4uR/19XUS3UjqBQNIkkkip6/eBnP4R4v8MWjLqRzE
61xOpNXNw8621RMCxINlIWdh65KTFOIbSfcqsJQhB+SJaUHFsZBtoCfb1pNtzqanUDI6g9WzSsdF
QTF7NjIUmsPoXtuMzXwy/XGmjj/F7qqkZlnyzAxIcmTvTkPgj0P/bpUau8pGcPSNLKVAnntumbwn
RvVfrjV3wiPh8BTtnblsZMQtGMzsumSEjM5aEU7E6zCkqz9kuY47szVoFtf5G3/JIwnQ9Vm5JWj8
6B9q7FzFmvEf9XaESzesk/UE2w/RLyYcc7jw786VAzZ/yVlXdN7YZvic4ucJK5azZafOSRkvZu3B
bpsTFoD4xaziyes0/SuzFCtEaKv73EWeIHcK4DeNvoSwPlv8e3f41XKb4ELDjYatIUk0uyoZZ9No
mX8sjDEIRtsf2xa+khvDcZGIKExlOuHdIrrMFZ9SWxLP6mdyddnZ4LL3Vjf5cklGAlBl7eoGub89
cvuWDM6Ra8NJ+eBS8oWsw8x2vFy37gI2dZg2CCly1/gyk/TXkiPa09owI92W2lkrSTrKGloypkZW
MBv9M9HAhb9Q9oY9igBWgNphcuNXYIJnhwA6GPJHkFGVN6T5KZYxXx3xrwvk7rTvnhpSTLqyyXfp
Sss4V91lQFWzU9vxs5SbG+QsiXT+XrD6oDBJc1dcy/RZ5F1ch+n4rOQHDNw/g9H5LnuWJl7/E/H4
CuD5BTxTELcEqY9u+awk2pM1jucytva5pkaxcDqetHwngPUQV8Bmt1E6sifo6JAYT9FgYBA3jQ01
QfzeLglhswzgbZ3EHqM4F4OxX8Tsmz1aU2n7E4USoQaojOv/FJNjQEuTvTStp3QSE5/6yl1s+L3d
HlkgfCJcIA4EUrySISFRtBQFyny06lndZ0b7NUgzUlUGuhlOz2EwbrqtRUS+VAGhNcdGdEfikkPN
YnBpbE84kv3WMK7L/zg7r93YkSyLfhGBoA++pjfy/uqF0HX03sfXz6IGGFylBCVqMP0wjUIXlTQR
J87Ze+0MF5yprjj2bErN/kvKBEGyUJXor1zXoeDf5DK3n27JlVhYfv1WmdZaDMZ1GahVpxx3xbtx
bUfoicb0Ujkcn0EP71m9rmPfuSD0QVxwQDW3oRSQpUtUZOMr6T7HOhG3nc4XkDju0efQlbnhM3/F
k7T1ixEyHylkkhrGBJNtIZ4pinGv5/61jWETK1WrHYl07i9ASBxBUbEEwOqpU5NGFfvY2qDFfkRc
UTFcR780jeZTrYUd+nRMQ4yc4K92IbkoxZ0vq2wVNSZpDa6k3uHofTUMlFCZgcm+iYy/yu8Oiqey
coFIJ002CwcCavEWuSxEBTz/LnVbsCdpHWigQ/jdqP8FfrVKWv0iGOPLcZJPQPtYQFpsLyPwjQ0r
e4ZyCjQoAoA3WTl7gyESgLCtsKYrUzk0fLVVlxePbaluzUBHS4MVnwHzgm9gDtiZtnxnE50CDlsT
LoSDWU0/kO2vRi042L5xp0UuTZa2vrRxB94ZlExIh3KxQyxLjlKjLnn7I9woYbwpoR7SVolIyiIs
e2Gl9tL2xoMny+sWcWybiAsnEn81t/jjluUfx2z/sigHW8Pr93bWMvbjFF3bdyxdpC8x6i5/Ig+7
temmM2G8SMcRDOjPmfjQFGSYaJBm508DJHGAO4kz8tHSoJgXIRZ+ZZGf0a7IfwazCsc5ZOIce29d
InfjEJmLoKPGQyzxwEHsmlHcYmD8RrR9dEHpcKMi86fHiGeRhwNqMQ26ciUYRbSAbJcleWIoOnEH
iq0ixyl0ggfNTN5aT5NrMC/PaUIfy8x+IA+6UkV9YVRiXWgsMxUvRdd5P+sy4YWNAjxpeY5wsMJk
UeOab/ZUD7TBsh29tsveZzRZdPCflZQkaxFFhJT7EqXvEnzZTzCw1xF5m1gzD4gL1rZU96ZnEhBA
n7YMl6FlPPplfoHyJKQiRyvr8W6TGsffYTE9FLRSaXNhOhnRIqsLhgcXcRkGNDDL7SisQz4UdwXf
fVbW11014DlObh24aL07Mhqr5zFqhHlJbfLReqTjBfG5CO/slJeTFMqr3oJGEOHhI2LJT423RI40
yJIfWhxcGr0mOWs0rxZjoSkDo42w1U+ajZ2393LUXiJ8WIskYAwNM7ddBO3w2qXtr6GY7qxIuwzl
uIW0sg6TYFUkJupxbK2LpNX+iAbhEi/8E7nD5VKhra8i7g8KXwuVkclfjD3YW7TTxNx1Yqg5Bi9Q
Yy7Kgt5kZIirQI+OXgdsv3NZm7sa5Zo7lGgihYmgujF/5DGrA5l7yJrtgt4iMHRyshkZNvFwq8iM
PGD7zw4yNl68XH+sWiwNZBu1wrqcTGTVMBNp7UbWa5BjFR8rBKX+1Kylq9YMEe9qjsVXnOXIqxic
txCryBlc2RfUGNY+Om/GzKGzT3GlHbkwuWazDCZDGNIGjUnbWcaxZVSL/4z++PdCp1m1Vtr01cA1
Dn3SZ1CmMXOPvQgPbGPu/+dSprQtoNW25ZozheQfEo5bE+TlUO3s3VbTNl0aFTu3pXomYcE6g5j7
6vbx74JHAAbBMPUTdkdhZFQ6RuzvOXBMt8i2mLbFXkeEwvd3z5hpGafwA0aTDlgLoduf6L1VgCUb
DW5y8CsiMFBsmflTbQjOg2LMSVWo2ENwTg3IYn+2ugBwDzC7D0V3b41aRtpTGQ0k5RQBnd94bnL0
JolWKNkyGjCEMj+1qSceJLxkj/l5Q/+Qf8uvUqt9c9vpoz+sv/9BX+EjPGG4DuATQ3fcEy6gXUeD
qMZR7s0Gd4ZHPNOwrPsh2PVhY75gs1S77y+oG5/voAdVaaaHAoYB1/HxrQDWG2FawwXdZCJ8yGm2
wpIW1VNaTeMvpVODTWQ4gdGnJh70qKNTFY00W10cjvSAH7//c774/Z6h2xbx6i78jPdA4X/eUWOQ
QqFiiA4Zk6O1b3fGumHYv9AmFW3cxHr5/nJfgHc8CygKRBYwIZ/YeBkGrsmyk4GDKKmH8XyGH+OS
HTRLrTM8m69+mWV70I9t3XThIH+8z76wckLZG+oFT6iLwIy0jed2BgpW11w4dk8j9fvf9sU36FlA
tkg3wiwk3ROo0BihuhFZM+1TAO3V0m9blKqOEYze9vsLfXUTbYirnqlbLndz/uf/PDOZDpkljIEL
UW1kG+TtoMixUigGHgDQkjPfvP7VnWRthrRFtLdHwMnH69W21g/s5emhjmP10g2hJFMvC2lCRS09
OZu0uXGZpQV79xTGc2M5TSJEfXm2I58qvCaTK8vXSBCU++bY9GsWYVmbzEnAPv0/ngGxtzN0Z36Z
9ZOHXkhQQhmV8p4mKuJjJ01vwRsOh+8fwBerIGsGRE/LNB0bpvR8x/55Am2rlU4E5m/fOT7hF0Jm
0zORUhbecjUQ2mmUxqBWQ6My5ujgzhFzeaX9SpSzfg8oxSYwu5xqscgYEtxkhdU8aoWI6JxWVQxL
wUKkxhFtQsXOvty+NIKBOr5X4rBWoehNwo281jlz6/TPXJt5IXR1Wzckz9k8eX8FzbUhxlC0j6us
ZPdH1caXszZbE2prldHVbII7rssgSLnkSnfbSuLJ/P7Wfn7XWBwEGGOXXcwG6vfxzgJqZ1qrV3Sq
hqw/GrWc1jxlVKbDjFRD43iGDvX5W/IQTcEtRuoG/e9046wIrpZdyVrUoihkPJDXL6LUtENpopj/
/qd9cSn42++Lg2ux4p68m/BM3Dik40eT3AuWBF2Ve4pE/8GRSXymmvqMIPVY0yVMZjZqW1gnUKQ0
00VPioba27ITu54m1SHhJeIk5z0hWnJwAzJIdMtYW9gdPdXvf+gXzxDSOhBUxzMgj79j0f/5Ojxk
O3mDYO7Q9q6mmL2wQhN341g3JobO4hjnnMv+6zWhrUIcJ08AwC6f5Ml7M8V+ZDMWt/Y0lWOoOZLU
6BVmlkCjDqLypQ3CrP3ME/2EvXq/KHkypoCgDLb548saSEFvcJjUXikz2uleK1dFYCGy0IJhVYjQ
vggbTLoWIRRnfu7nj5VLuzZMM2HMyK3TjzXMu1KBJOEMOuWLpr6gZUWkDO1asn8l/CZPVOT7JqNc
DOf4tp/eY/C9tgVK1JuhW6yAH391OPZm65hOfKgzxzzKsMyXGpL3n+SUNWe2nq8uBcscGJ1BIB3L
0sdL6f4ghjoqnT0WQ9I/k7Tf2nHEUEFV8Rlo56fdm18Fr5clQFA+f3ppG9lBHoc3Q++MWgJGltTu
U7ph5yjfn98Z9lHWV0en/HEccy6w//k4NGn2BlMX8inj1v5NA7CEY0B47pYUTdtfdRMUoWXXMWJa
Zk5thWd+5leXf09kIA2Q+3lafWa+9ALmB8mefoFvbdK2T+gA6nbrLZUw8aqAy6XNVbhxVT0iZ0/t
Mwv852qCj9PmmXJaoS8EW/jjDWC9ylxmkgMshlxed5Cw1/ao/F0aleXFUAGaKEYL84ZnX5mSqVSY
YU/VmdyQckKsCzog51KWuPih7EZLThW//+PqNe/nbAmUV/yRbEMf/74uD/TcA3VFCZFY9kswls5T
iKIUwD9UzhJ3SJL956CMuYhwWawFxkydr+rkRXeyPIGa7OSH3lXtuijx58S5Zy2SvDVvxt55Zb77
4oGdQzsevqt38zPP5dOWcfIXzC/OP+9lRwdoYmNKDjKfpQ+ph5OmJKhjnUzMQCv2CggcQmxiGg3L
vmLA9v1t//z9zXfgfQ+eS6pPlZvZ636bdunBMmlsAIKKjN+tMyb331/mq/f/n8uchiQ0cGCCGBLN
QUKjILnPHw+yNIF8ZLpbrnrEkYT/IihRJsnb31/6cxzI+y3+v59oGh9vsWZpXeQjBTmMRWIdlC78
PcS36GIoSTEwep0GRKEGZ+GFg3ntDQ3CV3fQzu0c8/v74QRvSkiNxFZY/D+GbZ7UBlBp/Rz4tLPD
J+UwmOTvzRbw48nF6wNCVFd2jowqEO4NI06jP+oTLsOVVK7vLowRZNoC8LGG8taOn76/QWdegdOM
AJDpjS4yXB/SGmmNMdMn/QutDZKN7y/0eVvhXZujh+AaIvLS53/+z7vuoMg2khJENRV2cqPiqmYO
mkzXhIydC+XQ56r55Hb/e61TNKbetlVXQxs+KNDe+wLR6nqajwithUkRAWiPEoHMm7yvnrvBHsAJ
mUyaQsdYuQzhDmMdEWClkVg12CDqgtmdyGmjPvNWnNwR0OAwlNn+UPa69IZOt4Uw17Mak2t+CKdO
YPJtig0KqOCYwGc98wWeli7ztWhVebpDYrek4p5fg3/uvtuOEzjKLj6gIrjVy74fV50RBIzPgAWb
2B0hliF7T3BuCi2515h3IXPA7nUr0A19/yacPJ33v2WuU4knomIVp6z+SUedpQhAOmB797csAb8w
hJGYRvgMU7ppwsuqnaufTlba92vOwGrymegWsAN+/P09mOOMp5EdmrqWiLBCRF9DauzBeRCOJLU3
H+Pitp9ovea1J66//8Vf337bcOYqxAD0e7IK9cQhcIKOsoMiB26ZF7BoSbd3GXGnyA+8vt00FkJY
SStj2SSIqoYss65NGcgzh5Qv3jk+QTSW3P359Tu5D0UMpVZoXbBnOogSaZLlBcrk9iJmV/5vHZP/
fcwSKj9nIoNwnpM1zwyLrobQ4O3GVPYYMGYIHdNfgUyib5Q/bL6/x1/9Mk+YpBwQOEa+ysle6vlW
rbfG6O06VFM4i1oEN5MobxUP9cyHe7KfkaEhhDGfQJi0cIZ9h9X+8zEJR0E7cjtMGyIAFOrlHTNw
QrjzG9b+7qY1lP+SjOTRM3HV3TNfz8mC/b8XZxXVSUFiS3HnreafizuVGvuaWdCBY0J73wW6Rsou
Tcr/eLibr6PrpuNZBgWjIFnq43Xa2PK60gkQKHYF5s4qBbDWkyLsgqvCGiSM//j83m8qERLC5j82
zaSP10utoK/Qevm7gEjLZ8fpc6Aivf3USfjx378qc2H3z/bwfgtNgMm0nmnKm6fZMGbuEp9Ij3w3
Cr/qtrrPNRYpfrCW9zOcAzS9Up3L5zpd9ebfRwwPcxCL15N5wcffFzuAg+vCJfUnChgnGuT9WJc4
J0ZzDf4IRI/nTPLZsgzN+I8f4nxlW6exgxSUjvtpu32kXC86jagGwnVtdGaV2uvk/+ATsaczTbrT
cuv91v57rZOFTkstiYNJlzubwcPPyRjCi6YejVVVEHfs9h70tRrpSGU1chd6brsGf3qud3ryeOdT
jufQXIJmbM8hSycLj69UZFV2Y++9SNSP1iiGx8aqK7Wa2gZ9rVf0YG6+f6NOHu77JV3DoDvAosB5
dv7n/3yUoYKvLt3E2bdyMg9MESEayzRb4tRPQTbozrKJ6/V/vSYP1qEdSHbFXK6cvFD1kLgtTV+U
Z1odHFrQT2LFAThkHuTF+YQSkJJr0ehgmc885dMbzAMW8wXZQKw5Ye/kIRM0RtvS1ME9kU78XDr9
H2a/I9lOvr23PUz93//Qk72bm/vxh85/zj83N8Dq0AkAaPs+bsyNwSD0yCwHpUGfN3eQf8FdVyGp
DcrL14gpwjNHiM/P1sbdqLNj2ta83p4824R89qotK3MP4zHdMdIBVQZMctHQiX+tbcRpkfS6M7/5
ZDd7/80GW5ljznlC1mmXS6oki+G8muSHQG3QCHMGV5GmN15rmC/f397TpznfXvq+PM25dcm1Pt7e
OlVR09eNuXdqF8ueB5Qq99DhprMUMorjbPv99U42sPef5nKwlsz/bFLXTkpRVWJ0SbNO7KsUzQdc
GihWq5iU8/zMhb56b7iBrPNzmW1YJx9ITspHE1WB2JPGAkE1babbEvklhDfLuyWYOFunuWnjJTfr
nQ0I58xX8sXv1PW51KKTRmvLO7m8pohbbGl97cm8N7xFFHojpSb0oXOnyy9eUN2mqKOxRBeNNIKP
DzCPO5clr7H2ZuxBTwyiuix2RgFHoSkyJL2AvFAtRGmFOOw/P0piAV2mYtD15nXo45WVsjqMLNhG
qhRT+nL00+yX0VvZj/9+GWl7c3/IcuZu4cfLGAH4CYzAJq17B/aY9I1q2pUjeUBnfs/nT4Ee4Vz3
2MwwmUyf1DzM4FvHLQxnb9V2W2CKaPDr51zUWya57jFqw836X6cv5FUx4KOio7lMl/C0cCU+VZbK
KNz9aBvVMYVN/ZASU0Mwn4sIRBtaQ5xZ0U7qV75ArshokYEPfS86Px/vp6UcPw6w5Ow9UO8bDEb1
xVhm8UrPrH5RQxC/jKaiWYx9hbnr+0f5+dIurV6qHyrKefhzMvrXgqrHTDe6+zJT3V055TieHMNH
fhgIhQ0/Q42uL7Mwt678PkRR+v3lPy8JtJrJY7J4a0mJtU8esDXkEzB5hxdWFWoVeP6LKlP7pz1p
18UU8tW4Nd02jiuHwj87q/68pn+8+Hxv/tnHqmYiujy2qUuGkGgJYPtcIk6olFbdyBb2H38r44L5
GVOPuGhGpHXyWyt/tL0mbuJDkijNPkSOjnXfjEZzhSvG1je+qEBvmvD3pi2+kqnfNDix/n5/w794
3gywOeXDW5xr+5PN07fCII9hfO3h2xq30QhLBRLkENULNacTb1ysD/f4uxOoYEHhBmeOu19dXp87
/wgE+KZPG5wycLTMqmJ73xoxB0KhMrLAsnnCsoz5JO8aMWbmQXWBNiLBGI0zZ7WvnrhOMYr0ggEE
RcTHJ+65RYPYGwwAAun+LXDAV8ChKGq5DDhhdGc+68/7AJ+za88ft4m+4nQEGJIyGdhytPc1iRO7
wXbCiyyOKgwEwsILND6D3jfPfM+fN7n5mp7O0WYeIJ8WDzKIMiNoqPsUoAcfDZumIZnJMuKBv3+R
vvpxDuW1zhHmfdX6eCvTugh8p5wLTHjxi5IoZRAsoRlcDxlEWSKU9IdJr5KX76/61XpB53oOzuQd
ZsH4eFUCljyIggR5AJl5AsQklvw2fDN5Gqx0QO4POAaj1QCwbRlVuXvmgbIwzuvhP0dVlmoX5yuN
I2qzeZc4Warj2rc5Ppjm3qjNZkOWIl7s3opAFWbxL69jmQWu00FfSttqetD0ILul06UObm7j03Nl
pfDX9pa2jHxoc4Q8qIdmIpCCiBM3OcZO16P0j4BgmC3S88gNybRwITp0MH8bcCbpU1JH9iUmkhmD
UBaoJ/p0Cwoioi8txou0BuW8EFM8PWk4GvHPOr5FPVcMSUlvYeHmkf3ot0hSSOCAXraMTXisa2lo
7Wvs9IZYRKUEetVZ2srX+p8QGKebADMc3NbcGW2wArkhN4ouB2BFQa0D5V/Kel1iOCVxOvYyaICO
QLJYVkFW7rphjOxlD/kJXa0VWA6DWh+muEeZCyIqCsYjopg51CV3tF3dTWQt1HmCFksZTMXKdMKG
khea80wICMTVQp+YKI+29IAHY/ekSw+kbhG43XCvshF0KB3FHpyGEY6XXpv4u46QlhTQn5TQi0k9
uyLaV2sxyYZNvMVx6E4bsG3qSjezOetrSC7Qpo74qoKRAJm083EwQEeN3pDcI9jLp+wwOX0CKXMM
uY2ha9ePfY9PfSF7D/l2xEdHUI0ysgfcjXIxpdKPF2h9/WWu4vZXDKoBHiSheBiG0/aKaATnIeuz
9NpNkqlaVMhnf+tjEl4nZJG9udAJboF2x9HF1LnG3i5MVuuu17DK5cJaOvocghGSYblUKV64hJdo
9h9pG6scxJNuUGtHjO7h1AFKWRtuy30wMCas7cJz17bveUSyyzK/G3lF0LuEIkeo3kGbWRg4chqE
SpUmd1k8Zq/G5IZYK7HUlTZs2WHsqoXCMPDccJJBCg5Rv7BqY2kGYToghAf/MGB0hREMkGtLQoH8
FarEugFCI7NtSvbAfRgGDok3nfZik8R6ZP9FuJ3iEsdKn4FsWtgQ6IZVHg16tx28ElngKOzoF+tO
ZmztBsn81YQ5AGKcVqsarpPjk/BnmThAhJf/4b2CVK+L5Bo7t1QLM43dl6IoAGO18Wi9mMQQwuRG
uQQuG6o6Xw+UvD31WEtoXzMMmsIDLpW5HVI3f3ICUAWzDwWQSFNLoBFj4Mwu8drFj1ylN9FU9rcW
8Zqvidlbv5iX0u9krNX91iwfT0BoZH266WxBMjkRcjTxvIaoYQ6wvGT1HwM/EaC3JEcdwvQrOyS8
97DFmn5HWwnrj+8lt7EkBGrBUDbfjORR/QArbCH0cLTbKHbAGTVToV9Ij9N5q5P+RLQJmI5S8zdR
45UwVCkG8bKJAQvBXOQVcBu2RFqFxbXQhLodFEaUlWqnaNq1Y6mOZt7gzMxaP7ltGj2CsKNBsOiE
3aybpovRg5Nq3CwpJWNKVz1Injk/0reLu8xoDqN0kpc0hlW5kBbSKulm08LsPO/AEM5ZmiHgSaNq
8UmWI2vjIYhyfSuLIINhmbjLZNLCrYyiem3OKad2Oef3VvZQLnJdBVsT59gOQE72S2/EoB98I/b+
BKjkF8A0wOGOvuHdAQ9yN1lvZyAniAmzF2xa/XPBAXufVVLDpdv+ydrUgL4jQMa3E24mESUA5YwM
D6eLw0SrRLEpPfE6GuBXSSvNtCdlDObMgYGSIezuKEYX27keFWAszHRj+np8K4eu2skyqVYExDsD
1knHYoXzQm3YlHxYK5v2GRPtAhAcEZbZKg2D9tn2Anfbmx2zCRCCu4o4F1w/KrrIeTlXRVnauzjv
6j22JKzCDWTgZlGCrL23Gi3Y02tt4Fr1O1UnIeTY3t8J9md/SWc8OOKtlrMPxMq2hhODC6iIh8Z2
l0YYqDtiDcDP3xZjHx8jt4G41yQgc2sLLHYXoJeSIeHkGitcZODp6cwyWYFGEkvTDnAz4PMdtQvW
6AE1Zq2PC5gb+TJy+xLonT/cS8xb93gfzNsSijqEEd/fi8ZMdjWJLERCjsR0YNDe4BQTW5sg9EtJ
CESxqEb4hglI+y1DOvstmWpWpCouB5iGogRyEPSXWghsXBilWMOMIhhGieiVdEP3IWSJ49gNcnVH
9pVxlTmzEysd+DVmZ7PkTfzfEneGdpdZmCQzWJcXOfioq1QoHpPe60s5K9fZk92NRmDxQ9AJ/RAX
sfPaq8IzrvWQILsD6SH572lsxLbty26uKkVwJ2iMbusQOR8BDcDL6+qKXmy41IQBhholgQHL3MjW
kGO1OUJJ3k8j6aFLvtqURFN3YrOMQ0odvwm9PyI01GEQdrx0GXBsDENVryr1OmPZDjqGIr9uVlUX
+49uNPSQNR2i3tdDXfGh8T8INeiKvveWRK3BZ69LRMjGnH5G2tgL2s0Y6yKevmUyZNG2qnN9F0gV
XqmWJCByVbWC6KYQvhiN3GQxTlPC/hfk4TpxnWiV14qBOg3A5wn0x8oNo+K+dRz9aWLQjJog8LGm
d3WQr9vIqrd1x0IPlnv4pQzq4zBy3D9l6oqVLLzoPhSJbSztsFGbpCouwS9QV/h2LokwGRqDxIvM
u6Ge1zGpmi3JCk3rbssJzfEAD4vhvUjgIdNSiNmlVPzQEZ2hQWYMnFsRNgAKlIBRu8gl7CTmgwS7
MnKJV/j3x78EkqX7hPPIQprx34Sj0kKPAvWo56QmLAaDKAYJBnKBD91dsluSrNfp/lMvKqdf9egn
t+h7q0Wvj9o2Gih2hnrUMaSYtvo58VrujFFZazXWISAj3OwL6Exk4hWyvyUKN3zUO3CzFUkEhMho
j0iESnB5dVxDfs1iYt6S5s1Lyh+J603LitC8Ndip5LebtC5VWqoQpSEqPmDVwyiOy2NpKFm0e2Um
7WagNeod9UZNjyBgqf8Iz/BZXh24nwVj4CXqcO0qmMwZZ+jGco0uAJNlMNTrRjXch6By7wcPg8yi
T/XqmSVKD1dO1OH8qvDRLel1FFBUPbAN4xTDjNdC7JOJYAlc5EKz71SSG7vJGagcUdsSnlGShhJm
SROuGkwxcBCczE3WZPKk1d7KXO0AM7VeJalt/R6kJnZjg3M8tNHnmPB5F60N2rGfkmqNK1Nfd2IC
rkD+8rRXWKyvpUO9ZhGstAr1VC4njgvoyzLFod8h+BATGOxrz9OmRZdo1dqICDmBy93ceqAp07b9
mcrSv6+n5ibrDQi7AXI8oojpXi5UlMfboe6rDWQNVeK6KqaNbtf5DWrLB7TNwy+Ao2a484lxg3GW
WpSyQ4gb3R0obRFJW1cl1q01lqeyXeVxilcslUFPnJUNnmqwRrUs4iRGiFzWjrYkHG1GMY0xu2n0
2BBtv7fIIRH9cNmYuAlp02RHNOgIWlonuWbNZ/srALmaAgwfit4HsJx3Xh1cerWOL943MEkNMcZb
LWH/j95w3+8s4EYLeiN3yMvZlzuk3VExrWK/vsh9CKd48TnI6Hp7VU0TL/Ao2pvJMu9Hw1hRXxGN
0gY7CVcmlfoN7128DXoy3JS0iRVxOW6bL11pIxJ3s1u++9sxscalF5l/dGv44eraG/E6KIHGsbno
eovHghwJR671pCfCQ4+Q1ndUNmCHLccvlhDri2vfCLNlbjtAgDQg5Eks463uYSmtuvyvT5gIPmgM
lzV540em0j9MPf7T+iLfln7/oplkT5ez8cybucvFPmWx2leRgs1VhJd4YfrdaM3x3e2TPZg9sZfj
W5rIdDMM5o3Ve0T2OGaXYuYPFC4eLasgvo/6kvWFRYZJpos5NvX6XRGQ+KfDjFpN2fjLitsHCiNY
7uZN1RIzMAbhWvUS100Tky7p/qAgA9lKSe7OFhFgtu7KybFW6iCELke+WIBUUXw9MUhYBk3YLNAb
l8uknK4cP4WM1NobrQuvZDXex4OijDHSe0ukv2wFicKchmgltbiCu8epTyQyZPMDKjKMNVhPKCRw
gkzWBHzRjv5cdigRm3I7RD2fh8cjq1xsmvY4KgaoHVtY4rxwpn1TYfzq2wA99LTaKlyPN4OWigXx
WMMuGRL8hNZ0GXc9OXdlDpkkLdY8JaAxyoR50s0u8gpQqecUT8KfrvIRg3toU1l0VngvdXSvvg67
2hl0AKO0h1ei0sVGGRCjNVk4F66VsslYAqSR7h2k6Oujnhs6xbowqfWKYxBbfwtLHnr6ysc2Kqk6
Q7JktTawDknhFT9pCvv3dhNry8IBUE3vxFuPQfaaa/mfTGcBLrBG3cDn7xY9ylg3m40CrUu7PQYP
pohCuGma/EmHmGMGxQoc0V/dGzYgXCFa+XM68fCrclqs7Wzoh86Q122lsDmNGV5nFrShjftFZlK3
E/KlLbO2ZdJvaA9S9WyvuWEdm0w/NM1wReDfj1YP2kVr9NXaR4yx9N0pedYGPyFLLJkli/LRMn0O
lX74QCzor8TK3hoXOtlUcymOpreZre4GA/CC0ZMDmenGQuXVRdChzGpL3Cu+SSSUzABTe4EYoKwI
/sSZvo5qCC92Zd1WVUL+wijv/KoNqXma52hCSNRCuLyuFMQ+IorSqzYoLpWuXjPIegs5mH/cKYJc
nJLd0kl5aeWhuxu18hFwFMc3Aiy2RdFYG/BbESCkBC6KwDk8+fK5CkwijtAmssPaL4MksHRo8bhq
lqXgK0sTdg4yMTz+EBtMZ11EKHoTLLSTe6QIXZmNd9sqUDR5kfwueV8bf4i3Vt/VCypM1HY1wQCG
3kAN1/HIZzpbfQCLYO+VZb8Dcjls/C5vr02nnKEYQDBjrQj2QEe633lNNTV6NUlJ8O3StaNF+7GJ
4eZOWfBaZxSsLVUUk6itytpi7eUkmhTE2Pt1/NtSSn82iXJcVi3+rEYrpx1NqO2Q6M9FFv3kqNXu
9YC4Y83YE5Y+G7mBFChIW3Wr35IKxMMLwlvCHL1lGDu40K0m3TqD+RZH7S1WcXPhBcldJPLst5ZU
v8uBW1qHgYSnAhuipj+9IAJ9mPt5pL4QwifUo1Yp+MZavCVJke8EWJtWWPyX4Eev+RcVSHPIaNAM
QgCSu8YEKa1TMWMuxuHP5N9aOGlPNJftvSeDkbSAsYSUPa3KnpzWuba19qb2spVLLADQKf9vDoWP
JtkQ6TuSmZ6k5h51jHlwrNJjDVJVC8crVw5ccPJ/lrF5cDPeXnPq4sew4IPUguhhgvjWNxBNQkiJ
C1eMLRQTEihyvG9aN2zjtrz0Ryr6QQ+fOt53wfKzDMwGcFujIeUBwosx5B4l2k1e2DtlowxFMUIA
RvaQxE2xBPW3IUTCX0yJsS8r70Vq/WoUvUcZbL8WfnLDwIV0wHLrOuMTkQiHcegvWbt+Dr2+okA/
MCLATAZw2SULBVX/MorFbpL+ypLqDp/MzrYr/N/gWauIuQ+5T+8kgmM2ZE+JOVymIkGvnkbH3rJu
olD7ZbiVfoVqdMtoDL5aFYNgCra6DRjVKP7S0iqWTQojN3SbCyNUf0U0NCvNpGSe/PLKMJO/WUOI
aVM86GlGopplhFs0FvEK3moAzGqu/j11JDuNA2zJfbWs5Fh45XNnkJNAgtXajKJXOsYgmOVtBCq1
DEj5jBOOqINlvZIXLpYiCS7zCK98FbBvZuVdzdtEHBIm84jenQuaEz7YMY1ou/QecQOBRU62G/xs
ZUQFaU/mypPdRYtLOjAhnncg5xZxTPwMbvkVMCJCwFiFnCi9CPWRtKrRuyrcemf13PGo2Rt2y1Ej
e8laeUuINVb+6kkRVbWy6uJmonmZaP4xqcIbIGmXQvUHd5BPZUICaJNeKZ/+jt0/dhOk0VrEW/Iu
XTYseDxOeej06bmoyieOUVj6C6s4epH6rSb7EI/GwCcGiMAMb5PO26g+zOGR+6ABqiem8nNzYD/o
oE7yzvqpw8qeBh+cZZveVgZkTNoHaNtiEOVwX0V5V8yZaQwp9zTk3uqS038Yij/swQ+OnlyGHREB
0FZXsLPZlgzjqcvqHSvdz6YHTmTmsltqo7FhQR0WVeW/WgMiaFSB6ZLuCFGDmv3bqPIHtAZrGB+P
IecA4hjLxSjBPeYQNLdO2HgQLsuBrhXknkZAeiDepTOBdQS6tnTz8box5KsvsuLIdpz/gP534RMI
pSfJjkKfMmZgzXYBSjTSfewi7UpFyCsrbxqe/ILa35cUAwQwoU7sXbYhKgaSdZZwYPyjziGLLSBo
j6VRPILYcokK7D32yPQCss34P5Sd127cSNeur4gAQ7FInnZgB3UrB0snhGTZzKmYefX/w9kH25YF
Cd/JADMemE2yWLXWu94A+88ato6qj+HU/kg1825x7CvzOVoR5cx3BEXEh4T7nPeEMk9OerL7/D6e
hoNZzc01tMxoN4aur0Xyqo3NaiNHz8eijimD3o6+gi61IjSYABr9SVIMSX4VMdfeYZbtTVR7dEex
MZGpYv1otaLbwEYwyaDFnVJ34mw9mDXPqsKzykTUsdYyRTaCkFvbyzPSEsbex9ziUZQuJ2XJYuq9
6hQ4OubgnU4LoRNc5rCFAaKFJx3364A2e23HNcFUTvULXMZcxwUOLNZ4oQhUK6V5aGxS27C5H6+T
opx+QPpCbUOLtZ6VRpCgRoJlRNzp4OjzivVnEUc0Fdf9rN2EBPW9RIgQN3NsZ4TvOaOilx00C1ec
MLqqglJswgHJrUvpfKcNVnzdj4Rd83kThjD3+ogr/lQFqwhiu18keUkWmZLb0DDne9wNknVeFd5W
Trg6uI1uPlgdqRZ4jJUeIwMzW1uVMa2dqXurItLx8CoHrvKQfBnM40UT3IZsX/oYxdczkQmbunEB
J0w5zOcm7MJ7RLLQ9d3Jp2lbIlrPHHXkZyHtptMgtmmQWylI7NFZxHjEd3h66IQl6hUdJCZiqxhY
doP/Tr9LkOIDJ76DAqJE1WyMa9JgmZlimS/EWN0vmNxaDHO4ssxBbaq4uPRCor4ismNXtgiOImgv
aLNHihP9JqubdFu1OM2MxnPfBDdphQuSOaR7I4meRhPIwDUCBhgJKPtUaZcp0OLGVvIlsasbZCFX
iUlKG0wUtumlGqr0M/ALAwZBb6IA9adXo0ieNMsgtiwxr2ExXbXAHCSGGEe4KyfmpAiV3eG5qsDC
ik47Tykfdz5h5ZOJ6Eei3HmTWGjqyumkg2SukK4TyxfjeqZJ4kNb36qDSyaqxwB3mHoeTirG47Dx
RgJg7GaH+Xd60U4MUlZWGZAvUgaLFJAIBmw2FoWFGe5E1mOLjQkceIrx5mTqThUEvJBg5o+KeHdm
1BvE12eVa/cUyr8ns30ohh6jF9wAtJZswjyzCAiefXvC9zbFA0gNl45JWuc84mkOCGtp0yU96ksJ
XAkOE9Q3GN6la8MsOaGt2xxQe4MDgHcO3Q5Tw/gkQFQ2unKxK9NxDm4sbrbiaDaJp7LS+k5hZDaF
bMjMzA6ZJkElSucyi4dfU+5ckqMION8vuVDEgU1TjUN6Lhj5SO0iHMiYxTGtwvZJNR0q5rzyW6GX
pznTk+vacjksdflCeof+ozNwksxCy7qNW2xf8YCZSC6Lm0uFOnpVGcH4RL01b2O942+yq/Y8qSJf
Oy05nt0ksm3Z6JqvA7xuiAfpOYrJOc6H6M5JaCvzEnuRcQx/Aiixt/fRuNPlcFunilo6MXAN8sKn
KJ7Z/WbtklM/Wg+ZirG6YdWRLnNjgSMB18wJxjScFStlCHk1dkPzEHZLkay0FjURKNSAcm0DBQ17
vo5SIWoR9jlAGpsgCjAQG1lcXUVeClTq6wEHGsqLUvg6jO3nWS0WuUbJOhEYEslZYtRpZPrRRibt
u/ac/GiRzp0zPHSOXcwSLQQASu0QkDilo7HyOhubRyYY55Ju+M6sMfPLKMu3hkkDO2P66G2brrZf
Z0J6tqg+5g3o5yPp878TzuLaUREHRKZvYg1P/8SZebcZB5XmZOHO7ZNwWw54RJW9jPHJSV8YRTAK
zzV6Wm/Jo9Jdwhg6lFbbtnbytT0xqMOvi827Ku7iMM22QZM6HIvaIyZN5AiXUXzfYTV1JzsV38Pf
TYmztnW/xpRrB0ARYVjaUNl0gI5r087RZ0hJc800nOgWd+l+MdzDoQhMHqHTdZLZ7o+wT5t9H9oJ
BE2w5S4urV0dqH4TFs4znjYCE3mQMYK85CZsG2fVNE53aY8OSZwZsWZQczjAeka2o6P/DPo08lNV
Wcda6i1INVPrSRaPpon50qx3pY/EGdQ0mq3AZ+x80QCmp6s5wjytT0NcpYsm6c8iwMEeYa+5qnLL
2o0G+zZO//ka+8V8F03ar5oy6mBnPR2etMH+Y5lcR6gfjzDhn/Htca5yptzQ3+k6RqRaGGBZZzDx
bqfh5S4tbfbx6dr3wDXM2LR7hWXFRmHW2q7gYzw2msRhWAva+JTItlz1WkEZM1yURnOMsoQUZCH9
VrNPEhOD7SSabSuIZjUQ5hHlhc1oLnd5U1waBX+1ZKqLV+bW7IotadmpP8RzjSOpAs2IvXnj6uVx
qPKQZIR+iWEr1gXXJREVgGcgUbq38EmwYGC2DbHIdt+HG9ObWZKDRfnTMkuRI+53w9yv3Mp7m2cy
cpX9c5bRY2qW49aR/VmXyUkFLUrvcj555fAeN5ZaYTt9MRlYWoaRHm08K4Ysm4cHThlSnRgsryIB
MFZHC9KSnUorIOSoPGh1iRdZAtCpjQxFJtkeIjxBg6pFzpE2N3ltXSi7YEXbAO1t79MSsG6mZfFU
1OqNkRxSgUmmFUQjdT+BK4Wpx2zq4w2YZv3TnPvrWA/JkG4DBoKq/VUbTKV57Kbrvet1RUxOs9fx
Ro9a6n9vFqQpVTSQ+W2kg1lVdYRXfWtu8et6idvslvLizpaLgRdhMCSvaRfWzG/Tsdl3qnxYd4M6
0dk5P8SAjo+ymWAug9o2xm1urRxnRIgktEOKrDsZmnETltWN4eTXWVvg2VzdFxWgX4BiQCXnTDCx
jfT6soOdthJVQTaBfAoCeyv0xeMNS+OSHmM9O7jMpkX+IzasdxzUDxrtPSp94twgRkChcM+47hR0
PtoPRySPQBqHII1RsOM8yszRwAaqfjFGcvdkunWc4Tjr6s2zLOHDDkMsqeH2ilp3lTUkIdFMQT3A
ic+v6sxZ4fIyY3M3bxMW/jmktNgKgWNtJzVCqRt1kbnl0xyJfusIGpJlPlHk1XU+aLuJn9kWDdlx
WeMnbXdba71ccUbetKHxiJXOnZ0lt5C4rusk/62NQDKB6hg9x6D7KQImlyrNi0teKDa8WHxVKTnZ
nAVRUbz2YX0ozAJVQkDTGDhqW7hGtiXH4MUikBOWD2syxVa17QtSZhJy/9LBPNR1TlBkxlAWc+wy
D2lKGxJUclz3Mcko1/mAnkHNwuLASZtVqLrLuRIbZx44pqyh3Tc9/ai0x8eWPSck+Hxt0O6S61qf
cI45GlFzXxnJPVKttUyGQ8gnaNSeTyqJ4H9iqsT/7VtKnGlpS6g1xbYfFdqRqUwJjsNZLC9flTRO
qZWdJjWbx7At401geCjNydozopu4CPZUuz7RWPT3DIkqg71kosldm7JaT0N21ST8C1Xjr97UgKGw
Us9G3GJcksOtEp9HUCWYcdt5Wp6PbV3FcXyVg/+ze0k/CO09gVyveZZd0AuAHfTDrlPVedFerGoj
uAE/eq3r/qrI3V09UaRo4z0Q11szGq/OlF/VSweYJtE+Mkw/YKrLZMx7mIf+YBYmwmgH++PgtZqs
aN1Q83RtcRUU0lg4R/hFuuFT2GkAIt1CLbIuWtlCaMJF2Aq0n1nQPHmWQWEFqBHGlPdZ3J0j7nsY
2Z1mhRH/3I76GuXhDwU/sHS73ylmEuusU+XlhG36drANJsbOuB4w39l4eX0T2TBVIqVtZyMlqDUk
H2tQBH+X3mkqqyuvDfMrp1dPderw0RGZioa+I4OInZBcYGumH5sk7IwwuNAhMZjh8EuP+3I1p8PZ
S0loqnDHk/leNSUGl7G8icwWVx1KWsKVHs1a+bM2ECtZRPZ2wFVg07XuTMZL/8p4C2whANLujR9e
VJJz704EyrSMmMwmmO75Rmw/dbVbFXaU3hMaZHgSq9HqflZl6A/Loq4gIdlT8YAu/aWIzRqnaQt+
fmPWa0Bd6WO5Oa1kUz3osvutN9VjQyBVsNgYoqs6j/nwGIXOk1MmMDYI19hMGukmdJB0xzx4Hh7t
sXVR1xyJjmNfTXMIrF8Xz2imyMkR6S2cjGuSot89Z7o0HHnGrRTnFsd91FDvrsi1a9eFBrGFKASo
JcGDbre83da903tKTrOACDSFnvfDA029xNlvZEbvUbMn93YlSf2rTQA6hf1rCpsrZpjXttOvxlYn
GJm/amkuicb5Y+wOO4xAHILZ7H7XlcWFXoe8Sxg6xi4l40/a5YtMqIsaF8ICdshL0DTB6BVTI/Kj
uk1GEyDa4SBrfr81lrDXp6euNl4FXTQqLfgXqU4rHBsvaW5sKjJd1uA1z1bPB1FiZraqFNtxqmXF
VtOTCA2VsRjrA7py6GC3L4+GaA7GDG7TZNWhKet3KwyvnYI5o9K6/ZjW3noUHhblo/krwb19lfVL
PTDjOC04AqFnO0B04qjXkR+3GpsdkZeMde/iiWyYtn4WeHy6yX+xnMI4kuHbkEvFVBGWJu6XExVI
Pzoxc3CKiqkcXjWvvKTreyHO9qephT9cASOr8dx4rRmq8nFa6qhZFq91p9uJuHjJSCCdCSmgbB7o
2QR8tKTN97kbXUgbN/2pM+udHdhHiQ8W2ZcGgYL5+BRnkX0um3nHga/WkNXJeVLdGXDmMevs39Lr
jzIlyj3Mf7cG3MApJVOF0nFTJ+7Bi2Z97dEyFq393MUZ2SWQKzJrfLWZVGyTSJFHW535iIDH4ui2
RSZJPlx3oE86h5F8d6f4cfRQKweDteS4vLbz0G4ycslgUuIPzSCEtrTdlHLceyRKiQZXUSNofBz4
DrMbHTOHdBWSnzqKak5zAJgTnojs7mHyQndxAYUIU8HiTC7ovCkbJicSWEXvpvsRBgQGIUhPNbWN
pQctI5px++4sEgMNaYD2pcmmqodbdNwVmSFlvANm9+nrf3Lc7D3Czki4B3QJlfMUCubQlhzPqhL3
5CFOq8SWWGsV+W3FDkyiDdyniWHmqmzBF3JBW6QxMQYOIVk4ckiPSvQbLOybPaXUXmTJ3WCGt1lj
TUedveMw1nDLI/Ebn+cdRFJrO9dV7XPiXE3MWVY1nrCBNJ+QNj1z/pJaNPY7a7JexoDslTi7LYgs
YkBFqA6pCyuvJ7CcKPNjmRZ8TYsJmE4oPF6d8dqg0kvS9DYr4t+ckVu3yh51clxW2A28kquyw7l1
wOc/8jblSErBkojectgNhkbmhx2/mSU5ph26+GlimIJtBPzGan5hHJ+T/hIxnx4Z+MZzfpm1wFgQ
KH+XcR9sDF45tDMP0MWNNjrtPT36LRgKgBvJTFCn6T85egBYcRztxqdayQIXb1y/cV6I/Ym+Hh6r
8JfJ+Yb8ulWuj9eDjG+0JIAhJUmzQoMVYly4ShVjME09FZVi0wyCyxa+wkoHhFn1NqGeFY7twFJu
Z13PZnQWSWeQEVCYO20E/zImJo528JwjVd7rxCCxAaeXKVzFlUjs3+Vs3QZFLo+YzWFAzTyT7ZXJ
nQltjM+Te4rgEZNzhq9fcTBUeDHN0Yvpdjb7EaGlbo35NTPvhyBwGrQzZn+qR5g0ATudZYQaFDvC
b+ELgeEGYEjCG+GiuoQHMowm8mtfVd7ILoILg8ZYYxTDdpjtaYcd5HQ0ai1YS9u+8Gr9NibOizGI
ty66eB+imuWTO9pjtlSU8tqsmp+WpV3WwthzdHlYzdqbsYIaMozNZZIZM7MNNhO9dHZo8hmQ6RjX
CnGVWOR6LYWSlrJ+VLowUgDyOzmtSZ/DNbvrgQDtZzNIgiVqBnphudg6YwJKGyJ27EmIMccCDKAp
wQo01rzVRTvkD2CAmLubozqinN4aXXfPuGlHzboJp5SfXXVXcerUwOGZd44wr78x6/mmtkNtrdfB
DuHAdYXEkVgHPsVc/qwIf9un8MlX0RA9eDMpJxkAUFzDh43kfdFb2za1ooOFfBAP8ObQFl5J2zX9
nEmotDF1zpL8xQHyXCXEC0SCEYYJR2NoEHhXKlvFidjWDrMqj2gyYfA3C4Keu7uuTo9TrO3bWLsq
DONKzSQ15/27OePCnqZLR2i99FZIARyMh5aqkEObOqfzs0GD/ZOBDOGQumqL8Zrhwg2m2bBRncTC
tZv3yQ+rqH7X9AqXZi69VVFNx7I0fivDvFTQ4zfuEO0MM33x2uGy6BkPsEbqVcnyJtUFUU3p7aMU
sCpmRGONDjWshYN5swwM2Trqc6DSdDOoqrvA1ZUCQpoZnGvzSpu0cdVjAxLiGrhCZufL3CRVYM52
vRu9BnpyNmL4OvQVsBO9d+WCJ5YDTAvGtbuIzmldAbU9INqa1m1t7lpgCCKOmcvO4VtQladC1MNa
ei2UtcDZ0Ub7OnEyqxaOMrz8E1xrUj2inP9SjFAqyTwLw+E17AdFaDVMJy0QxmGyHbkWBPt0g/O7
UNVVqtdnr0j3na0f85bdAP3ds4l1pD8OZeU3loFpPXG3s9/U1ZWVI6bPCYBgrrgNcvemsg0cWZR1
l3LSnc1R+w3x7c4kQMbAZ3tIXMjwSw44weXX7tA+QvpkBXrUiUKObHcTqUiWuu4tYuzAAI6DDHZT
ZVwEKU9RNlNyUVnRAzxAwv/CPtv2Jhk3MtU2hOzGp7HkY2EoW8AODn/lIiMUN9MFzGO8V7JWAVkM
urutZyqaMFO/nB6bubmd6boCEb+1WKf6gV2X+0wRBgKABEEOqkk+FWuKzDX0j2u7GlGyYetBAuOu
CcytV9clZQXRbDqWkqvCouSpwnIHSExIzlA/JzMZ7U0LeqmRCTpPsLWZmqfYBMADgS19ah2c1/Hc
XQAcb4jJlI/WXevdw473SAgymk2oZ+mqlyTfJUZu7NMlPQlDH1/BnVkNmntfivjVbEmRx2UBKK9/
sEtYDwFuZEsNRHYDpPmNmZXMVl1xNVjGpY44EsaBjqd5fM9S8YNpdI5Nq6o93RAmsiyuEPEcXAQE
4I6eXxUa53ZnDrfE5qFRGZF5Za2xcyIqVdssuoVX8oBD4W3R0FPOLfk8omfCyRBp3TgR1AvNOtUu
NqOxRjlozNUvnOZJUNJ+eQOM3jJFjeAy/fRzSszKMn5XMGDSaHge9PZtUNkD0qBoCc/YzKEO6cx4
6wjNWoWm9xN2XohwodiTQul7Gg/WqKaXPp8tWKeF58euFuEhSHhUAi/xWAe81p62l8zc6nkWJGqb
cfke2+695Yw/mMKw+Jgm9h2lczSyldv69GIF2aG3YtC+qHo1S48BUtWF7xhztyt7FL9BwKq9PdWv
dZ8coPI/i7h+j4lC7bzy3JhyL9L4wg3NWxoLczcDoS3n5B4BDP3/VD1A3qDpCawHERPf1+SDToBy
tCPefnHZWdGllYfY0m4tK9i0rd6v8PpKEW2UP4MpfbN4pnkpoBb1gy81/dbt5B612oEglHGV2+AX
tXIwOExg9WmbpmOqBKXyPWm8dp0UCeJeCluMF6tNPCZvcUqgZJO4+SlDp7JqRMqE1CoX3XPNloJd
/CrQcmKhF+qxpggnV0Y87vq6uowD2knpGL7X40du5QFJZRAAZp3+UoOhMEEqW/ckiXhV9j4AvM1B
eWe1/GWa21wZNAbeGD7HdXlsPaoa5r+HGaroFeYHT6A/RLNRv1Vj0pFEDz2j99x8HfTNhd71O6L/
gFbUCGttlAeM1/YsVJyIPLVJCvO1DeRRae6VR3e+kpOzx76GvonAPOB5d60bQbVuhEF8Rl1fKGK0
pAkZ2gCb3yRVQtAa0GOqIBxhFn4WmU5D7kCkmLPptWLAKKL8bNnamdob81MBHAy4sSsmJgKdCDk8
jAnbBoBWwgxQMhCkTKwZneHw04zHYYdfUnjfemG/xkQbJy/PvFXEgA3xqCgsg9EjKc3jvNDcyjjU
PZjx3Kr0TKrDcK2U4RHfG3NfqJ6nIy4dxFARuulX0iMfVu8Dhq6oZVgXevWeKOH4kZETP0Ei+8+w
zp1zVuf5LTA8LKU8vMuAIbAIHhXzbVPtUFGHG8lQ7RDYXrJTKhpvvTROT3DSWm8zNICYKG8JdJ+M
rlDbkQjPbShqmnu9YzOfoaQneD+hSxg6YlwUKFfIqPNgO2p4ABcltTs0rSeH0NMj6ZCQMhVUvcg0
6+dojvLD0LU94Za0ErXZtKQXFPZ2zAL7wuiHZOYifQltMydt0ZnIusPccrTXbpGlP5UI6beykCFn
lZSvc6pyf+ot1F6qbXaR3dQ/MRbVwfeNzhQEDwXMe53oOs2QA8ZmK9ZIU5KLrIa3TYMl0ZKRFVet
+XhhPUYLdmbQfjOKcrY1xYvfBqM415P95hUkmrkRcEpWpBDOUZ5fwt0HJ2vkiyuK1p+9AOe2ycAn
rl1CTRxbtGuRh4CumNWM+8mw3myvEEetHvILfahb1lWDu+QgBrJ5GFONRFa0xU41U79mV2CYbsny
BBRAFC0w9wFQUlGqLx5lzHQRjtjjXcZAZis4DzcWgrI90FG+S3LS0gFgLQY3c4Ouo6nbaxfKArW0
V5OdXInbFFWLn6Z2uKY1bIDU+2Va08Xvcq4hOwy91nJ6RGxNNkO2TSjg5wE/idthbpqLepzVDeEe
7toS6AyJxwkvtZlBThpExPxl0SIhyTJIJcQIXeRl2V5iCTtfOv1IOJhOfLpVugvLgpovymamjjaw
pinU9WCHw5VItZF+J8hJ1GDGT+Mf0mBpMSzq/wZWxyqgbVz8kLt2q2HSflxS0zfou0p2w3580zIy
L6oUdFN4CNEK0U2+Ncyz45vCcJ97O4EJ3hWQpjWXMbCeJeqXlkr1YDGE9KMuvXMqZhAqFvNpJqL2
buIeNlUW8/V+LSP9x39+kXG6gB04JUiMfz/KOPHmHfQsIpQF3+G5Bn3ugp3J5IECd7TK5gqSQ3+a
MCG5bAzV7dnNmnuqOoyDE1Wecctnlv31T/pEmowoWncEBHnDxUzqb2WroBzPJUXyoS7H+aJOaxFv
peGIg4jbOfxGyPrZ/VtgQq7tGBJLno+eH2TYQD4oC/eQYDnAmyZp5kcT1lCpCPUo7Zc5juqbztGG
d8gbRJ9qDfOaok/cOyyiK5r4ySMQ9Osn8K/ZA+62GDLy7VjCtvSPthkafafddO4Ba3NQYRzLb6rW
wIexJ+ic4lG3y++c0v8RMbsYMWFIZGPAt1iDfLBayWFChcM8eIwYvfa2UuwLaVm9IYsZtsYc90ec
SuxvFNr/3CbXxHeRGEYAVE+XHxT4Bom+gyW5ptPUZ6fsY7+itN+nZhb4iujErx/qP4JpfFxNXjFL
XArJ/P3vZSV7NXfGYKbHUrfA39Bc3YlFfl6MCjJHp9wtuELKNkYrTMETfHP5f/T+XN6ybYwPpO1i
TfLxnZpIliYzzI7wgbqLtoDEFcMn2mmhU15C0xhWqeER8T6h7vv6xj95tZJ1zUWRVwnno70lNRsH
WCOnfWLWFUl3lrpHbGgSBxQCNSec1CRnMzj4+qr/yO+5X9tE6m/jSW0hFf/7cQdxlFYzrJM9sh4C
AdO8TddzUEOk//o6nz1XFhFuU1xQIDD8+zo5HrUoeK0Y/KgdrvDEH2BWkIxH16F8VNbxFpl8uM4T
ZJBfX/mffQoLC/YMbHxsPGZI7/j7yhK9h5klaDN1VzEnMh1jrTEHummUE+y+vtQnXwrcADyQpGGz
I368ydm2K2M5DPaOAd08pH/eBU6n3RDM0u87A5XbN/f22cfCYjEl/gLsjR+NMMPKplEc1LAfAB/u
XbdF7g4DolklKtO33HR9FZK2uq40HRka0YDf2VJ+8nB5pf//Byx//ocjyQD+yFTARGBe5ODxszTX
BKhuY4QTlEtz341AhOuRTFIk1ak2b7PxNARZCc0AP2mq24jcIs9ri2+25k+WNb6guCdht4Wb43/+
rn/8rgzcoY0zg/BjguJ6qi+0TfTNVXf/9Rs3LG7wL3sFVhe2DnxEPH1d/vfnf1yojnMMyt2YgOUE
j9iSoEq0cuMS/ja91JNAREWEwTrXBhh0cxdvs6QgyA85snaNdwHhd2ad+V//pk8WhcOd40HiOvyg
j0EjrR20Wt0UBH/oXXMTwcO49khnfoAv8xy11Qu51yQ5Ym21SXCR+ebBm59sY39cnU3l7xWhevwm
2njAkZqe215LOWoXRjx1TLc7OhCC3NBHMo+5zEnGdFYQE3Pzwa7Col2bdRMeGiJstiFg485EmIRI
V9CQtOSkoKJPS5MGJemR+uRJ6fMlUjpHLudfjoIB5S7qF6B1xy+pPh+gIMgTWpdQffOAP1tclk3B
a/DuXUd8OBCTAQrc0uIdusLTTrYCvhJh1b98/Ro/u4phEk0jHc/BIGpZeX+sLMBOA2zGzo5uPGav
ij73BueX4n8/dThqTAuh4n8GOx9eF8rEONAwIT1WQAvaqm8pHido+foqnVWdgfoYPYN5pJnfGKN8
ciD8uS07H3YO2M6Us9VMgqAay5sKFdK6pmxisJcNr0RAuoy3GHN0dhJ88/o+2aUdibER6LCL2Z7+
4fUFIf0xunU+WQfvXFR15nHql2BZzYAJxGiAWMmvX+VnV+SSFoZVlG+m8+EIAlUlkhlDib2aMJVa
jdJqntxSDJgqlPPzqNgsvrnH/3yJPu5LeMUyAMereImJ+nv1SBKCxeARXN2PkwkQF8Y+jp39tm8Z
HyQmOMY4lcBYFMeVr5EEeSBFFRSetFBmIIWk1qGzp6c0v9kgPtsf2PIIwaDMWsqBv3+YO1tFCmST
HSutbS8G/u2JdE44F3LUH3RIqWsU+cPu6xfwyTHl6jhkuyZlJfv18oL++Jawq8lBGDSUfzjy/prG
zHuKNZU95VP8nWnfZ0/eNTgL8FAS+N9+dAjL0D2jO6MvilMyDM+zU8oSwD/LUKJC0nL2BIXWkM6Z
ca4dxhTzGtuWWhzyUvVil8RhcRe6YwPbQYMyEDThdwXRv2/Akli24ebKW8Bb68PDGNlrpYlb23H6
T2ptlTSVNcReNFj1KRn0+X1SifnNQfnvJ4AT8OJRjo2Vzaf34bWHOWkqmP6Ex3gY9WPr4jCUw/AE
dS0cP9MK55tl9u8bx1TKkjqFPBMY8dETr/KGqGpaDkEZQ0mGtB7FL65lRw7R5nP5+vXy+veJLplH
3BbW3JakJfx7eZVFkOkM6/q9UQ7jY9LhvqAVQGhd1zDMJPbrcRxk8vD1Rf99ojaG7DzVxa2LYvPD
RSF5zFAREYObhMzFG7ww9Yc5Mha2jzQKvBOS9rsi/pOH6uH75+FVBL3knyNJZDAQ48RJj9lkuKei
7WefrYQwaxV8V8R8fKS2jsM/sRo66UCWcD8WcML10LVbnH7ALfCsW01sAACs3ZTS3GfNQtdoqa7+
t0dqc6DTWGNQilWkjcv63+8xK2dXBYadHh3CmbfhbCFvcxBua3XXncy0MbdfX+/j81yutyQ/UkDy
SP/JnhNJTtIvdk0IJsSb6WXDabbN0Q/wAr35+kpy+el/ngf/71KEt3ic9fSYH46grlQx38s87WOv
tt4hdSDi7NJNolC74oPFP6IM5Wjj3pZjdsdxuEX/wpkwEiPbnzpC4swahoId4HyAclyG1RZTsPPc
Qf6HrIiQ+5SDrgfoftDi3QXmdEVA/Z3XKtz68rOX0wXMz/hUMSfJEC+mWxy7VknOEFg5RzEjfM3u
az30rZFk8jzAeqF5EyGs80qXh0azYACXwaWRdr7JdANkf+EQiAjYEmsUt62uZvQ1Jki6OwE2Nx3m
vtUZ+7WtWYzlqlADwmDhPGsdPOevn+3nb5E+gD6ajfXjftolVmhl0p72HOvjYYiwUl2lJVU/kLP9
TfDZx49+eY0cYDb5pA6V58dtTc2hVjsmc548se2F/IA9EGjjVRwQ90IQhdx8fW//9Df/XZCenf6Z
1tb6WOsWhQpnAqPzYxsS8t7NiJ/T2Fta9hEUW8d8M1W9ftbxvdoP+kLtx2IoXihWOFZ3IW2AQDD3
zY9aQImPi1noYENsDZbJg/j7O02HwEXHJAYmaTLf9i5JygxGEmZxUK1/4HchD1M3eudmMZGp7C7z
M0s1L7kZFdff/JSPZezyfDjr2X5Nj2x65wOukWHh0ZpmTy4SDKFh6stNG6Oxjcfyeshh3muauc1n
ezPN8ko4ybmuaIndod5jNnFk1KT5KjJ+0D2/llnmnbouffv6F3724VOHgBmbEo7jR/hDM6CW27Ox
QAQV5qyj1DtI/ZWVfLdSlh3kn5fiUuRinIalt74s3T9qLMEc1cgcvFxGM+0vRsAGJNRWu40y2T2M
GK39nPoqumsM70nZVb+CkPxd8Ng/ZofL27Bp+/H/x64Ue9i/f0MMg6NsAjc/Do7R36DcUTu0BQ6m
GyrzzaYbNnYOoTpumWWMBADftAzJvjlE/jm5lt8A4mDiuugAV3/YacU0J2EmYORPTWzAhHOcrRrf
Wj6IedVozXiUjOK+SzE1Pvsk/rzqh24R+ZGbL2FQe2swJ7yxLG9fTzFcXTE7ezwxkpUTCe/OxM56
U5Ao4zeTlvkk2DfGN/dvfbYQ/vgpHy0v7QyDG1UFiJtqFWUbNERWvDJEhfpfHxLrDvKJgYIb/uhD
Hwn4r7CU3CU3HNOr24yS6Z4YW+c0oiCLDwXn/+LTp4W/41CTTIyzJn0nESd2fVVUiMLiwLLwY9GC
/IE0dgbRThpm7xHBKI8Sef1l2mTqZ5NIO10lo+C4C+J5wurPicJvPrVP3zxYkEnlj6n+f+/ojy/A
i3us52TO5gwJ/WEMulCtegw0zwVhimePPd03kb1/V5V9dibQ2QjPla4uUJr8vei9UROgUOW4DxFy
3ndOF/1QJqI6aqv6dSSL+PLrHeWz6zHtNmw2PuClj7vvXApw6Yb+GSHRJDetbdAwN5nevaJTTd7c
cNLF7n+/JJsK0DEVPQ/qwy3CSEEsOwh3nxGyAWEAplWsu/0RijkcO6L/vlnDn94il9ERTuAZ+9H5
2HM10yttg7xshqz3qg+DDdRC6adjSPvupt+5Sn++cRGTwqIB6rH1D5tGHDUlBrWQEA2tjP+Ps/Pa
jVtJ2/UVEWAOp53ZyrIcTwhHxmIupqvfDz2Y/UtUownPAAuYBS+4mhW/8AZf4nQ1849mTMhsuNx2
0QaSCL3KqOx3sU6AEfZA7q9P8rvM9e/t+X8/4p3z+RTXjt0k2Rlh0/4mRNATYKs0Uz/oJQpHudu7
A7I3ifGtzZ3slGc49CB+TxiIAh/aETZSqAqKJEED7Drq7GilN3PhBxKb27rLW4YgNSoDb3c65Giz
sCpdPdXeCHi6aIYx/SpIv9Jt14tcgeGXOHI3gE93UNVQqnGbqEOcHMH0t+pe7cEg+0GYlS+9tLzv
ml4Oa+WN98EgvjqzqSgwOpdewmIhiU210AoT96QifxGBowqVP5ZZ1w4iup37r2Locy9wbtzQN3Ic
WlaLQEjHEWkacqTTgoA7tnVq/dSBFjiEmY3EZZpkm6kLM790RLGSurw/IbMhmIEhOqPrpr3I503J
LUq2oGPT0oDTo4D52ewq+5hbsXySk+ms6HBfOCEW5XWdVgd9SJf5fbv2Yee1GtJeGGC5NTJ8hdNI
hBsU2OwC/cUUOC04WGCfGcTJtoP2sUHMu0WjtC21la7H+3ueNaZNSHkBCyyMj9/+FAx+CDEAhVAz
jYOPmcjFnm5QDPY1cQ4g3sMdMIBxJeh15xf8bXz1dtRFbCNZ6agas/CMdDSukkoImsxLBXtqtMwY
XERUyoz4jsB318Bhbp4KRHidx2jChAU2Vj3yAAaGKnc2KBJjG1s8UOfOzNWfil43T0FRwd8vCzkj
D81Zj4s2XuCBP88HpheIEcw+lIx8E8XRF/T/h6eItngOSDOgoQDjMfih5WMI29SZcqJwHe0KQ2mH
ZKc2tbkz2s4GsidlGwEgzSl1GbH9QpU5zTZIKoBPRQ0uoOXbp556DHmjS1AcoG0R66E4vXWmroxB
cJgdWiNaUtjbyGiI7SLLMga/gUz7Y4yzFxHEzo9AQf9q12Ekjir70Ie39GXyDzTJ9HJr97OGq5Ih
MsD3EDDuBmvKjE2WVzCD8VayXuh4IyQD9Fps4rwbbwMX6R0wBwSW6NQ5P7LJGcl5kX4RHwZy5PqT
Y7n2HQ+jG6CTHttAAETa3dI9MOljJIVXwzpH7+3gxFY7PiRO/+xNaOG1hd4ert/ily4gSr5cCy6P
NP/n7ebEZqtLASG1qJEMMZFg0caqT9o687eTwSvX7uT30R6X0P+Nt7zw6OKksM7z0C/CTp7QEwef
mqDOl+cwwGucpLH20KA0zrpKAcXxLZDddOVAvr+M/oIi8LkBYKJ6+uKbLVugkZxz0VWjl5yoqVTH
Fv1cOGutqu9hqK2ZAf5txi8PIzCM/464LL5F+LeFQovNE4XTqtzmiSnodBZtOkJvSqIn/C+7W8Tu
tAdDJy4ExWc3v1RMjj7FrZC/PaTOnqI+dR4FoPmDnhvqSjp2aUos1bJ1ArW5/LnIB+iGc3aiMvFz
swB9Ntof1dL0dkg4jduuq1cNM+fbZzkhlOooFBgu3XZtuQRRVwqRV0hYJ0ovdwGyDjG8rX5SnntA
iRBNphJEMg2QMX92hqB0HxsLRVsaw3mrohOqph+sgfb/NoNY3B3sWVRxpQh26WhQoZ2tQ4nq9GWh
Zop5qpK6Ck4lRbl0A6IMfvwUdCi70QX7R484bL5pEdIepARNHohp6duDWBjScdNainOMvcTWqyxx
EJkSnpLK9W5IjFEiun7yLz1Lrz9v8UJK9IrKTA/Cs8EDcQ/nVdzlKBLuhLTSA9i/cYe0sbISmV8c
lPoQRSkTI7xlsifzsutb/ChOpqv8LhvIP0GS6Vu4+Q7qn5GBWkLhfLj+oRfX8dWY895/lWfRFszp
pTetn6HXsQctZJIXqMPeCG13xXj70lAYB1kUmQgZdEd/O1TX1G2goOPig0oNVVC6MrP9eKoz5CTr
suo+/fOXgacDazWjySBPLoYDrm3g2JuEqGRhr4fC2/iESlsO1yo2VgKq+UAuDixmGBSDgVsBOVoe
BpSBZWq6IeYuMC+yDUEtIhDC+BN2pfMT5jwV2AzuZkCce4J5vRa5Xhx+TldNnVoNkeTbiU1VPSeh
LQIfmKk4ACZF6H+ACqRFoQB9C/TYke3oK11VHJRuqla27aULnDd5RiRRfaeWuohf8ZgjS5lRQTX0
8TuD0sK44fWYwj1hpvVD2C1JXlTmbXlKJ9TCEQbUws9el4iHCFwe3IISwXSvi1BtiSDWFJtQJNOa
EeGF7Tdb72DeoYFeoub7dpaoa8Idk0V2hqrnPmH9le913XT24zDCC7q+9y5OCUhO7m5aSpq6xBaO
rhOjvZ94CIpkwMJjWOxdpRe7KAjyFynhIqcjejiRdO+dqjN2EPkAyrbOcCz78GUEouFTV0SAu7Mr
//pvu3DLcPrAb80+6ximztWvVyc+9fpO6gVa+oWjIhnuJnLvtSWLEFYPRj+rTiNncX3IS1Nvk2uC
odExb1n2giY1En0N7M7PxAg2W4WygwcKdFZYz/lY/PlfRsNukryRDoK6+ECz66uxQD7dN6StPlg0
hjYZyl9HdFPK/fWh9AuhAQY4Ki0uGoFAHRaXDJRHZLPJXk+owprtrKYr7uw6hdUYgFzKEUbV0me1
zmr3Jgamj8ZoQzV94wg1dfYBZbp+O3TjoQkk6qoxaOVvhswLTosAjb/xqg5IepXje7P1CqHaNzqS
QyRsllHLfdrAmzoXU0t0MIpEvhSoMb246G+tucFeqIjSa3a4tV2CQ+Z0XuBXeybAFEANgig+84sh
X8ZRHzRPc3pU3baEzj2c9mD6pBQ2qkyBlarlNzM3U/0w4KxBO1UDZrRy5V7aUs7sxghcDyTI38Lp
q19k5g1AflyOzqj9h/soNgycwoD8J8qkHK4v8qV0GZFlXi3q7joAn8X9JtsYNYAu6H3PrLPuAMqq
3keOWQ6Q24o88hWlrOtD4pW4dJszKGTX5oHxbHm166wAmS589uuFWKJf4D6hXER9Fm30Af0DtSN9
9BBVybe6oqRrofnF0XBrBDiF4xItorfLnhcBhcQQ0zJROebH2GjG+7BGyrvL7GjlEfkb3CzeUGJJ
lYY4Z4lvXIR46Jpa0xiYgd8XfUVboY+NnGMgvGrmWirHQRcetrxBXZlIAlrdgwkVZtokoPPQf23B
iu8LNUHQqYaVXx/1FsnObUnxFn+DFqrTRnPjOtsPdhQnftk37qMdlVz8BUKyT+Y0ug9aU/E4jOhh
IeFtRnJ/fRtduCpcbfZn5WJywZcudpHbCHj9rZqeEWMLEeAxenRuXHzPf3dxLJ/dpGv+PeDiBcJU
2cNvzSE2ebt8ZSVpYEg9OAEHaj4Xme5Gn9ERchGwcwLt+frnzT9/uX4gNrC3A5Q1A2jfDsaDXU0o
dEVn9Bi9LSx14+RN5c00PsMXhVWkJ5Cqq2QlfL00qSQYAEUYkgd3Mak9tk2qqGmN2mGv3plj0xzx
QXJP1FbSjWp3a56Ul04EInzElaBEHP55+5XxlNcGtazojDhHsq37+eQJrQH8NVZJsnLHXcgDXfqh
pgfEC9qAuhiMiMtgLrXkHNVBLWZybP9kqq0wtv+0dOxFFTADvqgAGjh9y9s9dsxOJik1FFtqxyI3
jD2uE1C5Mo9SvYa4uBFWww+QZSsnYjGZf8eltkIZw/R0WvGL/dmHeJAQHWd+XBvJA9aAYbxXvRoh
mBaX85X9qS22yjwaTA/uF/qIM3pw/vPXL0acNFobRKkvMDz6oNTjuK1n1aJqhJhW4Gu8S1EtQBqF
mlo3RSoCG9mHAVzNDkEJhLYBiG9j1KkP7QDjVUkscwWPsAjM5h84Q4whuMACMgHPvf2B+tREsN2l
e2qiUkUcy7M/lCFeJQ52uEh+2OgAoGGxMuhij/0d1Jwr7OwxdsBy7ZuIeByeKBx31GyLDSaJeCgY
jTpph3/eZLgM0wDC0oZmsjcnMa+mv6vhiepTnp6HorK/xXat/3YKSoVIKIXbDA1mv2rxXQstSr7X
R76wzcCTQfcmUqOe5S0C/8GuuB97LfZHQ5RfE97NeeQmRNs0Nh+vj3VpOrE5t2gl0Lx/h3pSGonT
uEptsxjT/uskglzdjYMVrDWGL2zmmVPj2cSeGp60i70SSDSQlNBIzuiBGOfI0GeG9ojSVtUPyYc0
K616c/3LFvf7vFHAyjjkTqZLPvOuNml3MR3uFG62ioXywYES7SHg7+qfsBQtm5Nh9mqPCGo9fYSb
aK6BcN99MCwmtHo9EOLAZ8wlGqFHD6DgBIP4TKr06A4GQrVe97lKQndbZpN2uv61F84iPTGucp0g
kzbwYs9Ib3IaD5s1H50yHYkLFGc7jPwOejYEX4Zp8F6mguLb9UGXgebfOaYTR5jtUEdgpt+ekQp+
XFkNdexbZoNcQDyMqJcqUdt/tugf6jeoCYXatk3SACnROMUcQ0sM6yPaPKHy8/pvubTcIOmgIsJL
nDu3b3+KNgVYTyToIZpIj+88pBx8Ny4y30p6HX/wuP+FOgNYXHVs/v1GcmbQCxz3uaKyZGdGMfRe
22qjcxEWIkMD2qKEWRdlaKyER0se5N/pBn1pkT14lNyWFCMjrz3NyQw86YomSz7pOVBFlCtp3aZ7
pD80ekJ1mBxU05Rf07bi/Yuy1I5QUy7G+yb1CCp1r8cd7vrUL8o5f38WfgQQgThmsAUXUz/rpMgS
HRtfs3IIPRN6oCMlpv0Mvr3De63b0KKCweFUOBfGrf0/zD8lXa6X+UHgqXy78jBgDTRSbcNXAolq
OFKwlk3RG3+V4/XvXNzL5BMOMEkUp7mdZwrB4g5TayMmpog838DU9Dfq2ci3VEF+K3rz6/WR9GVj
5e9QFFahGs+na0lTaJXYUEuE2f2piK1mg6BugOKGZHXRSi3759QW1O1Ei0Ec+hRR+DPnqfoDxbyK
7hOUlGZfmq5B7EvW7UdP0AHfoDagYwXpmRWKbmTNH4qodG8Kd5iBFU2ykvctrr95ruZbF7A/EzY3
It4uCkx1M+i0hrnqeu3BVgV6+FIOR1kFyVan7L9y219YGzJeiHeE8qAOljfRJI1SxVzJ9aP/SPFM
gzxGFQZPWxlYK1fN8tr7z0YgwaRUQ6ICrfntxwFFDk3HG1xf6FXyDKEBt/U2acAhRRzEYpoojRB4
7bgdI/hPNrRw3ZlWvvgdOnOeYh5sbjxKVBy+5XY0zcyQqerR5dFTrHRd7WNno6pq16F94mVStvaY
FQd7qPrHaRYzcNEthOcShycERvIb/pErN8HiFfq76iwAuQZFXeLy5cRENsr5MvZ8t5L2F2I494GI
Atl4M2xOmYiqfTvoazWtvx/6OpNjIgiIOJbcv7Qjl4b0bmTjTTOGrt/qaW5uBk26BxtZwM9GMk1P
TUzPDQHpFjPOrIpv1Al3mH2YjcZtAr3sAV9Aoz711RDfhpWnPsVwxf9ieO1nr020b1YUht+jlG9H
rl5TXyIsdQXwM5s2cR6DRnwCiBIYPnStNNuBQouUz142IgMvwjirtyFbkzJLXSI5MYZj9E1tuu6O
JArnK02tLA+FLb33I9Wov5UZ6rbIXXLRgIHmUrujZxU7O/xEneBgxk51B0cHEy1CjockYwtuymCM
xk3pAtLZyMhL1HNT5hijlMJSH2Uats9j7VDLt9FVICVDh8Z8akwEFs49aBET9HSDwnaCKg5it0MV
3wdKUP+SxpTbO7ut9W5t21642ihqw0CZSWeADRd7JKTEbnqR4vkad8HJG2K0qUDJo/Y8oUHUaMEj
r1wGejvWDl3gKfuANH3lybhwWzA8zWIVUjIV5UXtRskFa9YjR+KmsYMroZXPip5JPAznMG+aNZ71
peucYJ6yHwEKcf0yMTa0qMIIV1ArimyQK7R/fut1GWFoi2TltnUCdy8Vi7ML4MpmKipDFVuDNtfs
1WFPj6VRFQBtIlwGTq0l9G4b9k72xVJGI9yG49ywUZWoQ5dydNpjzzKuxe+L8Go+2XQGqFEbYPBg
Zixq1HldC0PorefXIQL4GIg74ZfUczsk66q8r7aAN0zsQurC/kaEhL/K9Qfx4vBkmlQX4HGTR7y9
cd12LJsczT5fr2P01TRew1hEIQzTXt1nmRE/gvLK9mDEzJWR319pkMe4y0jGCayh+bwdGaOOKAjp
2vqtlk0IqIUROo8mAdht30S2cWgUdAnxvTW0ZuWkXByZtrpG7k+Japlee8NUMZ1d4Nfogt6w1sWx
mko02GtD7u2gM59aA83z6xP9/t0m6kB5AWCZQUS1LFNr1eDKXDTUay0LUd6oc9wnADL4FESu2PVm
voLeeL+wBDdcBlThEDih1/p2enF8S1sTRTjMS4Luu9IV9k+cZDE5wvxB3QDkjiaUaHvvm45Mjrvy
se+vAZCzLh07ADoOqmeLelWJ/9WQJOxh4HkFQoR9+Ixqpnd2ijhYiYeWi8m5d6A8/hfjuQzdHWcq
wkirA78gXDjZaSgewxmi56aIVXr1lJ8sfFRXJne5mP8ZFKIfBSTun+XkNsiADRo+YIhOlUhWpZEV
Yb9J9XyT2IN4pi5krCGCLgwJUJfeLv0lgvEldWssQONIvDwwyzade/yejwhVpXsdcb5vnJr+iMsV
j1OH6JLBuT213UhbU00spHv4A+7jZC+a1rkHFSO2Wp20++sbfLnm85xwmMmSOc10OueFelXWSTQh
qDgk00kCYXW3Zkslc+sWUfHF6PPxx/8wGI8dOEluDkL5xWAZIgwdvQqk3HX1JtboDSQZEpRFV9or
99TF73o11HzQXn0XbryIGo6S/hK00WxjxV7+E3WIZNsNGPj8+2eR8gJtMeYQf4l1NwJVI85zorNR
udFPsPpqsy+HElMfeCDey/XBllkvN8Nf6ihSQy5hA9Isb7/MiMbMyLU6OxfYA6Fy1Wl7O9SiU4oD
9hFXPHHkcIFSxDMBEhi2VTtFL/pzHsXeoYlq8eH677l0ktk3M/loxmosN1CvIwEQmwIcshYHWwW9
vrtYxwmSobB1K+XkF5m7JoxzaXUJ9pFqIWZi7y6eX62j4m24XeRn1qBiSNCGf0Jz+F4TeK6E8JdH
omPwn9m2FiOhwKUFCNVBkFeDrtoVTpnwzFo5sUXepCsVjQu3xcwK/u9gf4mLrzatgda7NdFnPzt1
P+6BMGf3eESpd2hnV9jII4N4fe0u7SWadpTuedtgKy3nsYeCbYWVnZ37IHg2GlAcVZ3pG4ET348x
VJQT1qHxsya6P6jzKV8qE+1xt8iAd0bgV6//mEXZZN7XLg0gg/ACQjzYubf72g1c9Kp1hasymeJb
z6nx8aAVt0FXAiHhVB93UeZYN0FlGk+Syt/K8MuXdzn84liFhdJEpJX9CQ+/GG8gFAXR0tXwPG2x
qo8PuFoYCK1O2NZtEJ4qV+6QC8cIQv5cmyXCgUO3uK/a2B2bNuJtUtIo+6A6TX4oMNvby9l6OYiH
b/qYVIfrM37pk+mHA/iBnkXyrr+d8crWZFLEeXkCEonOKv1GSZbmxBHKb2pcBDBiu+ouqSMv20QG
kd/KN184W+AR2IB05FjvZdpRFxguhKINTqCiQhiSVXJKXPSKFerHK624i0MZqEmRdvC3LSH6+RSk
vY2VyVmGCIOl3RC8qG3X7sRgojZ6fVovjfV6WudT/uoUe0YN6HZSnZMCIOgeRgbq3FkabLXMnH5d
H8qcr5/Xuf68a9HQ4KGjmUj2uEgEEsWW+CY3+TnxEJfd9Aaq5RsriPWbAVVAHNO5sh8MDYzpJslF
+5WAXeJz0yQfW8fCJgPkevw5TKfQ2kQxPjCbrohNA0sIJXY2g+wwwwv61n0eg3R41vgRGFIpgNQ1
4SIwGQMZbzeKRUmu1zHhQVegaSfUjouxVQGU99lXmq3wm6uu9u5NxN3PQ6nl4S4k4LtJ6KskO0vh
f5j1OPZN3JZNvLUGALsIIpftbaeE7un6jF3gzZCvEeQCKKRkBeF8sTo4GaFv7GFACgzbVyjJo52T
FrvRKMUjZQkK9m3Z2Rs8LUuxSzmSn9oikY9TW9p/rLl3iJWkHtNBHPv+n3cpKTi9TZJwukLvhCGU
vLPdBllPn9u2utesvn7upq7dD4m7JqL4fpN6dCigfWgzyZ/QbzENUEMjnk3Xl6bRUozuRWruFRO7
702iTnLtentXI+RKJ+CDsAIhlsbAEuNYhFarKCEYQ1Hq6GmKqt8ZpbT/ePPNoxcyRIOlTE4morfb
0oyKQ4yy5sp99/55hfCPjB38IJBe7+J/z1FkhfyM4zeaS20qsoth3FhjZOsb7nhsgVPNzdbUt95f
sgwK3GCmaIGLWV7sjT1pgwkazIeUOuEKU6EGdoK40SY7SpmuuaVW5XwhG0I6HX/yWP90fcNfWGgQ
HTTO6Y+Q1S1vPheV20aXk+Un3CNb7LutrfRanSyy8VaGmktVby8jYAAofBGPzaJvzmJP1WqmBUqJ
zg4o4dL2FeFiFemqU22v3LDvar3zbpoxONR7oZpry/ZeFlo09+SUg3ggbdlHipnoe+QbqltUTuUp
CKM4Ow6q1SDIWzW4/EVInxSnaBIIDaXh5OUH3VCyele4AV2g6zN+YRoMJtxAM9lDtWOZDmSGM8nK
i0cfxm31ESRGFsAXLJJ+/z+Mo8MuJudA/XJ59xtDgKwYvlbn2jb7nxLClbOVde2tiTFeOrs0UokR
TBRyOLqL8iCCPBO81rrwPSP6RB21e4Z6WB+RqzfvDYwnN/0IlZiH17izphJDPGBuL9e/9cIuJqSD
RED1SUMzcT7ar95UNhIS2bEofFqqGmYdVJeEoYT38Li9w/WhLn7uLA/AKLQv2c9vx6rnt01pnfDc
ZoWUH3nBqjtl0vHCK3p6qDvDFRWEywoy91bvXe97mWuzMIqGEfDKVpo/a3GiQClBLuSJp5O33Epl
qbgu/uGlH6M6v29KG4pxEQ+3el1Uz9AbxuP1b/fm1+/dgIThpCAgLt6lsrlXDaBVI82vh0mnezs1
bFyM0/Jq2haUdKZZq73/jM1LN21zTNa/It6ElnYUSRXVebff6s6o3YXxBP0+7LPWO+moYKRof/OQ
hvwVqFPIDnQDbpLyETeS7gt2ErqxzdRKnAx8Am96V60+a+pgBnehCPoG0khj7XNNyEdXjnjOuXqC
7Do4Z4FvqmtEya5BXvY+7TVgeAqqpZs+6AUC423mvsTUmvKtVqUWRhh6r59jq2i+TGWhv2TeVHBL
QKg+jyE+dbsKdL13j9dH250nTFpa8N6gKwGF6mmybQeMUDYlOhUYhTh9QrKU2+EXfGMn7FhJWKqt
aeSxt03BmX5ynURpkCahiO7X3RxgSLtDigh4vbrN6zx8bpCvxrO7EQ2FAtPMfzfUd0yUlfXxV12b
uCvEZYdJl0c5DuV/s2HKnRzbDKdO209kUVODjS52E9t4xCwvy/P4l96jQ7xriNzQtfFKquPpeKfk
JJ0biARujSSCk33A2WLEC7TWQAy5nTTLYyIdD5/MqH9AsbEe1o7UnLsttxXKuchPIUKJ1twii3bw
E9Bwgqj9GvGvh6EDIJqJNt9rtiKOqiXiY5XYuG2QfPiO2aZHi0t0j8ECJmZ1HD2DLxv+lbmPWqLB
BgcYDW2fmvLbUw4xzh3bIbZ9rymH/eQqRHRF2Ty1rpZ+VClL/Wts93a8pRSaZddRZ4aj7YcTRNJC
1XDAytkySICvEdDeXZYMRYcCMySMyVGVmw/5q8vScRpllJ3p+Eg1Z+0+K2ul2SEGj91HLcN+rYrw
LsJhOJTMeIJok5PKLYYbK4nNLQVXf9SccusMpgZ8NA/vYFhRJ++UEYKpUZ5TtRlPK9fVclvNIxPc
oOlPJYzW+tsPVQRNQhXdBb/QOufD0CshlpwZvgW4eT4lZtTfoCMcH808So4DALnd9eHfvxTkkjNt
B8DfjOVaIj0CZAnaRJGaj/pY0JNhVbWfqZgfo1GGLrfn4uNWSozM+sk4T/g0HYY2ilY28vuMhl8x
dyiIAmZB4XddZmxQml6GFjh2BaH53MK/dhupcycPOUXcu7Ca1tXfogHaAF4k+elh0NCDRrTK8Ulx
jUH7ZPWJHRKVNhmeUXaurcERLs4UrzfYdlS+5sV6u1JAzDBbSg3bx+rROGlZXmyBi9/bg6Hc6ZUS
bRN4GBh/wqs2+lqjiTc6K6t1YZsChODAg5S0QWrOYdurU6GNTeDYper4laPdYKeHQ4dNMpeOUu4S
OcodNjXGLhBrQjx/w6M3lx+cKmC5c4GYxA5x3LcDR2kyReh6jj5mHN2nzBZOgB11U4a7xjImcWiL
VJM7jMFTudOyjFCibXFA3XmFA6Gqm4RyY2Y5fs5NZn3NrFL/FIlYucE91cMety4T+o+4rKH7EqYA
Fe00w+6YbN/9JdMU1n8fx6G+datEN1H0NMcfud2JZI8onzT2RjkG7cbLJnxylJQw9fH6GXlX12Kt
uWNdLiKL0HGpDyA8Ew/yPBC+VXr2qVA7++BRSIVCNuwihOo3mDmtScldGJOmDbEiOQIl4iUCSg5d
14Sk//5UNt6tiIrnodGHXTENf4qCwqo99Pq/9rPmnh2NDfCGALFJ+N6usRQAy92mHn2Y/9leLbsP
UsOtWYWif/QS0zmPurlSLL5wy9P6JZcmm9VpFi6OVI22kkrR1PLJY/FgjRv8hHsNNl4uMyzVri/j
hQNMgRABaVYQMMs74Dw9V3ATNhQwJXKU+uS5KeYe+LDF3j6yVIlPvRFm3R5gZ/VQelI4t2aVE15o
ApuUlbohSEqm8+2RQm6C5jsfjjK+ai6+XY8qpzSz2PC9ye3MPyEbCXOSKsGPi+Kf+TtpUVXdhOXg
4Ck0jrJFH6EdPRSgtE5u864aqlMEFecP1vI4tyRZAgyHGiERVmAYpZ8lg+JnihrfxY7Q+63XQuWi
azc6Dy2a0g2nchAqXjwOJtGZjnnQNuhD93eV9MFvta66n3GvmcR8Qap8VrQc3AuAG+uODqTzEzdR
qC0OMrTgIjEUPKMHqugbFLrrgbuaCtHGcXv7AYaU8tErI/UROcvSOqhp2+OmnRrIh3ed2eD7E6jT
l24yYuw4M+uAESZMn2GbtsWD1tXFIawImbN83IvAUvMvQyZsHb0YrRXbXjbBrxxbNQSZ2uFpauzx
dzmI5rtIpayx0vGyXzr6ZNkJNzYTYzDVER9tj0LCrjIj85eXBI65DZywmPZ9a5OdICWhfqqFWwM5
wjf4s9OMtrnVBs8Ij5CT8KM0iAAkuj0BBnuNkipYcHs961RMnSM/gN4s1XvL7cfcd221xQq5rJyv
+TAMyhcY5KLemHYxiU1Z2fWxzNxqP6s016A9z8oc1vLH3EG7QXfaF6PUCOgaK9aMnahoetWxGqv4
19RpeFtlIybreWGgBCaylDfPrHW32MSmDuukFU22L92iw4yuGaMbDJcqsdNwcwLnbvOK7MAZokkU
ubSF9oEjQnmItQF9KwHjXD3gJdfesnGr6aYBefjdNqX2JGVsfO6NKVwDKLxv4YBLcHj+weTPQnNL
ZCGeprZqKLXty8GTCtXawdjjZYScONGlm53bIsQCFmEwDQfI0YvPmi1HFJVw8cT/tmw7lqsPsMi+
fmG8y1wRhEGQlYuft5ZrYxFew65T6gFXDB/Dge4PN2b7tfO04IObyfDOGbNorUox37Bvr4S/0Mo5
qKemaS853Jh355Qf4XCXAcJmB6nyJN6GtQkB8/qXvY8jZqmfmQjBs0bPc/GcUzWHbOcV4TkqItHO
4CRnPIjKqkPYovn4VcVo8GPMjvppNob1r+rNrDOiEvTqEKCcK5mLebXGQnN6HCROcujzncVHnzPu
3IPTr7a1//Iil1MKHwzkKmELQ81Z3euIaULCXwMh5yuFh5tCmhg9pKwpNrrDaHQjlnDKEPhTBpF1
G5l1iO2x1kQZrD+jhn4UVY27z6U2Ks+FqWLBlExOj12ajfIx1vX4fVNOzLDIy5TYfnDSFsRiaE39
yRGYSR1bpM3gQxRp+bOFR/gY61L55TjKgJLU6CGtI8kbzZXFff+wQNWi+k5GyJ6EcPL2kwchJjHy
fJ5SEVef8SDM0F5XBu/ZHCJMo6/vpPdnhLX8//NLZevtYE6v5yhCTK0vhFN/yQuNpolXmePG02Nj
y8skn/6XAedCvMelQLL2dsCiKWojc0B+imAobsop78oHpQIGehpiLxD7ASPDae0j/9LA3m0jjwx7
TpJgfixGhZ2Wla2HxnYnCxsb0fEx1Lo//Is/Beax7gfJ3VV1uyJWPwRhe+NCBqXwhAxuq2k/QNXc
wo4+pl6xH7X2qOXKURfTV1urIPB5QbUJova2KcYbieXVxq3cM0pIZIQuvSzEnlw12CdafSoVO9mJ
2ra3cVMfO6ffB7XKdYR/Y29ouAEG4wdR9ic0ECgaT/GNLjtfjNpLM2i+jbeSl6ED3MePUQrMdKrz
Q914H5ugvOkrC09RXOHC0dlo9XDsIUpujHC46b3SR3fqZzgbU05jeNKluJ0K8WdKq200RM9iKD6i
gjre83c8EWLSpRMlP2H6NE32k+siQ1HBaws1DWetzjhjsvBINZiObeIl5NYaCcOogpqS6bY1saNz
qt967H7M9T7YeCIm4Y+9L8kMMo4qLMEFAiFUWbS9o8mzi2nVFj7MJ7exbhK81SbNfK6s6tTQVYSe
EHpHc8BF0VOIVsrhAwVa79Q7A5mCwEZ9m4ly9LOmCl5qRdzXoXvjIUSLi0XyMaFvtvHi5lgFwUEd
rL0S52fNm/zUqm48ofqRKXMsNyp9Q77+XCFX17vjDY5RD4gbupvWVl8GDe/BQW82qLV8UXAVDiOq
GJ04op1zLx0EleT46BWlbwnRbBotPbSYR3ujPE5OjGMh9sGmPeLlPDU4Ow7V59puDjEWLRu8tvd0
KDZpGZbnUHG36IklG+hYN12qAzEl8LtFruWHGnY7lbbffZ+Ig1XySRHNeGUEd5LC/a0wU1Gb6GNb
lOnJM7CkH8JbHdGlXBc3mTneDQVijG6ffA8StoyhdT+nFONy/NOFH0cI4qLjcB9W1jcUkXJs7ru9
Q2nI6uxdr+T3pZ3u6tr+XrXZXSyGB70berx2jX3cIWjnTFF7rC2S9r6uma/8TIB002GNrY36py51
yl1X29u+C86NdLY2FraWSL+7oqw/6QPuqGUb3valu4WldjCjIcdMLPyMm8dNEJvPSZCAr+VgxsL8
0lnKL0CfRy38VAXTc55jWBzBua7IbUSmJeNmzBpfZuZ33YoOQW/uwxYP0Kr07rFYxYtSL+Jd7gwP
sbTpPYlf6mSzqPSGpOHszDE6DSERuoyiQ6XIbJuF+m2dyW7njt5Ops0B049tG8AMt+tiYwtN3UTT
iIZai3zrCIY/GvGNmaGgbqfvQ83ZTzgm113mAwmaouKpgQzDf7gzvO6RyvRRzco/6eRQJhbJKe2r
391Yn9ROvky1eWf9P8rObEdOpGvXV4REMHMK5Fyja3L5BNllm3mGYLj6/8FbW+rKKlXqU6sPWm6Z
BIKItd71DtLdWEv9s5+aBydZXlJNf2I698MwJ4+v/Fu2WA9Wb/4iPzWwYuuE1vJ7mhF3U8Yz7HFl
a/f9znbp/ZTm3orSyQM33la0D0ambsw+OfRS82s68kXkv9CUj4FjWH/Updnm07BssCo6xJF5Kqvq
Dprmrlqan1WnX02tdhyqASVp121VinivkOl3Sde2U6qWjOBpuYWv/6PROjsIy/ZuzpRbmRh3RRd1
waQ2JKZ22Q+hD0+EE38fZfbKVL4MIOX4Yyd3XWbfj2W/AWoKZAg8o8+Pc9kTG1m0t8boPDH1vrZS
vcAkI74zWutkzWXkNU76aCVEcYWV6gtn4QWVIzs39B2vR2FogE0j5B5PuVLYAWPKQCLRQMYb+mY6
vCwW46u4E5tGGHdKbvu1Vu5ShWwONpgxN95EV13BZKi8oi7+lH2PYLI91uPEOwBuV5NbM5Y/MXZ8
SOvuZE4UB5HRnFJ3uEsU5xi7zc4hOZWtstn3tvam9u4DBhkeo0VPq3taCpomDxe/UyaY/HflN4TU
d3qY7OZRIatabrvVUXUpp6MOH4ho0yc5LnvLqdtAwpThyxtvVWXZNX31wkAsxxwwjraY5J0ikWyt
mMzpqrgVWXUdWt0dZgz3KMB8Bkv7QRNXmapfz6nx1rv2zh26fZi7ft/am4qYSnQjAfi0H6nlbU6u
gQ+m+KOdiis8SQYfbdNmGBzfHk3yaTP1G4qaQzWrz4UorNspIaQ9VffOFD7Qv53SXD5Os/sGmX+T
kSk6FuEroozbypzvVbu5gYfzs62W67wQT+2g7QBtZs/phsqf9FHbZPSSBiolouRD5hPlS2lVI21b
7LlVGmNDbLL8px2RbHs9V/5U0UDyrRbdV82yRT7ui8QcvFbVRq8emAXR4x3g7gfMzTZ638bekKa/
+0jbkuAVQI8rvVr20ssxLC5LGlDLOonQ3A/tcGxHeTBH4kGT6OCE5RYm3kaXyWmIF0/R2FsjPQ5A
g5+JNEEmRnhKG6lovYbEp8IVnsS1ZoP54kNVaQ/s2zu3mPbjMGIaOioHc2mCKHVPk2r1gWMqnpkN
x1SG3S4rhpOuhBuOwLd0Ec+hmr8SS1d7bBHkNmvOz7gpnqtaDeK5/9a51VNeW89FrF/35ridc7by
2dRPxL1gB7vuxR1h5fXY04c1ynZolSNWcd8wnbjJZvW7UVm3szHRl5b669jplTdy+Ch9oXmZvTad
HVnrDirefkh3oTN6bcMhEIXfoRKcisG+bUZi+SJjwzD81iynzSSrwgsJssPlydzlpv2skT9Ge1YH
YTP4baPvBGcmntK2B1ML7k6kSr5k8wqo8NiihQnlOG3tYtkJlf+/6+krl03maAeR1netaHD1s3c4
/7256nJFbiDW0mu30KnT7WKyI9MwV1Vza0ftD3gYB1Lbg0VX/KWO79VCCz3RYeYLUuY3dvwTMdAJ
wxrTS5ZM4WPBMhElK3zEK1eZTlUdZ16TL0EpsAOjvjZuF8IF2lyUB8QYVM/OgzrnJ7tHwmOwahO+
FawDvs+p8DSDaHS1Hf3Zbv1kUm8G9i1DCW/KfAqsSA9WH1kgBmW7gOCspk+POK3+1jLQHj1/yOpp
H84V7Y52jevaqRHOo2jbq4ZR7BA1vlYpvW/Veus5mM8ZRvI7VLTDUEgk8uIwhL3OxJLw1qK+Spzk
YaB4S+3kWVAftLCgMQWXkaemmPW6bnEUhvyfQUP6G4ZDDGxQ839IZwEq0tW2nZR9KwltRJWG/R5j
9aAlsfwC9/3TVgp/KlJEAH7pld83G7ZYBkXBBfLgzmq4laMWhps4DWNSOgfMyC9ImD7ppVYV6v+/
2jkjRBRmXmUdpAvTCOPfM8WWn9dzdYz61Lnh2PmfJ/NMEVbuIuJK2P1Qtt7fnTpqsjWTGN+9OX4l
JtneYvtkBpmojW8M85cLD/MT0OHd5c4e5piUTagjgzrEkvmWqlHSScy6/NwkillUebph7JRuNFdT
9l/3jJ+9RqQaMMSAPDQw4Pc3ukypyCvUk3vSkAgup1Qn3qG3buAlKr++vtRH3J40Ha4l0GYA4Ltn
l1JbG3v8ys2PqTPWGyZq9a1e5xhoOeYMr4AdCeJmf2F89slFLURcoBwm1lCYi7y/PxkpAqf2Nj+E
ij1s6Vmin9PgxFuF2UFA+G7pdcN86aIrSnPWEq8ZnFx4JdYg0nx/0ShpyjC0cPwb47K+dvBEOGad
ml0bbckYZylAKrOhftGWXoNN04vD1w/6k3e6ejDQj2MfvUJZ7y+fFS1++FUZHRsSGbadLJISDo9F
M5QXl7IwPrsWHCW+ktUL58PgwDGbmeWaI23ki2kCdcKbZTM6UkWdr5ZueQF3/KeoOX+0LuQddK9r
KOH5THgCguhjVw8xjm/lBi+oKv2OX1PiaxlpSWy8JgLD3N5lkZLvDIUkBNOajO2S9hmVbVd4wzhR
mqgEzWIBOOIONMvXrx//Jx8zcX+rGQfaBarNs8efq0IW5EJkRwBjx9yVVmjdVsOS/ulBjQ1auxwa
glroa3c/QRH4+uqfvBDgc3IpQcO5/rkKiuef9E5lt4daq/LRK6yUgqtbnGWXU12mF652DssyGcf3
FUgWYbajWeeSn042sQLzmqlrPzk/0sVRi73W9uYlisn5XXGdVckESWqNHwMifb+kXa3RO2pLBJll
M/2oyUv0jAxo3usNtXr6+gn+CwL+7xpbL8bViKoFk+E5au8vNi/OECtx5R46GaaZP0xzfjNO9bFV
RKCQt/SWDKLLvBBM7MkdLGqyLut/NTIGsg3Tsc6CXM7VmxxjM90JQpb/aDjCHItI7cdvihm530Re
0LBR+daRv7jd8u3rO/jsaUFJZTfn0+R5nd2AjS/+bMY0Yomqy1+pGoMvWekyfg+L2PofnWdgosDR
WOFjnPf+8ereP61cJONISohzmPJIVseq6NBZh9YIDIlNw5vIrCH2GyUVEj12PVwoDD67VeY2vCWG
P+sk+v3VQydNUDbjUoFiJbtOiYb3StwIOgy49fnCWfJxsUNGxfiDBY9REYTH99cCJlI0TmXjIPrJ
eF0WbEC9NuqbS0/03AvrH7kHWjFdKtRAPBfOkGO3FFXpTqV1sDORLbseKTDFsjKHMmjTlf4hmsh4
7qOqbv1Mb5j+a11+NzIlUx6nNLEcb0p0HVeMsMWmsmBktiu6Qiw+/nZL9/b1Yjvf7lYm0rojwwOA
TfmBAd2wfkNLGibO63RSnTsIPMIVsKV2VLbSqAcafXNZPeYvYc8fptYG3iboSljjyFl5+2fQcyhT
sxu1yDoYgMpw+lNL/1mrCqNTtWSQ6qlGlCfelDvusLfzrJY7ssVziyfSxs3j14/h46RuPWz56vjs
GNtTOL5fHfCUhC1TRezp39V+Y9GmksAYzbUTgJlksW9j0R7u5dIDd2SKZkLRwx5x8cESmxISFblm
eAJn8Rh8/cvOa+d/Twn+EMsWTjWagLMfpsuiMEmxwCZf9HZQ5E561fVjbW/wdc6f+r4rL7BC/g3o
3+2gvBj4tRwMqwSBjeH9JcO5U910cq3DoudaexQLpsGK7hwy9mxS8kRR3UBoUMi8HQsdqCGfm2aD
VVarbxH3yGlT1hGor2wGzf6FUlmKZ6WXyg+zHWtCA2VC0Kuu9pP6SyR0Ih7enum0N7JwCaKizg6L
3cTPfDvu6FkWgu4bZXLGbGNy7zapu0ta+702iAcb5/hkr0eumtxbOWa3QLI0bYFtOqtqRRRx6Bth
JswfuK0M2ZZTIX5rh0Sdgqw0s+4gkrprfCubzVtc//VkayjwrgJVqwCqXbJ9iWgRZlf95WicxXyh
Gvr4Ztlu9NXE+J9H0vk4C3x50FvbQZmq6unzosfx93ypsCNv6jJh/D51yQUizMezkTfLoYg5AgFw
qGzO6ml8kWNjmlF2c845sd/ayXJXmoPQvCZ0sAZ0Kye+hsk878twWF60uOh+m9OAcj8jDOsFdVG2
nfKp/GMnffLkJJH10sZ9+s1uMu3BMabwBGdi4e9xZdE94rLrXuS6/JuZn69ONox101iriXO6qppo
GeFcg3JQMjW8ifuZmRIiIQblHZraxC1A/gFPs99t3pgkmIu41jxNwyzXU3urtoClde0mzUT5O41T
C460WKzAiIZUwAOJjMTHkR6dNftF89MapXOL923reJXEgA7yss2Hzr7vgsEhxXS2ijoU6Umxe3FT
tIXmkp0GAo71kRE66MYVVFNGNs07mfTZY2prg77HxG5uSLyYQyZNPRGwvmpDy/D0JoREr8VSO5Kf
2Kf3KvzT0k9ZJj2oqJB3pJAClbf4Vm0YDK8NSF1ofxhyYLaEfXDzqolhLvep7Yaxr3eQQzyNYOqr
udWgikfgp1t16DQF1ZKhzzvWdj0HHdOT7DpbUPvfNlh2vSxqqv5BciWuS7OzXagajf1WITXUvXLq
O8CVBQwdEfyY+CILhxbNeLFU+OhXw2M7A3wxOXCazmP8ru9ggi+nrIiBmBdTzh25LGlylHjGVxt9
nLRbNR0LUudTNGc+M5QWkGaIeaOQjOa/CtEuVWDUPbeihrr2m99SnLLJwKhmsJ2CqEeZ/e2hcC2b
0kybO+CF8M8UqnXjO6VhpP4CM0puRsbf+aZrsgzlaK4VL1Us2+tSgSTqW0WngWtWk1psjFSJr7My
I30TLkGVb6OUCBZPDJmTwYMv8wdFFJwB5GY6g6c7+El6plHWS5B1aRMHrT7KDr1BX5YMxKR7VO06
thg+RN2bpePF7qUQYr5/fUh8qKP4rjnE4feu/ap77vY1hf2wRIMbbeNhUrZAiGagz/AnB1q+7deX
Ws+b888PzAi7T5v+hICr94cDGrgZwVSqHKgRLeMwMZCLtsjq50tKzQ8275x8NjqHtS5FgUor9v5K
+bBYDTh5eChzZXQ8Zj/kuSp85MNrHGqTi3lLntc+IWNkZIxQqcqtYTvSgWTJNG6DKqV8NXNHun5h
EHDjzXKIYBZhxXKpr/3k8fO1qSiEBTTSD+4n+agrcclZeSBhSFd+9KFTd28jXwbc43h++PoFfNBX
Ua1TC+BagXwGgOucZVLTtLkGcrVjnZIWCGou4iutKd0WVFwMiVdCobp2EmfElV1Wy3PclvqV0Mv8
RW0x3gOCleO4LbW+LXZf/7Rz5AQcQUOVA1AEPUOAwb1/Y05HE1XPQ3bU5yLqYO7lhJ/NFPmZX4Sk
FHnWHLVToKDTfHZjqb9BT6kvdE+fVC/r7qsSHU56CsrpswVKuKRUcbZOj10UNbYXpo7e+sQKw/fW
a7RPg+zslyQrG/jvw1hpnhIPFvzwht3R10GgnXJxbsyGKEevM9SajFhtGn9PtQ4eYljEJXmVohQn
c5y7m4iSrQgiRVMfnaRBrWzwJRJWj57gxo7TsafSUMj3NdKEEWXS6iX5UBmjRFx4EyKMOye55jVX
2UY6kSAMqOz4I6VRnpMpZdgZq0VKylVYwk3LQryydmY5AwgtBSjthka3bL05hbRDZGRWNdtwcBrd
Q0Li/mS5p3c6E+gLPJWPix2dNrYpq4El1o7nXC4xJ3LlNTsHNctdNv68PcYKvbyadfbz/7ieWOkr
KoVVIjIrcc5PzqiecsfKk+OA4j+o0yL0Wz1WSVruk41Wa93BQoT8JwzNHH2DeckGX/vXqr3f7PgB
uFispkbQh52zeqlJJfPhWMbHPLXk9QCzidlO5iqrVTqh0IshjwnVyDOKyuJKMNfvA11JOfE13I5/
TlFv7KQY5T0FhBr6GkNmx58cWePd7yoHJ+2Ub1qhREeSGquX2pzV1ms4Xvap0KO/ut2rjygFRuaY
BnpuN3XuC/7KPyPg2q7s0XtZ+tT97EhvwhrCbn7R39qRl0+2/YBQPEIyOxOoZun5nYkibpci/zji
j45Kzs5Q9HR9l0yedEv11DPy2mlx9LNeGFcbShV588xwbGmb5tYZjf4krb660Wer25sOZoV+3Zjw
bvDOjB4KTIdv866oD4wvq4Ps7eo5W9o2aKep+26Vc/oDg+L6LVFnGyquo1ynRhox1F/7WyOuZTAs
mQ0FokRjvIT21Ti5+FyMphF0ZWj7briMR7XRRIDU0NyNBsmlmazrqyUtzNQHi4s3jA4heboStkdU
Z/mfUOnbBxXvWgxVbbJaDngAScOntTHg36tCazZWm1ZPSlIpe3xqxRU0Te3PPHZGF6h6aVsQrsJ0
p7fjTDHXGARED4X5ozaaQXhY2i+7JckzH+qcvm0GAt+VyFLuja5N72enppwJLWWdoqWGVyFJ32lJ
vVxXGYQcV82HYKyxDslbaLnUENEEt6hp2udVVbDOxXr356hU8ruFc01gFobl5QihfqtYAkeUIq1y
CHNNCzIImyexyHTHbqAHlLBQLPC//ZvZebVv4QAFY1ykD2alQRqQi6p49LgIOurIXq7XqvShmszx
ZjRa80ZXkvy1NBpxEtkaSPmvulNSJ/8GLBzddVpmXZFj60ASLAcb4D8qHd0vkB8eYDSMe7UKM4SA
RINibdgpu9HUMFO3nGnQGZUu/YkwStYyI9LZS9vCgP21dGqLl5JUf0WQt4hDTEo3sBhj+NiYyQ1T
j3wvwhICPXP5fWhFzhKIHiSs7ZThClac6meGmm6FFWubfuyGQ8E0oqCBsmbLz8O87zYDUsStOczF
1ha59TgYc3irdC1sp7xBYC+b5a0tNSuQyoTOXeshDIfWot6GqPs2xeQuzEYdi1FghqVq5TV9pMze
Yk2i9UvXyNBKrkkJvTIaATb95qkq3fEa8lX4q5qBBzS8hTfoDufrmAe0m1fVCLEm2P0sC048OJ9H
GmGDMCsiz0b7vU36MbvqjAKLByUu5peuo1XIavwkPSZzth85pX2Dv1gDhEluMqolJR/GjdIM7hs5
t9SuTV9uTTYLlsuAIXttGnujisabBAv2l1jlhozBVF+X0XYHNlXp3Lhx379FZYq9hzOE897W6dOJ
cbSRC8PADkhqRtK5NP0eakh0rZDRuGHJTH810bSXzKE+FpiI4izWEVgczhnnRUSczkViFg1c6JjG
GDveSuQkk0+TeqH/Xjfvs83dAeIAJSbbwGALfV+taEvUEY43pccEkc9LGFnJVetOADt9Vy/iJo4t
5j25kSSXbL0+KZNULoyfI+cKVe4ZvhK7shSWCecy7Oz6uY3yt2lR4TSIyfCyKi+emzhPfdUY7U3a
Ls3+60P1k+eL3ylu8etTRkh8BsZPKaNXZ1VQNwrP35vU2tB8wL9quPB8PytUsZQAa8UxCEbr+fQO
KozVu9ZAJVbUNYM7/K7AGVZfeuBs/UfSRhVGD53MsAtGffU344D4lRhp+qAtKmQbpYmq26HNL0aU
ftJa4PlK4t1apvLPOcJF0ItEH+ikx7LUs11r18MGn7DjaA7EpTWF5cVaUp4ypYM2DrffrxWoctIo
nnUzhgwQoZ20UMIC+118auvLP1uVOKAwfyJBVmcOeYaKDpFV1mATyTHVDfrqOixuB1B432rMzpel
Gm86YKzvzLeTzdcL40Nht5pHYptJdi2KZvCV99+D7KauC7MqPsayk8eQeVvmWXTsuzqdLkVzf1iE
dAqquZJSaWPMD1L2Rak0MvFqQBwsEQ6cj+JulfxfSpv/57X57mmeXeesh4ztacLhwSXCpDTFH/zc
w6NI095fxrYyCXZKWo5WhCdMWAolLYhBHqxT6BbxL41G91eBj8XRkgP4r8lg8q7G1iDy3aRXIK7U
WhwHq1Xt7xwjmIcxx+3Hdyd1+OPo+KduBQanLwWHhAsTdVQFJgzMG4AGBusouhrNTWiaOHR+/RY/
2VzWzhDtFarTVXL6/i2Odmo7baIgnU4xz0BtsUa8VtFE2aCb27lzcDKRCG8IgxU3bhi6F9qDD+v3
fQ/4zxTpP7oECtnFlUbW75mUMh7NnK46aLW1bC12mOOkLUVgz51x7NIuunDrnyzg/7af58Kz3rQq
ZrRRdGR7a27itjbo3ca6vLFMmV5yPD27GAfG2nzjBQoYgon/ucIvtIAnE7fOjw4mUldGonaHPhbW
HnAt3H79Ss+HE+gHUUpiWgJbh5YLTsL7d1oSREu8UGrvE+kYihdNRpX5JmnvWVBHLUyqwe3g6Ft2
hahvilIpvdX7ZDtJd5fFSXtD9ZBdwJLPx1z/fpS5Tg/XodkKf7z/UXVYLyqjVhQh5tjjHqGV8jvW
6VR3oZTDVQZw8eKGpnwCktawty7R5DVD437vE9sYvVFJydYgUlHvuwpdJJI1xWuGpHEujDPOPoh/
vxOhE20k7ERYSOuL/M+ChKmNbzPNMHxLtfnWpqp7G7W56dPE5zcZtxaMiJNwpV66U+uOl6RPZ98D
l8fECVQIvyD+5Sh8f3mjLPDNm1eGJAHvHmnQqA6sovS7ecn9AqehDQpIrHnNRaQXDuAPS5SFiVbG
WUVXmHpaZ29oMvN8LtpF3ytLr/40I+h6DPiaLYoN6wJ1bd1V/rPP4lLlEOu+epNAWyP/8ezs0Gpl
RIspkyPfN3ZxGF0YCCOJUGEGLx5rfFWDr7+JTy+4JjeB8jCu+zdc/M9bnfFNtAhPS1bm75L6Zgw0
y7zSkn+owm1CAMOmqS7sL2cFIzfpoi0jpZvKgfLp/HnGed/gUOU4e4ZEHXMvOy4eE+YpPeGCvfnU
jrgD+1oU2unm65v9sIbwiWDWARsJCzKIgWdrSIIoV3Oawr3qh+nVVosY1BMrAK/tZvsVElhzu+S2
HWSNO13gtn34erg0snjk0w7qNjzJ3i9fqzJojkcywHAosPwCc6dbjATgBfQMimco8agnpG/SwL/N
Mk8uLKvPrk7+I7jqKlb8oNw2IP6IejSTY4e9PV2MtcMdIVgaYzO1VbVz5ta8NsLOODQmSuGvH/o/
luD7NY1nH2NQRtMA5hikvL919HDzFGO1f8Q6DDBlqm3tsbFntqm2BP/x6wyNG0IbzXrio0BlELmd
+0AgboSZjm4ywsu1Rl290/I52uFAPHb7wR6j2hvqaWDqQJBmtbOiRXvOs1icylmpf7aphhzJ7UiD
IH/EdJLN0DTDvct0y/HjTAPvq7IE/fNstghtcZK4JVrFfQ57GOjBEs/i2cZm395okT2GfoPsBbnT
IKpLIT5nFdz6MXDyrWuC+T3F3PnTAQTMp7nJjsRfi3vLHJ1r6PbtBUT5s5WP3dH6/LHgx0Pj/Tuo
u2p0O6OZ901uL9uynzrq4grYCDuY5VGLa3F0e6cNRFPn+6/f/8cdZhUacjJiR0Gn9K+H+M8Og2eK
SBLp2is3btwrmIZBBuu1rSg1bTs6Tvrrf7+eg4+XhmfJ2vee7dbFMLcRTl7FMdei4UClvvgNvpFI
oe3uQHcq/vfdjC+bYTDvEes56+zLNtUMUEb9pzcs+ho5RcVcXWTox/3MaqpfitQ0kA4GM5fqmU9e
KsA8WmCqh3Vqcnbl0rUSu09rsR86nm+Q5Jim435cUCjPoojgG4Ud+Q/swNUjCBpd49dP+pOlix6b
wo3iDROecwTbBMcxcUrLj00V989loriTh3GXXl3Yts8ZLpggUyAitXapImg4jbPVG7ZtpUfENRzr
vLECM7M63zErkk0TUwls2DVIFnZLlR6t2mYqmYG6fn2n52sYHgcTNMoA7Nzpts7x60JktSraOjpa
iDG3StSAos36q0jREwgiZi9VHOdvFlaBxuwH/h2M34+zgSZMCgw6IfrFpZXedT0onFJboBq1LbdZ
biHLVMeTltj1hSLvw41iYAUdkztEF8yKWl/5fz7WcjGjVjOz6FgOnYlcqsJMvBmn+KHoGGYfElGU
l0w6PxTA8CU5EHm2fLJ4i5+fD9hLxEYZNv1OL5n694n4Zuj1T8aTTyCr4JoINXfGYp2o1je5Ye/N
ZNgKov+Yq7xFS4uZgTNWQd4X04W3fl73YeJDX8KOaeB2woay/vl/HkYlmRPb8bSciGAVKJYVQO3s
R85MR33Cr4OJ1ter7EN/wrxtNXPBHVqI1QnvbExitxJAN3H6Xen2uNboy3HK1CHQ9GKdqs+Pbqvc
FJZyE0fj1YD3g0cCzFFWOON+/UPOuSH8CBv2Fs2Iti5293zPHql48biF+9liALFRXPumTnPErm1z
SLq7Qcn8Uiv3hp5972UYtFLdKnl+jSHKIbN6Hyc34ceVeCuUjNDlYl/H016pkL1M+ZNitEfoqkFk
dfd41Fz6cv71cP+pNmxmXBhmsZ5WSouFbfr7l1YTTW0pVaMcZiaTVxQRakBUyLC3FvkYFqHYL9ho
bk1RIjuequG6zWAlLKG8RF88K3L/3+8Aa+HnrBL7c0tSOxzwBpgc5QDVrfLDYVbAQy1kDRZizzwx
MfYwjb9fv7ezbePfNdkm+Zx4dzbeCe/vXc2TocCdFDSIlnarxqvqqdbLO+Tn2ma2hdygTJ3wc1Qu
BlOpZx/Lh2uf7RxyTh24MktICZkn4dbEYdw+meZgJncNQ/jnmk+2CGBX5APaocWwfC3vhxLBbVHG
EFVmPfVyGYUkagEzl0E25y1t+STG55mQ6t8SQnVHg6Atj8PYNLM3cej9VafaPOgWbi0eFixELdi1
6hwFvN9Hg/TOMohlMqbBWCmj6o2oKyJfMXKKRobOxRgsjMmuE6nILkj0YvnDQSauTK0GFmgkhWtg
LEnWB65obcOzZKymJ9Fp6XWXatPPoqes46Sd9GgzVDXhlsIqgUqGNMagyOkEo01tLq27frDEbWMj
ZsfYSvIpK2VMbYo6ie+omiH8FOTqvq4T74bJj1pCXYtTmaM7FdOrblpNeEDSZH1bVOYowTI24sGK
VHUNAMqsGorUYhW/omgI84AtTXs0rblhR6Qsu6XwQ65aOcskcEBXh9ckqicua6ZttUuhxacHRS/M
DtXSgC10FSY2zKuY6tyPCie8bSppfM/ydHwOE6V3rsKkN4otOXiV6kmChZ/zdnSMQxpHDHV0NXR+
wi5R7h14jz16N3NCFS3FfJ9z06o3Vao7khHYiWxPInGMx7a21Dj95EBdT8gZa9NrM9Nh8ULnerVi
838lSvM5glij0YDB7LJTv/9C0hkqkjYJ9yDjQoXUUPemcaRjxFCcTaK41F1/sgkYKp8/dcu6FZw7
ZoWpgpvo5ETHCNE0hOAWpbEyKbslq5ut1IZ4XzqDfvh6F1g9LtYv/WwXBD7Q6CpMSD/0fe/vM08h
bQqLUDaNZmIIGiIkic3Q0d25WTozEhqGwVf7cNqVRaYGgzKr3yd90gInNRbPCpmlKQnkvUbaJXNX
IfbdoI6eiqU0g3EjeapSUhJssxA7uCjRTYQE40omTvvQL019dFnJ912Z46y+uDg5YcZudF5MRsff
Dpf4xqvzofotwpoED4W8vi5CyRpJRd+EDUbCS6Yxa2Su/CpxeL+NB3YxnwVWDwHVLeZ1aJeNneWk
8oeRt6HiK1oZTsFcJ+NDOYrwpi4VvFzCPgt/SjfNbromRgk/pCOKXxnWNWk0WA3P26bq4tOMFfd1
0izQymXYX6foGvbDkqzwp2M0Hsry6r5OcBxFXq/shJYsGxiM7m4ynfxx6TDiisPslIREZKlar2Ax
p03zyRDx8gB9cPTNpIoOJc6+fq6E9fqf5damvNkmjRpvIR9mNykWzxtmXQ8Kvpl7HAMM8tES+4+u
p+qhzZb+LXNJSiuXrA1c6KFeP5lQ/CVsXoVD5rdB0PPzXNrmvbqU+k/4FjCXlsy672yz3mD1MO7S
BNMaEa8yTxffIkIIVHOfa4p8GEIlPRFYOL11qi0PKI2pqRqibP8aTafcwuIVj6Q1zV7bF85VXDf9
QxjiwDXmDo4ief9HVqYdDJGD0lUCmVrScnchPix+2SjmVTlq5smYdftKarUAV4XdGaR1DSmnz0gE
skeUwiTC7d1Cj27lWFU+XrOuz7wwD2Q5TA+wdupbpPX6jaGnyktshIvflVAusBEU5S5MGC50+Is9
SgxHXxRCaZDPZs3dgs/gtp1gAnRSa/xJKYpj6Q6PXaJFB8MeW6RSYmqCshjh8GbjmrZXpPc4YZnB
MGUymKbFCRIZsmi6ob0hz2fa6mWY3q2ySQWdbB03fjtZzW02t2JTtW2+yfh7AjsEJ59dsmcRuFvf
Yg6QyBuzYoa6ZGDZ4DoNfJIi27SQm56EWut3c0dZb9NkeHEhYzTeAm+EGUTyRDObPHNclb9hMFS+
NXVYesO43RXwMfw0qVqvnk242D1WGZ4jInsXh2bzVFaL/hTZGKKaWBHcRDzeO3OyxauUYCeFRvZI
CSUBrzG3XPyxIT7BDeF5rqgMCmG06+mYuT4khQVuTCdg63J8ihFnk4VsHj8tIPAUdueqvj2NY3Xd
GHixTKn5YkBI8FWSGWpbaf2uK+6yrobMiQzRyxXN2SPntvd8Ahn+oV29/z+Ozmu5WWSNok9EFTT5
FlCWLFvOvqFs/x5yaFIDT3+WzuVUzXhsCbq/sPfac6xBEhUZiYX/j7xu7Oe4T78K3SjDpvJSDAur
B5yk2eI8eG4x6QdStlZQsWjbTJU2ndd4TPb3ziVaF5GE3lp7R6TPfOolCtINJ5//xXVtPWRmPpCa
Pg3jzUeP8znFMjUPVt4T/+DW2mtGS/lbmM2cQXWqzRdsE4YKRz0VD1UGSpkpFIrC0PAnb7NUrn0n
klmgRxDzS2TfayqRVmYAPhJvzqto6boh2XpDqvpoKhw4cHxcHVIILfun6rZHwbN8VwtGEb2zBwx6
fGhaEnebavTbS4o6DdkLv43xqOcLrA78MOrS1Bi8z7Mz+/q/dZZ+TQiHVOaFiQ7m1gAFhi7yw5j4
y1Dzi9its4FfnVx9aehXGxQ0RM0hXb6tFk3y4nMzcc6ZE/IoH8VxYolkl/fSCQrb0jb1QJkSmEOq
X5KS6eqmVsrmDveLcZfP3YKhI3F//bQdX8h2nANELeWLslr7b+im/gnitBUgpmv4fUsnD72uXLfr
YphBx2X8mLJBeCEWo4XrF8/PGUKI7eCzRi5TrzlO/jIFQjfld2csTOwyq9aixjJyUq6mMhwHXuhl
UOWh7dy7YJPgPBE4gnA94D0a/WsdZ0ECh00LHCcvuQyXCaSNq7JorUr97CVpheIPA/TV0eJ1DSpr
bD5znL8H4DT9EbhMd2ShYDImm4q9h1EF17wYXtLWmqowN9oSZMSsoVGt5XHJkuoDpox7p+LOSAlF
o8wrmT79azxqD94oKgARjpHAUjBy6ie90/zDOpT+j6ZwBISZl4K5VsLZOewjrmTx+V9V0prEWuF8
SgvevrzAPheha2yPTJOzsNOlvJWFX168oS4uth+LPSHU5nuOqvzuuAd8MmtjjLLG7KHWJ/raHMbW
Wt/yXKyHtrGJFexJp4gTUT+u3F8vncedg39KO3WN6x7T2ZtfE+AB+3lxvdd+tLnUzWku9nmBn2Tb
rNCWIxsl0F0xp3nnyU8z6r9R29ldudwMzbACfoPxMEOQ3+d5nXMlJM1LC2cIXVqjtrbdxVFS1vl7
5vfaxq6Z5Agnzo7Ik7393GstcEfbSncAn3KoqtXabZFGgWiKR4gOAXotb9uiJ4xgNmQkwSzaU9pb
CmiOPSzfPgexHpR8l9n94TA+UqyBQJpUXQfI7vrXJI7JE0tnzLorqfTbmLf2vNIfhJWq4LW3Ja/B
pF8MlSRnoFDi2sWpcw9lntAOSYrupIl5GpRzKCu093wYWeTEzQuqUY3IVgbbWbWY+ymX+nu65N22
s0gkz5D13vqBNCavbZrbwIDkvcU5Q+hWFV+mide0BVtOVZ12oVEN+bnrNJt1uKtu6G2SW1KWv4kq
1isRMO7Nizmz+kVZW2VNxbPdtt3HshoQmpBeRl0h7edcNOuO5EXB9VnoP40Dfzwzs/agjHHY68ZC
nja88CWKC7f29njxs+2y1GLrJ/QDY+87YQMmJSzq3LvYIwNFzUzv75LyT+OyKGzFCcLMZsoubdnU
L8VY/ufXfs6mv/H32kQUoZUUdbRiw3/R5xjlAKS2jYDgS6OKIBVSpraTgAweyWxvwUnE6YZer3sE
CV+Fha76oNDr6s8XZbOZq7ElstKxtoM52DtIN+V3TGkDjpVYUOwbIkANBjhmtZv3ZXSKB1lIqwoM
u5uPXq8gdqL7koFCvXlNZ6wlSCPR41HbbSYEOSezEX9F4Sp4YDpBwq1tQ9km08/RO+OrcReT4g1Q
iCRPVtJj4pQIdCMvIrn0vOOGKrW2DmrAoaxbRLeiwtSK+MsdXjTzz2N1206ltWkknJNJJWgP+7WE
d1aavcfR2zbAHYZSVZEo0N+R7d06QNwa7TY5RvpItpAPSmYsWQAn62Zoq34TW9I+xx6GO2t03d8p
d8uL3g1DWHUieUymOKartuGc2HOtH/RqlBEDvuKMAcEN4RfnDw3RP9vZ6d3TVBM0Co/f7f4srkRq
iKWuH4Uxrb8rI/UXnlvn1ZvLhpBSrFcrWuyHAuWGQOUts0+D6IBzKdr+ezSN5pDZtfwpbA7EIFEO
GOqhFggqZONPNspVI0OxqefIYDvb4ZeEsLbsBVfjmSaAe9WKMTgEY+UX4STZE3GKzsmldyZVBsTZ
ZBunEAnQJLv4RGe5fgjBXpoWV3/Tkmq6SxLNX+nM/L/IWLe2up5NOSyA3N77jeZdF00NiMPFUF3s
eHAhiOZcXFadfCVIRg/+GCeHErjYhmzk+my4ubi6C4RvHm1rv9S29amRcI+cqXA+l45vfztkMntk
MFw+O3E8Xr1uBR6kCXPfASa5yF4ZR+SvUAC1O2huZGH3ilW/fcjXbv0xR7ZwrCQl2a+l5u6SVM0D
K/25/zVTd3qqxzaLSEvjb9C72VsJj3PbJEC32T2uLHVO+Kz0C9IaoQN9M9TX0vdFGrSoN7CS5XJD
La+H2dTqj4nbosjJcPkVbU2ABA/sY4uO4AWFvbaLl0J8ovrRw6kfphmFZrxsClYSlzF2BarhBoeR
FNZ3mnR3U840vJeyod0rLU0d0OT1jNiK7sv0M9Avtd0K/HEj57qmtWYWNMuyIPxV3RiZcSs3uerU
w8xDvK9aiUB1TerzikHzr9RLsEGD8m8IN9W2c8vsvZqaiWGHo9IAbfIE9CeX45ZBffqAPK5+Mhgo
Ix4WPkeLvdjG25DPBuEiKn0V7YIrNl4b665wnXoztGbAeoRw0PdkiZbtx1R2kXAZpK2TV1Jnxu70
nOQcrY6mlseULLFtrVWJvxFua0aGFcdJkPjkVmObLA8FJUIXetwob0JIf193Lo8E3K2dBZD4KLNK
XVPATvChxrGMZJoAY8iMvPrKDFFWVCyTvGeI17YbpHpib4wO/8lese4CEULgGBOlASKdjjWmClN/
5XovS5H/t3oWllCtWtZf9w6lYdQvSCGBXEdXWg48+oZMGY+tVb9XA7Yx5MIAtaUzZWesa8QQuvF0
xSvXHgZ/WN4TPSneNUeqg6Y7KaWYaJHewnhkRWuZZyDCCydIJTaS4IWoGWfnSuarDI0kE/+KFBy5
M4sOXXBTnRamLi9p1pcH5LdDJNJ12A5tycWBghMKsW9d5coFUZnLPyZR0PuKupu49xzsrWKZH5Me
JU7rmmrjG24MXl+BSYZfoFhignkPG1f5v22WOdZ9iICAwPKoq9ZuAz0SjmXp+GAYrYe2x27WChdb
XDX/jno1hLGsTY5cXci/TNXJye5rA9giyQsfZmzWO45ZC1Rd1XHdudp+XftuE6fN8rNOZn3pfJMn
KB6rIw58nmLNtjZd3P348aCCeE7NX8Yg3U7WiRYZFFcRzkIngheYR/F9otEnSoWgKZ5mOvKdWr36
1CyUwY1fm6/GpP0Yfpc8iUK2L0h/ijcNjPPLhCL/dyWIPiwm+qOEPzY0rHQMkipL3/Mkdf9oI2FL
Dn5/YtTO82nry7px6WYjwwVKH2I6znjtsfbYE9NN5fHnQiNTh3xw868eXuh+ouR8M5Tffbm9O94S
zWkvErY/x7eNcKNuyuHV0tzajebVKJDrwZTUJs1+ynTN+mpGZpOmL90oX5A+UZJbIyoDMcC5s2fQ
fq4qr/ZEPIzVUAoYdyRJqQp4bJUL6+e+E9yY/truUttUvxzAyzYfpDitYrVeaqvQtpqJBYqOrBdP
Enn7LmXmSxbhiDGDHiXqUSttRmdZoMmZKgWBJjuOb5F96KlrRs2SxOcqpuGPK+Mt96oiaIRm7czZ
T4Jumj5KpvqbzmHaMKfNZ1vbz/pk40np+7NFCRtIW717zJxChHpIf8fCiApbc6IZQ8+2Gy28H3n+
SF/H5VIYX6UYUb8nNTfeqB8R+D30a/2UlMlvNdrMZ9qDi6U48DrjJjx1Vbq5htQ0bbjKGVQpuQf8
h8KOUq+QkeumiNV5sKu49QKUpjvDohYRajHDjl2MueCyGtVUb5SDwWXxwel1DH0DidAkqEyN/PJx
vWY2BFo/97486rx963f+dmbduvPXcqvX63PZwMoRbprSAcISY912QuHybBryNcvNtzyBzkoSYxxO
M9+znUP3y73Pse7+S1scJ0VV1NwY/RJyv7wkPp+1qv8s/KeRo42nFpx0O0MyceIRB8JaBC7msY2b
2K9DZ41wC0c0QTqSfrWm/RYfwy/zaZMZwvTbdsVDa5LSOA1klmPj2FW5oQe8nCJQqvjwnWRCa1KX
GzPH1FtwEO3kmI7RYrafS1OSWeaRPiH5AR7AZkRZ99itIEljoGX6f04yxzCes/s5XLx1DW4Iikn4
ZwagWGkYaqfS/F+RtbR0CtSnmLAWg5m5DhrWwJklYVSMNjYDwZyqGOshcJGLh3ZZH2SlW3j3pp+p
Ty7SIXF07ArEUD1nlTvhR0gtE8ZuBhTSn/0P19MGpny6c+ianGPLHe3uB5TCskcna3z0S9H+TVx5
EALacZ85vOaBWw8EXLKyn14b12qYPmrF1pHwqKAMCOcpizPjmhZ1s4lVyR6ATKCTJ9R8MJETQ7cd
HfO0Zqt57bDe5UFfspOcPMfBu+PpUe6lOIMJzA2neNXPdprT2LY1ul5WcpiLoC9Eysnlv1bo1GZw
Ht/9RapTvfprHaBa6F+WxB32LR3ZOR2HZmNP5fg8aVkxhetcDlcxWnFoKtXBOsY7htjXr7XjKkbx
5ZTmdJoXzfrgwWejpLnOGBpGbhyUI9vQ0qW2r5c13SnIl5Fx5/pi8K42hZTOywTF5iGrsLLKyVse
xomLDzBMEQ2MZzejreYnslNTinLTv7ne4oEvRDqCUIxid2z1T3tIuWAnSAwsR9YymGNh/UvIqNj0
moZxdBnTgwd/MTRW7zjrsYq0GrmgnRlPlEI/WNcvhdfsm9gtDpbR00/EJxMjbjaS4tdPGv0CNESJ
2Yhr3Icg6xk3c3CYskDRCUxl/edq3t9kITy0bGZNbELHcFjGT1Y5cYDJ7yOzFfOHGglEwXkbVsSv
m4tB4kx3XyIP1muSajaIxPp9mfFdrY5XHsy4+JynZd5i7jYuKzQoPOOKGinNja3FZ7SMGuNmbz3q
lkx3mIO10KwcUMt1dY09iKbW0H66g/sPR0u1bZX1qsv0iRysx1VLGdRnZKcmUD/cdZ/39sEe5DH1
cvxiBn9woW6ewVtSeSLSDNLHmrx+nvr10zWG5yEzr/pAtESnZZfB8i+wA59mZyBNrHEeKw49RJL1
FPlS9RAdiUzEUEV8WK436Rbc7T/sSR+oxBkTa9KhN+1eKjF8DrQrWM7TLa5aQmjKuIvSAiapVlIl
eg27DQ2iDXnIo7itojQo0uSfXO5KMNNWYZrrt7U1051lN2+io65tjGWbuqXYprzLJIK0hN5g5dTj
C42n+6A1mnUmhtH9FGUdP46dtKK1893A8kfrKRmls/GR1zOr8ZywjYcXq0q7bW3K6qL1K/SWqr7F
Qk8Du5mGYND9LbfN1zDE7wRVsy4EXwAJPLlSQz8KxD+Bts670mXqWGDACrOcxUNvM93ru9Hjo+jp
KNahnv9lLjjg1Ne9V5o3onTXTD+wdCGKjsSMlwZt3WloRu1U+oP9zLzKuJQLOJegdDrWEBruiduS
t9+emyVUYHq8M+WbV33Q5yqS0DQjHhmlqzaM0/KoZ/cUnzL5yCZ5kOPC4GTOWGLamLxj/w/jENp+
j2EHOlVjt4rlSJoUnhbpvOVW+6qpLA/heizvwqv9Q4VZHnk27W1qtqfKrfvAYQ8U6gsMgiojhtSa
WLqbOQgg/l2O1upB2VMa9VK78yCprft1S1zTpXSoxTTE4ZFtF+WuLPRjh7lyaWQc2VJ89IMGjFw3
xy2sAxNeKvVf0dcWvXr+Mwy1jnFOsUxCurfafR80qbZdRK6D5dKga8ZqX06C2rtqn/t1BfDbfBHp
vls7cKDsupet6MdqE7cKIrw18bNrI4kKy2Wh6mnptu2Hkc8veYuX8iqYzrGGU7dKOgdn4F03dT85
SSc7TcZAxJSgT/WaBBx3m7z6HWZ+jerwqKpRO4OKSbdzyow4T9N1n2j1Zw0o4oSVcA4bp/zD4wUC
u6LITW0YtmNdPBmdDThALTtBOx/ovb+zx6E8dVPKaNXpxm3BwxPalnouEteLegVsbml1iC/JaG+k
6vwgHbp/kr3R6+Kmw9bW2mRXr9Nx1BBGZH7K5m+BulgydaOs1p+KbP1Qc/EC6unsdKxm3BLYMqMv
HKyWYCrUyD0JJV++M5Byou1JwfnrPdNgdOq8LEOXIN/MsKA4NewjV721kApCyLtGuFjzw7SI8ewD
m/7kS7HDtUy/kROUASP+Z3hhUJTmPo/mhqm/oa0ZJg+5SSDchYxjF85AdaFEgF83NRd/SLDzZerF
sMlhMaf6mpZ8Kk6a33kixp9maOC0/QwIrli8HcdxESSrWgIayPPalckmjo1rZXW8yM6/qRfO2VU6
A6qlfGP8+GTpgIqUJn4x+BT87Qbc2snaSobA8PMIMY4peoN7e7BdE/e/uYeL3zOi9hJWtYaY+ysr
4C/Utdr2PtxxOnihQ4YDvlOZvbVGb8aYnzu0iajqjDrVQZGQVAYOaF/SfYf5YjzT1OKvyYsjBcca
5TYLhdF3zsLs9Igd/RxlCb0F+lzi6yE0QwvqX+XSNJt2vB/+2Ri4BAcFQunn2S1f2Uxk4Ux6ruNg
towx72/6CaB5ayxdqAZutKqxja2hVt5mEyzKoMaHsZAflQuQVmvbL5wQdmCkZbZVpXgtQVhBR/HH
jVW2l7YAeD847Os8bEmbwRb+xi3WLywKb/I+/k7t9bqMpBcADKjDRMrnAjnHziNOjCnMnIfFMsTb
bOUEGeLlv2nAxKRyLGsyO9gzeTo6W5WzaxUfJvMVysvRD8SISI1VZkqlaHzRk99o6L91IPybcSSo
YWn4lFgY8HtW92azy350a9gVcco755m/pjU8OyNsOmMouaHb9Dha5r/VlNwiwxJvC8g8gZtKfs1m
JdgTYrNj3sVUhszCyVkMSkUzDYeaU1br1iuVV84kk9LJGiwJ+UDCwJWi3NCYbapMNdv47tOy1vSZ
Cu/UcHQHeaGTAuDom27WblklcsDuboeXunlmEU6yjtf889FcM5GMc3Yp95YDS1ug2v4TD/NLqhWf
vVu0LCcXINTSnPe2Sedgdf2J7GBw6kb5l1Wdu/WLDkGB53/4s6OHPIj3qzt9axPr6upNvyOQ/Kbl
PK4Ba6AOkUhehrXbsNzL63SfLInaGGNM+1dR7sQceJ6VxtsqWY/x4I9BVjtGkOV2e/RaaW9KxsZc
zU664apkdV7QEGYZZh4dspCf6TerLI2triWvEpcqo192N3Iyqfx99QI6KA7dJHvVvPJvdpuSNL8m
D6Fp1htraS+lmJnIGupphRQSlHrx6KA4CFny0S3VRA7pCe0LuB+yAhwRR2maXS2wWimMszBNEiOw
K+ofzeFp6zEAh4NNCQPIYT5aC5vMGldapCbrcxRi3ib3w2ZUaKII6NoITcUnbKlJOA0+VUEFxNMb
kG50KZ1HKsXOkca39JcDHnRQJagosqrcF27nbFAwFWfE0GXAQoYAkeLewVpcbGU/XbPFfcN2R1eU
1Y89wgaeUfmVWCYLifKzyPPtmJVPWZ32O9PI5I4R9V87229eN7RbevJkm5nLdokrOzDLtuafmDAi
6q+3ac9ybmn0J0rjra2ss2y1BZGj/qO5pLJYZP95HukC7Bw5gXd66z1bNmEjC8tlMPbjMZuKW+0V
/1xLHuAdUkA15efQl29ZzFQ8IZAt8OvlKZmKTWvNH6JyWQQn3LHQSX5ds0/JA6NScyYb46xIkCYK
wmW5cJnd2aUVunnxEQNRpRXnfYrtnpXHRJFir+UKRBBIZU61vIf0KKISg1IgUG0Eq5eZ0Yq6Ippa
APBuQxSAyZI3QN7O1Ve2zypbQdlrEAoM0iS2A7G9oV9yvJuwfiaHLy2WBfGEnnWRBncPZOyb6cUM
lI3V3wzA8DZ5qbcRMAt22Jw48TC8LShDQ5EnL0nW8bh6BsmuRnwYEBRHamG2bq0+Sw4UcHpsvChi
34hIJJ1iKd4kHjFaGvqaBT9X2PBjoUr8NLnQUG3iOuocpGWTttZRMkMRnPBlhWWJYq9JnHi3emkF
ajFLtxT8HfdT9ryypvNmQDBY8Yeg6+xba9A2dob8xxAvjxpXOBtHamW0TMNKVeP953qwGpRssrBg
fS/JI2KZZ7Fq4TO+ri3KsGmt3+eVBYdhWf9Zg/0dN8XNRq8BdN06rQ27ePhsREV4HBEzqIdoYiaG
iwtRwVKDq+oKpHFQ8kJLTFSxVdNtp9KUvLv2sSJYnI2Nw2IMeHYIN88P5Ox+Jn3ZbFdTPXX4y2q9
/6hzfPulbuPAnODaTFny4lm0mdJ4hMDA8Mng42c7NUCBZ7qSMrSJhA3VfchZtCQmZ2JeO2hli8SK
6twmD0Bemeh3AQQzP2yotMlw6PYt2p7ISu13yYYsGAeDG7QnQbj1+/8qjNLU/AbqRpFy/ObdC7LW
B+6d+Qfs2WfLSWwA5EJ8774x3cbBOBpnEnJ7RJKr5IbiR7LZmDhcJpbgdX8hFSlm2otkKZGJ8dsZ
Cdk9jF06d3LhKiyvTZoZyC7GmRWt+UrC38lqzZe1dX5dIn7IgUzQYnSHhrjnzezL85gv7Ma79TRo
HUSUhu+6XMWP0TLOKyw9oTDI0uu0kO1RNfrRkiTmdlqKyRGK14Zh0d5UySlzuYzmCWmHGrvuYWh7
CixXMHGx3HljaEpiFb/P9WUJlk1OiuWe94OGr4pSc2U4jkgKuVy99aelupmVOqD+IBBhKDdqWjIS
kGvIGVzpfDDlK9JQFaxp/Zp02Ae6+Y/gv+XU2MOnbA0CdisAh/jXq9DIrZdEz+3AX5y7yuXbJfE6
hVtT9GHb0y0PgrGNp+VlIAxzW+vZDXbdxUWkxL4LxdyIOiI314MzmXtdguccm+eyoEx0Rv1LW3pu
nWF6MMymR4IzN+SPJSXL7II7JF2ooOO0Y5zZchDOMpePMgfBVmYlz/ZIUfFoo0575onttq1FsgNU
P25VNeg4p5hBUBE5CP9AB6dnMCYczD0OKjZBec7Z1r1ScrZv9zLnYEt7PM/Nuj4upd29d2kqtyKu
jQfKdcZvo5S/czFau7mptY+8Rw1G4l59ait/OopR5TfRlcWv7jxpZBuhL/Rr+Zj4lU0js1TLpsQ0
eSJO03m37Th5imegSgHxCoivUNV9uY3XnopiYfs6AtMJKIOIcJxVdxWro79j6a02rliLq8gd98DO
0nhiJlMwFiE+/qdRZQ2FY7D2cknzS4NtfguoY3qUSzE+MEN0T0xMiDebLcnQ2Ek0NLmMyL/ySvTH
trbuVJzRiSoPJqAd0/gGOlXGe6GN82Gx7nv50ivE2ZZ81WOfJ8cCluy1s+z+P1hKzg3fO61MMWfe
w0BKx5tNxgKjs9G1yeDx7XuL4cXNmTnz9K3HrT/Rchrt55D18miL2fwqHRR6RDclh6nR18daM8oX
Z1z1SPZZupfWXEeVoY1XUx8WhMmYREg/7NIq4GOsiF/XtBs7jPq7Kic+8YXg4/3Qdu1e6bp4KIeK
B2wq1NXv8uRT6X3+Zo9Vc5x7Yz1PfVb89Y6Ws7tB5FBxkaJfhqGk0bIssUdWkdSGq8725TDEhnb1
6tSGgVM7P11vLlfTA/waGJOZ3+K6Ztc5p/OTWa/kmtQYRhRv6KbSDedSjUrcUOjbz0iwTOZixEt0
YMEfOIXYC1oiiVg6DgfU+nDjWwtrM7PH//y+Hn7q1uapQMrmNFCn6+oiCDc7LMop3urViY81Xppn
vdem9wZJJwWxKdhBdMOOxZfxLCeDLfacsdnT6sb55EZNt56a1K2bVsVXijxru05WRpHk+exRyuzb
Z9NKmWIPJ4OhnTYrfQsPSexQjrQHv/UqZq65fRNm3L2bcdW+0naUf3yX7Z7cov5JUBagpsbAT0CS
SOQZWIX1uPjucJTKqZ6R5GXM1cbCQqg+pE3kDoXc8r1nwJfuYqNmmNLnmiH8ptFHuKJDO8plx1MM
xpaSbc/k2n0yps7/1eKpJiCO7B5aT8EZkLLJAweRHElb7j77RW9OflZlNGdutpmaudgQOUJ7z9Zz
3Lpk3Tx7dctUyHbt4dYs3noaS0f7Lk0BS4R7+tiCYT7UXluD6rIYcLhWvp9aPz9NBIpu3XzNNzRd
7p9eVOrSZra+04reuHUZwoEINwQKDTHMn6MOLqhIHfdsiS59rJlmn5CRmRySWW4xUlDeT+JU4sgZ
SInm3hUbnW6Wt9mrkW7Gsbk1wf58tbJpToswkos5U/O3FEvfRWGZRMK0fO9GnD+PuVRvWCv7N1Wm
xCwIYm+4C7z63TcX/adgAEGqmAQA1+rzekz6fvgwAB/sGGQNEYm6P+QtqQ+QxvFeU/mQsC4uzDcy
ubJDN6KZjBkik8VU9vBaDZtSSVQkseujjQ9eWj2HRVfRrepLZkV2Opsk2+DA3un9lFzaTja/K7JI
m21BhnNBJIBEK0vliuFd3O36UflHY7ZJbbP4piKIGewnMEDM+7zxPFxBdwS2mZIPhmrpwV5F8057
rkWOP4lXQibzTUrT8jGWM4O8OFu+QRUun8uEGFjNJW6CdW42g6rFP2opZk95YpR0eaI++2alPQnE
dx9OCUBoHtDmhbVmc+y4sfYYTyLdEEeVbJVhTnvTJfWFWb6+90FOPcB7GvbUsfKS+34Cv2vARoQg
4qvKTfkEonj81kjMo/k39eNa5XNUC0Zr1Z3rLVdziXRmchh8daLOWDxgP2NCOVZD95ANpBQSp+hz
GHbjKbtz1ioJsKFVvdq1BhCE0W29k0uztm1qLzl73BJR5xUeX41hlhsGWVRqTmtPhHPq0AK6vr6A
ujStYCJpfJ8nvb1x9cL5BV+6YlwR7aPjWt3FteLy0SxkcnJZVVP5lyWf+9jGHzQhJmFrgKgqb6nh
n8zJRGgX3fmuJ9vzQNjBciMMjjVnPNRJFzqMgh+JRiqORBWzEuZguA0IlFlPm4PazRqbPVb2E3vu
sk7Zafrzc9/a2iXti+kyGNUQ2eVktCHj5p4tseq+/PQOV/N6og1oQFyEczXRt4HwjOVcrlp+cdk0
b1qGrTsSnLvHYZk92PAaBSsjgkfXVR8zbc2jUfv+zqlq1gKT5r3plSXekf8656R2qpPppXVOI1Qv
P3HmyBN/rx8ptgIjJbqn8cLU3nMzoVV1csfHBkYZsgOaqU6xMarvRhJrMs4EFdz1F89otphmTAWq
JlI5BQOHpdtRJRDnNzQkRLXo2pCJJmfLZThpqQ6IFvQXweWYo5mxddPfVG0sDlqvIegtvXmj2QqJ
n9bB4Vv7rOnDuDTtHyvNh8vie+1t8bT62BDlTsbhVFvbpEHAkhcNcOXCGJob2ZrUsMycmUUaaBSY
eMzwXUR1MKbSeLq/rK/zWtQkXCPaQzg7zIGH5+pB9dp6iqVILivq82dnBdMX2Guc/DZOryPUMFvr
v7uHlH5UTvlGNZMhQAe73V4DEnduKnIGacRX6r+EGdZ3nrr33U+lnaEHzU9OXv+Po/NYbhzZgugX
IQLebOFoRVFq+Q1CFh4ooOC/fg5n917MRI9aJAp1857MLH+xDspTrqjC7+aJnZ2VeiGvjw7sgJ1R
YOaaS63jWlB7BDu274fMJmxuNjl0eDlc8b2QJZ7RXU2T5iKIW5b0WC1D8YmViDUn/d7WX2epI8Cc
yRgUNLS85345kwpMN2H7uDmNcZLmupxFrYw71hLjg1NYLhe1wZmGi2Ml7ruDfz4Ua1JVbM4KpGxi
yw9DPbTUarGpDFVaUp5N0SV0Ctflesg7bT0uTq+/6SQHfCaqUh2zzuPb3RGpP7INm+ufBB7nFj88
j69ln1To8SOYOtpYNh0H21mo2y4rokDqacm0O2mohRFyA03XuOxxRR2kFHlBP1qRo+aZdnLWAbB+
nFkIzoJZl4Ov3qjbQNbVbV2huk1+0tPGk0ct51E5zcJqzK9EX1dgUxNndxGWNoHOccd6O7tuq7E8
EmRHQJ2TITc+NhQUpREQEOYPbBT9FpMwuz7N9rSYYQWPzLpIDIZNtC4YDfMoZuaA6L+egsdqc8cw
N6dFxoQndukhVd0C3blwhgHypCvJ7bcopkdXYrvFmyBVjGfTGuovUxKRukstb6JuzyGAKUYYn+n6
4hc/n3lWuzxEOU6eFh4Gcz/osjf8csvxJI1j0S7QFIQP342IxwhK85Ik+xG9qYkm6MqRRHk76WlQ
dbaPmXNPnmeDnM4bdQaimI3zPJ9bIYj2T4lfWCLAAAY4kvh0PmnaYK9Cs5csWgfm6R2zOAa+Id8K
GRRtC3sKWTJUlCTjHH0WEzVPcZ2NZbV3q7IRJ+AaEsjp5Cvrk03QKYGdbNE2Hj4d5xqa5CgpvGWa
O5kE0TRBf8tVpZgWrj6WJPOBeUjdrfbFNInkXt5CB/yhVtUshDFBHpszhrEjeLyW75dGKZIo565n
RAqG0VtqLBqMnxsjtCGD22j48yTLNGrKqumeiQHvHxOgbgdBbO7Zv3KFuKgev9g/dc0cjWhCFSXb
Xzt476ictd4LxNTyHrKslOlZAwpddklh271fbRsbcuCVXj0S7bUZNOzqbDeaBAlq1fJVi+EiGqDY
Rrbpbk0kHcqZ57BXszMj+6hzG2I2V8hd33NzKrzolt2OtAtXiFO9Ab7BAkqpS0A9Ks10alHxmhts
C0h/Wyvie6u5kFpcZGX93qc9hFQCsF4Ss5MXon0miLukC3Hs0B+ZvfGu8VNoKRkxZ0qu7VeHuyBB
YBxyzpuRzd2brGYJBKTjgrm9mYQGzEL5VJI4bXNu0ll/GQV5BVTnKa1DCOZQZ7u8F50EFmkcdU+q
WTPd3qFcjnO0UA7cVq5/s670Bed5NavYUIaPUudwoVy2BdbTNLvtHtQRS1FEN3KhXXSAJnM5LDcG
ZA50Z+2YasAhKSuEQbUGY1ODRi3Mxg4sR/AV8utsaVpErmxKw7GtW33nLBjy0bspxQwMUzdekx77
XlwJzxt4Zww9vzp7sLXI8wTeFispEFQ9Reu3/QDecfKqrs7i0V6M5t+8qau6t6uydNFAktE+ZSD7
Y2iTBcV2j4nZdHWfe1SpKL45e5uKd0ZKh6pNAoKJYC/oII6btU0KVNVZWd+gixP74C6NCzWsu62V
4EPK2bCr/Pqcl3ZrWCtZc9IwbYDuJXRxIHUHmyWc5GfLKkZao04AwFQ5VmrkceEzjlDDS+Ozm2Qq
8KDHWKh0eGJP9Za7HlHQxdDndrDCJhY5br0kdXn2tUZEwBlM7liwTA8+t9PgAxRNFz/UriBgeGSQ
E0a5eYd5Klr6KEtn3p6XSkHnFIvo2wh/a5U9DpvWawfXSFA9QARzOy62RHlTtnb543emd2+AuCoG
BCOtRvpd4LNt8JxpMx7Ae0VGZFwmUbrsIrMj3SQphv9UZsDJKSTUnSq5IXV5lSpNPsCWRdJvaa/D
GkxOn7WXtTWm7X2wLIsBziAgKSZVopUR+LFx0xbRd3ynSFW8Vvakzd/GNksMvpKJFolu8PB+Hbtt
nqezopb5BLSWAD2opDiFuqr05ZEsHC4AgdaMnvu18vE9eQvXn0OXza0Hg2fTLjlVieH+JIPNUcdl
T/3wptZ5VothmA8gtrkapWayNrtBjs0n7huLKEw7K1GTFM2u9yV7ffOozUJhnVwyy0Ydv17FdyrT
Kj4GZVCI8L3Z/K9crlhzUrCDtKkoLiVFoiYoESFP6TL1d20zvQpnIm6tIAPI7s4LUooGuoHb3nd6
1iyQhFat7w2yap0TGbQUZatz6s1HdlVZs5vTqr3PHSXrd1VXbBvvZLBxTJMNF+62BQWMOzoMbOiz
m1/P85rJPXh5Yv2IzWYlrs35SH9Z6Wl/48bi/7yxnypDbjdL9y6MtLV2WLDblbFrNr8AcqmfAoIs
2r3OcSLe60VaHTqMTm7BM33OJsXLerepFzaePfv5yvOys7cVdnc2ygRfVqU55fiv7j1b+YcwzQHb
i1J85T0371hDyCkekHvA/geXPbLfyW7sA2NYmIKZk/BDGlKal44g1G+SZk06yLy50RCrZvznc0hZ
H8WbeiXyYefZk6yOGDyXMbRGc12jwr5NLOmWIo9nZJNPF1ZNMkEqbwGVO4oPrKNh6HP1UBWOtAPm
4/Z7JsWdRYkCjxAVCFj4CzoYomCqmAf5li62c+d1bHHi2dgSPBld77jQ+xTEnFzssW5sO8pocHBA
MwTYdPU8TGU5jgdIca4xbJTxk0UzTYlbWI/IDS2ZgFlEPLKnwgLDZ6OWeirbinLUimiS5lSEIt9u
dB3uAm5HasqXpoMGyiOKXYf8RBRDCQrYeGt5zTQrWR+kp/PVbDZ1gkDJ+6++bRxapNOFUamHgzeC
qc67NJyHSkzvRtXSl86yjfpXgkd7GYLNySWYqLASUWsV6/KhSFpKw0njDh3JujQJdzfaDpZAYNOg
f3dSYGOtUvxlq22+jBXyRch62K6P+tLbblg6xjJFnuKCsLa1heMN5ZTjFCxHLQ8I7NYU4Km2rdBT
Nqv8qVAwlV+i5Iv8C9ykJw1TItHMDxDjjPEr0ijr11bIfLubOgdHDg+ONB4qK2dZ4IkNUbTHWlDG
1bBlv66u43nKJyJFd021IrMBi5jsIqd27r+GLu0niJQkXSNzua0Ib5YocSjGhGWxQ+D9k+HO2rtM
Ydj3VWoIqur/p/5nT/Fe7XF0p7DgCsNuHHPMV8FOClzGIiHqDntjQjgZCHcV2j03od1Uqyn7oLpJ
YJMabm+QUzWLyEWORI5uQlWSZ+YnRxzyMlHfcNIM+sdqkEkfMfuXzn7TZK0cleRWGgC8rv6rqqY/
wNzLJ8WGnHcSZ/5HWYDxNdeW88MrWf5zTRuYTdT5uPo2bqnDQoYA+ISEvG8o3ubhw35BGFhta29j
yT5wzPJlCYlq3FgAyRQOtzWt9C/ZdA42mywohoFmmwn2pn3QIuHgqldF81IwlcWtwxnA0vwG7JQj
JkdfwZRW+qY6beUJIk3JD205JGQqzAY2jWZZ+jxwgAqwLeDJyEP+hmwtWc6Yqp+PBpkMHp0a5cHw
hDNFfItuOw0z6bgFa7wJl5FXXeLad6UzML5PG+IWP2SjJKHnrbALNfGnvm116bWdihq5aSGvBd9Z
tXwZjeE9I5W7zT2+D6i3zdORIFTNHI4WFpVtN5qN+kOgUvoyuM7y0/ZQpUfMQsY9XcF27Ga65GK2
Ul6z6sby4kyztuuGTj1KDmXWLsuC2Xi200SJtCmh3gzQQ98rownjtlSjct2sSjzCJ1chkjh1lxUR
dFHTwpxtnsL6W63cPGa528eVNmsHpHoi8Kyq/ympo4lMk3Y0yULtk/8VLJXHbiIuus032QNh6b+n
MYKWmeW0LXeWA+QBCnfDN/r1YaDBjMErXJVPLCT+2rQYiV44r/epfa6BS7N7i81izVhRzfo5m5aj
ut5NaXtJ1mQvS431RPFvS/M455nSe/lmAQRb3os9il1PfChMB+2Y20nmHZhnF1pkB7Tzj2WWB1Sv
WHYizhcmaDCJfohtu3wvh/JMq0gsqvslhxiTLvwCUbatsWNr8FZYV1NhJ5iDj9vdgXXNd5sQwQYu
8StM9glp9u6O1C/b3kuRlPHgLoeOjHaDK125Ru6o3MtK/1ckU5z22wudHw98zyO2deFQLTlG3ypa
Eud1gtzsBWaS7VpVmJaEEysShZZ2eHsZ/lF2EdUZcf/Kr+s17HcSLAgFu2TPV1YPwIygn1xi0ZL3
NpNWKUh3yJKj3pmPg7e8cN3+XrlHGoMZ8po6tFYVF5oL4fLZ4CWY2uw6LJ8lV5Yi13zIr8R49gZK
mTSjPk+UJHMRCjanDEQxIvp0VO08S4RfR7lrWzLdNYZy4lraYKNoat4m0gvsw+rVj02nT/480PG0
UYZi6BhE2jrs4fhQCX2WLf6YOkE/1WcG5oLr88bklvKAxmSm1Oa1Nw1fFhc8ayHIKd3aOfOGQ5jw
Z1uBW2duMFN1r24PxvSmEZVulEqozlXgsQ5xLJS2as8Bv7MxUOCKr5c6cp32yzMz/q/na/YEqrxh
1o7N5KVF1CJFkOHbPiNZqZjQunoM8vSfDXcExrgRlaZWELJOYFEiU637xMzDoVau+lx8Seli+zOM
g3f7Pdxg8AnIoB/JsKBcHZgXcxNQ5+z8U7M3i7j99RZR0OQfS28d88Y5wXJdG3N+FN79Yn20+rFd
fmYyKQyVRcsG6qqHiXogBWLquAEcczkRgoCfDccpn/pKHxMxkDfueikvNAdfXaL5O8Ya5uNxPJv9
Cc98kn4Qp0vqQPnMaYpg64atwQtsMjgDB+IP+JTS0zActK+MN5j0OvInxN9UnDbUBIPQAuA1pYk7
b5fm5/JpLZ0QDNbQH2w2qkr/q5SfSvJu2Ls+uc/UWPDPrVvnBOfVPVW3lfevopqDLAnYAfp71MLX
kBDUSNC6zupkOYlqx8pnMw4dm7P6a9ODQjkr3dW0970kHC/StUNXkehzbamCWXmzpI+8ITTjvvXu
iiS2k98NWM8Jxhwx9r3Vdolkr//Sri+WuK7Ly7YFY8l8f2G/48Ed0YVRRJoVL9aexBF4mtdK3LfV
C0uaXp6prMH4GuUfRH+w8U3XgM8gN08dxz5RUK5zzVNwBlULKY0kFpvkjTurURjxIpZvZCxQbrNi
6ZMiotEjRcTEm3wremhjDkDD2pc5RCG5J5XML6Ou8YrO39flG2+gKo7bvdns1odc56v+YOoweaYZ
dV5GlAI98R7H6hQztfRQY03gKvmHdSfr4Yc1KUnbgC25M+yE+pilLFsSU8XnUd5VwGqi429K9Oi1
4SKatv2u51/2ui50k+Qx6x2qm5KIMJALkJCmfLQbpt8050GuiIT/Rv9DB1oY1MVbjkRO+Epo5tjv
1y7xZzIJOIm+xKK9ZgX3oSo998qPoFNkyy+ytPB4paGu2DsY28BJ2Al1gUHV2FIAWJlq6StJDg4+
RSoqc8XzrAlr13VNrKnpj8gnHPdqyMi5VzdikBzWnplNykdyyJYKs6d2ctxvzOgh8C2tQU7EbjHm
Wvs4T+JsaUUsWz2om37Xjtp1IHbYzuwDvXovJELcLuIBUl848m5F+GHLx29+SHAIyoCo2zDfoJs1
kJp0V0r4NBUJUF8PGo8iTEXAaRVk03mAJUMJw6f+miPLLSr30YLKbm6KvF1jDTLY8ujYM8d4YXe6
jd8kLxxs9bebf7P+mtdpICquLnu1XGAjklXjHcvLoWQlv1V8Z3sAij5IIAGduM+WrHxYoL7SqGwn
emLUYSHIhIhHy70aFFmsT8zjnRp4yipqXFFrqkRsCYid5DxO+31KgFP34eWK/FONgT2IKNLNuhPJ
1vSXxtnEclKmCnuS1WErACIsTLX6vgU2dgcgOjWNsBpLY5elTtr80W1BWhJHXmKWBBiQYIrI26W1
AoCfUoAXCxdgzptgyJ1OhbsxunjWDex3q/JNwPLThpd01ibe8FbIt4syHzcuxu2uGvhyk7AVOArh
vzYXO8b1T23Un4iU2DczQJG3Oc80kBxuNsWmE1VYVBqBMMoW3a5jXJLp0NYKNai3jhuTI5kt6+l2
WKDurWVGj2EWEt4cj0kZZrd6wpXpAwrfn9VpT4DguUrV7lvxek6UxPzp1TT15ZKfW919ZJd6Khp5
n9vpy+J6wFSwXoLYKvCinn4LKbpgpDNmmnGcp4Tv0dP5lCrjsV+GBwVvjgV5zFipYvLUI6nab0NJ
o9IGxxg4xo1FWkpQlt4I2s08L4bGrGzAlamG/HDz8sPKcGLBvXR+a2tUwbRgLY12ttzhq6fhJRNk
xozreHTqW+DYZINYpkQpEyYoD41HdE8j1Kvmbs9E4D1XuvlmsTXGwAYm67rdGTNV6VfFzVCcpEeU
v99Rtgyf7p3KOcfGQYO+M+qX3IGvMulVhQjqD2xP+SqAxpFzvEOi+NcYZghJQGYOqGW/UuhTIhUc
YR8YiEV2qRX2H2Z/n2fwNpYKSOdcuOLv207fj6y7/Fz010QbPtTiFgWfAMKd6Xjac5f9yNoxZjuK
22Kkz0WJDMWJnNF9JcbGR2XDmvSIPvABI8/URWwEJTyNA8ZEJvrY5m880MGMXU4viMAhMJSWoJBy
Xh+7ET775R7NUPhiHQ4p7Rya+PCqaT+tCdKL9QimFGx4wm4LwIHgHcYuFZlyVHM+hOWk27gkl5yO
SD4EfAKM93bo2hKd8FpY6r3Zf6ODn82On2DOdoQRRU6zXuw2+SQqDIN9ZoasuYJWt361AZVu1uhM
Sg4sdiD2RehkB3U92M5bAS6mNphhgA75CAav2ELb4UqC469P6gitMxzWv1qfAwH8CLvyyHF3W68H
2Lcj17R2uDTu5uQNW2zslnpg2UtczE8TjuTOmY4lf1HTQnx3w0bZm861LPs4UQESTTbecH82iXqw
AimxrjoNoEnMij/qhthJRdDQsbxNwdo+utOXxPEPbqhs0GHNW6rFjl4GrCXIdIrT5qiAczTj3Wq/
Ca5zRIAFentKvbcmc+Is3deyDxZuk5NGa0/NKSJ3WXNjrN+tZN/dXM/JFWU5uDlKDfuNUH6w0KOZ
Q8tXd7aiHuktOCm9eSUZCkbq4JXrzpyXtw3yLVG2ezpqQi6hlsdtq97+tajMxfxqOf1lRBqoKaPH
NhvZ2O9TirV6vgqdU5xW3Ne3v+fwfkOVkyZ7XO31aeCbQBI9WSP8IbX1JBeymIZbI0azc5Q27Dvt
2DpJWKNzq4IUnOKp0n9q7OAaG8IyhA8iwe+r7T9yRI71WWkuqR1WjI+uG3VYxWb2kErrRSs+U7tw
bzuacO5o5mN5LvCxZvSSijNRcHceGY3L/KCjoYxMurO46Poha/NPbJKvhU78YGU8OG17LAtxYcif
yKZaOx5XmpV69s4FI0f1xn7dkS95u1/db2fce3JE4Pd+bXKukuye4hu22nQsYqMxBBQ8dzy53YuW
HaiT+BaJEbUAsAScaOpTNrnHUXs1uEwDYUWLMkalyiawvGTwUGzF6NCJejUYtr0nzriN2LU22HM4
qL2rbRykds2H93S7pEUXdit5NqlFnOXmPFIQjbDI61B/nGD8IPdxgkeKzWh3SQlqJeWTFVwoPXFI
kq8uf3YQKKv6OMwsEczPmSWSdFguLGAI5dFya597IIlvY/Vgbz9z+95vD41gzOC9P7KGhKB/Lcqz
Dm+x/CMrmKCzcCpi9oZqt8v0f5lzSlE2B27GLw2CcsahGXTtI+jKoo1oXWE/UNQaujRvNdEt8UEj
n+0sKVucIrwnk4pUeV7IdaJ/DGJEvM3OHf/IxSqFRTQb7jd59MoDa7VMPRWAdOnZwXyWF/d1cW16
fhvZj7m8Dvlf8SLnYMZAST/cjZt7M+QPS/nBOjHWU2NtHAfeLjM44oMsHxQzmuaXOiUfZEeGwqp9
TQPm9Qhayr/FZqRBnd8LWz8QA0Pd5HHBP2O+1nw263dj3Nkw6h0i4y5J9wXMuPs+b8c2xXNPKt4d
z6+q7BSbj42PGTrjudNfdHbekrUgXulIL3h570zrqpe7FQnxVjoeedwx7ddWP5ma7/LSoaPbEu+V
25+RxqA7r21yrPNP0kB9td8p6t4ZPtzyUtcvAF0+vD8VUyCGEXwIfepBp67Rmj0n4qOYfxEkVIqN
svJu4QAh5JLzFg/eZCs7wc1TiKs6Rpp2zG4OAGOLUdLJpv9LgOXy3SJ+xbpbioNuvljchvNJI9ds
5b/316A1W+W1qQ4dWd92+ZmCc0jQVhY9J29RoJLvtCSq+hMuI66VtyAXEkl70M/5U1v1kMGl9zDk
nEx6Dsn4y+XBqHfY3m3vk4oAP6/Ozbi31g+LQaud7ijeYJ67z4UVgMlFs/dYt6Rl4WfP1RO0KxEE
1QAQu947zkM1/kgxxKpT7hyur2t2Ad8KjCpGfA7BH3zdOlfGq/Qc/rDrMNPIiYXXK3gdrKi+8122
HLvuTn0y5z8g8RIv5ruXRNxZuuVCpN1QbcGApZySkaPeq7ea3mCph2cBcG0Wb04aV70Fb5VGsjJD
g7ongxGa34S/GEVIlS/mLTqOmz9t4jdM0mw57StD3Bn1k+2sO4V4pLkz8Zf+uku509cickFC3DqL
WBOEjmCkxJ6i9GfdPADO++qCxEQcowboSWw37rNP2uFYlBCzKnHEFZcqbxGBsX+0GptGq965Voqz
RCA7tdGabue86eN5TXpON+Wv4INWaTXamvfUdJ+M/AP/qg9vdfKGMR4ylu4rbo/G2a/gpHhJ8Azh
kctCYzX3rtaQ0s03uzXDsjprSGikaAzFq+K9JbXiE8++l7e7ErTV1s+/5VgH4zzE2bL+W42K/A7s
EDg1Dr0tg5WZFLNb2HaPNlWVScYYk+onEDFOFyAI9R8gVriA+jJQoQZ10ep+9rDSzN9sAvnBgHPx
/jIzkclBhjlvEHtOsGG1B2yAxwxXveEkMf7pnTXVcaI9VjmdHNXAvtQOb2Eb4DnsYXmld/rR7HnL
USq2JW1cpd5dY+zM7OJph4EkNNZM/Fn3gNYLeplnhWwCg6apfNeU/s0sp9YVQ/rR0RN/K3aTt0+d
LsQ49KC4D5q6fZrgCRJo27tPssfUIN9rweZ6C7w+EsfB1ftjzt/q+bltY7LXNy7iun7x5l8DyNul
F8oaMVQoLMiSJ21901AUNhp81a59boke2Rbv3XUKAi5+e+svtSju6a/EIO9KxYtNM9sbdr8vy+Le
TUlX0XhXEvywMN51HJ4joTCmtYRpMUdYOXxUxRADGvfOVzoVfDmhjOD3mrLVl4DI3WluP8v6dUXb
rdV7Rd+nNwq/vU9RdW7hFmT9+P2owEeth8JNroKH8+Y9T8gcVgUXEZyTQzOGLiYrh7DkAg4qWdxd
b7/IBeXE4Cx1uyjHvSS5LA7fLJkPxuI+pY7lW979ZFbYUgffXbudnRAkxvpLXZ8TNLGWO+fKLaYp
y12dJ2GHctyWTsCSNDTGMa7qPmKiCIRqBgRHNXyLeg9Tj56fvHm99BVsHSeFUYDFfrr1AHrC5cPF
+t0gEChFvKkPrH0Cpb4SmL6QqmcnSmhM5W4x1kOKyox9Ej3U3uXrdVAQj94LcoCE5LebvWr9WUga
SW2SkEv6BRQ9cFT9VJN2yjJrry0v3vLocnWRA+HR5ZGRKiQkh9w9bd+yju0S5u8Oj9+BtKN940x3
bU/z5B77ICBysGmcUMwL6m3KRBkcs0Au7MWYKMkIolKbRyXfW81VOHgckMda40vo77V58MgpnNMP
dz73+YEDg60vgSOUzt52RgokKVsx4kQqO8gq2g9Xhyt4K5UrBa37lv9MiX+KT+FNKdFLm0GeBkfe
6Y3zkPbpRej2c5ZbOrqEpC8xu/nB9OFhaYbQUfLYyNDJHQIASL9xfFkaV3zlIIFui+7MJDL2qxkK
3HBcQ/XCR3W/LCOzlrP9ZkO6X0eabR3lHSoWK4rivKU3iw70A2klW7JbVpvIytncKVZ9XFq0Ua02
dxZCWm73UbZZj6aqJ4Hrpe+ejYxcNLyLrDG79Ir5mts10mvbseXs1qN2c35uHd5CA6pKwS6LiZrn
cBxUi1AqYyKMgvSpEp3Fd/IZokhl1aDodkHwn3svMk/usTXyvQf3jpy+/2jLmz4vN0SiOW4L9U9D
SRu15alYmv1twE5W9Vgs6VWK4kFNSdcYsHmR+Nfga0j2usvUJnW4Dw8wZUL9gV6lr9WxH4oifzDJ
1A8IpI2sboQEYPUy9eUV+xRNrIjersPEYRreta4Ql3VXPCQF/lZZGyyI7BoHCA7vUq9e9BYYp/bQ
y3W6tQ8ym14ytLPIbBbiPDdgKmtt0Q1anqu+4uAet66OhCL3lKY+SQn90Rnuc5MjVSzeY67Nn2PT
fFYdFF+aFPdtefPYcS0YVHm1Og5wNqhH0sa/SK8mrIj7bqvh4ubR1YlhHkyGNk+8u4XxZw3ESBbj
F5FnpIXk+l9XbfdW33p8jsxCVfetMa32CnIFkYO8vvUvCwWp7efnbWXxUuv6V4ryFazZ/AxmGaub
i7djeqXP8QJ781uYjnmcWFOBhFm8ocwlGHSWx3SjdaDDxa8gm1nFsA9e/Shy9Sdp8+vmeIdFd46k
dV1A/zBslT8Ek9FVmwPtDg/c0Hv0ZdH6zoysB34FuaaaQH6TG0NZnLomscLyFswAuGkH0D+5n5D7
643qblq2V9F5X+ZtL1ytCCRII3W3z/qljKUi/i0asoDaWWi0hPXIcTwKlN55Q6suHWzEypIw/BLe
h4t0uBCxMO+yeTtttbg4hcGi84YODHl5gAMgqMiVz87GkZQZ8OaLdVwJQow0j6hZkn5ei82Ks9mN
hHAuZH8ddMV7ge2j8JsviseyouArijc+IhGXS04u3oq+eJUpAr6iyfec5gbiLy/bzHEltNvaxKKJ
mnz7scQ/wexsn61VJ+hXj4gb/9NADacFCz40RlSVZKtpVrqDEM/9yeMSVBbNHwmpB0d4O5jwv6Yw
r8Icn8A2GN7T5UFrMcuR+sbojwMvk1jiveZuBDgdTf1+hTLDbqYdebifUt2lEXiZfJOhmfpj/bkc
yBolNTgNQLFQReXymUvzJV2bJ8VMnnsh5bErxpO5be/J0B+ndNi5tR6T7J/72XYT/ZOdnrsfk+kK
v6HrWPTkYXkCE71lxdPUnwgOifq6+CYA9pzNgE1s0woyMD1dfGL0Zudkqn8dclpQEIrn6xXgnmVn
HhKZwkBG/ptPpOErO21OMTmfnVy8sJf+LQrl02nGR7mSKTj0bveqUDbCjZUnw0hlvGXaW9NrR5gA
684tR7wzIBiBtNtnfs6g0Qx0/xxBYUy0sDaaJ+ITn1e7O2Wb8iy77ZnV+RXQvg0TKreXBXqyAaf0
03Z5rRp51ZyNywwHs2bnvwOTiu+yczHS5SAoavIbnMAMD0gPRKzgdczzh7wYoMOGhA1g8QZehON1
0B9ZmhIqJa/kj5znWX9edTu2KwK5ic4WTnqyi+mrlFyryZdmDT4+94sdjtxSCFOHNl7Uk2bque/U
yiEjSptssj60HH58ReGS2eyXdiChnFsWfHhUeN5Jn5SDbSs/3UY8g8XoWw8TP8XKIJG1vutZp9qY
bT93kZqQnJ3InsxHr5iaEMQFVWeRT+YtNzvBk8JbQTxozrI3ZPbQ5oJBB4/eOulboHjTnZysf6MO
e9FPpFmDuuRBYyonmcLh1iYrUTs74dLCgaJ8bSlf+U73rrPn6vihO/y7uHXx272RQfQ2eN3bqPFi
mdl7KtKB86/n45ihx5TW3qKQEspDsHhSeKfkIlwJgsVDPFz1WryO1e1kGszj0K73sPOYALydafIg
JyV/Ewc6A4v5U4Iiz/bL++4n0A+9/HQHrjaL+KzT/ElxnWMzuHf2gtG41gYXmYuPsJ6M33qd3nlP
oW0jUbKsGWJq7sM0daJJ9F8aIsaQNjgt6sPKDrW11AMo6T9jKFa/yduT24k13pRvcunQGsiG0NjD
IMMhBGMJXw6Sdno2GwlW7GJ50JnOpemcR+z1Ba9ehUan1JaHXqn3rk3ubZcg45FjlJsBpiWC4zHQ
N+KY4Ce0cuN76WQRJ9ka3lRDYlr9tGBwHdHkc6KijfEbGDtWRJaQNkWlpt54l7xrHuzV+4+j81pu
3cqC6BehCjm8EiBAgFmiqPCCEqUr5Jzx9V7004zLM9cWRRzs07t7NbOy8U+o3kidbyKm52QNt7Vh
uKQLbJqssTf8hPh+V26VwijzhWtcMRcwVf9hB3aSpPXmjJ1JyfMTlcRvtJnV/hE31YkAw7vFVsWM
gMk15jHRFFQ1UW/YJadvtaAg8+F58noVXqAyRC/6+kwRDR5vysnWsfQaYuFITMUR4krEUmUDQRLn
1YsUa/7ctvu2dM2m53W5uuCIHYiraCxs0eQboHtemp+C8Qu70ekt5UJF9KsioO7qshutumcMjQ2r
8mGYkmM0eVCrBVvB7lIOpKgaB0hbzreGNxAnch6BVTO0N6X4Wytj0yufqOpXc7rTn4eOxq1k4BhE
lsUU7/Z6xzHXNNimlS29Qe/p5AIZBKy6oK/zgk6RTLt5I6cI+eyv4ZbY4BDq5ZJyLkwsQvDDpIgU
+dgxp8SOsbB7lP+k9a8Gk4aCjq1m0b9n8aSng10OH1UFMUd/W1MIvV+C4golS8+iPkzNvEkxvTVl
5YXYeSIe+1Qu0Jmxq02vwyDtxZZ7MCMA4H5bEFEekwafcHcEBY0aormh0R5Hrt1iWJ0kNcFiUTJC
NmVglfF7XkQ4DRUDo2W+fi/5gkczOa8q7t/IugOQeSQo1uLQ7mF0v+bJ7CVRdx0VOehlXrLsXsXy
1JsR++7EXlIWqL2hHgRCvSW4yBQEwaDuQEjqpu7IvBPygbyq5VQRUqVa0K0wfxXzF20025Tt5Kz/
hoY7DJx2cebVeN4HDEtpAjwlzp0ErFdXmbsuREfFwFPMkZ+YuLbrs0EsOhP0PbZP2CKdNwycmvzS
qqlwCyq1RtyAvDP9mh+0j7KrEcWncMYvJqVOMo6/Pb1nImF5JzG0S5QrjtqpHvgW2sC5LAxX8NGY
wkDyWyvlB6VXJYNPCGZbimgMy2S+VbN4nEsVc6J55jn1IzORuQ2GV1z8T7nKrvJLArfPytNLb03f
EWpDmL6YOBFYsWD2+sdvUOdCNORHImWnKTHe1OVWp69Z8QjVr5J8QY9+NKHyxCXOoAnwxYgiWEjH
LON5kYZvZk+Xu+1enI9xdl8o9yjYim+mvN6FZRsoOoDW5tya9yV/keEr18VFHBVniXRuvJknsWDJ
8CTEpr7TKu2qsZHgPpmPR6v94XXipLGFD085JOlPNL+3Q38bavFqtc9BMoTv+NaOyT6TLrmFT000
ym80/jO46SWOd+aqsZ4XsdUKS8CY/gKajd0ImQwjzxw9rF0iLww83+SUtekhsoXkrbFtlPKLnhSU
4niHp9njQgWvKn5JjWqXKYiUq87FN8ML3gPjNgXWZxiaCdo/KUs4tvGsJ5LW2/kAltPgcNmWi8Qr
gW+LWL4mxb9yHXbjVCKzoDXq83XtZVqbftKJI12dnBzwytx6OJT/jUZ+XTAD1EPsEAeKEH3jiK6d
edr1McMGxoqR3YskvhtoE/hVN0L9l5qJT0pnVMQtqy8Uu26LnIIrCSmJ5hE880CkBpttKTEsMO4Y
w/UDLE3cs/Bx/DTvnDIO+vjb6vfwpXgrsZNC7M6nwEzLrcxurC3uBlQ9elq3hoqFQkopQ/JAprDw
jBkpybyP+IVU7hYhX37gZrza7JItyTTgAyjB74AuKmasHjULKx13Bmg46ZM1Pn/QeyrI3IONfVq9
pdRldJYK72Ge3inE3TC9sLXVuefjeszTNhj60AlNUkiJKNvQftxKn1U7ySBNwTwCebUTuNqoaVBr
qqt0r0v2mhIPE/JrzLo//Nbbc2pe9a520/GfVWoHUUT0Vd/U9sOUcIJ6k7prueNCdNuCd0Q5JPFj
QglbdD4I/YsnVUnCuxwuDpk1f7V+SAfyYRrNpyVkjtVW9C7CBsoYz6sCLYtwxK0cITBUlTgGcwFe
s2yG00oB2EbrGz+snsfA4iQZCAm5+ZU1VpUGxe5/7XTsZYJ5hNeBvNaPcCk2MdWRUryn8G7gx6bU
5wdxuAQF+yXjTMl4A1rdyBVFs4kt2TOdxBLvuE7Yw5EkFuGLucN4AjyCkCzOVYDo2uRFpaf32yzG
rFtKQZtUnMyMKOf5Y8TZtu7WeTdN/yCdbUp1m0f7ub5xoUJZ6IzHmDkSqxXJNY0Ta0gTzZVi5O7Q
q19j6cXSdlnc9srtaANbdjOp313zEBQ7Z4U4cgxxDNd2EblE3nM4+AItijdtPkFvZRE43Cy0Sk19
NRUfq+sSEYWw0zBI22OroHpfh8mdRl/XHvIcmKy1RreWvntz4Duo2yaqMFScSDpV6RnY5ci+Jir3
iUn4M/Ks8bPGkMWCjCBEK5MDdvsWCovwpy+OVX4ChVkLD1rzrF6E9GAIoDmdsEcSlGS35MIy0kHr
0w3DG8oVFQ+6/mS63E+kFmDDBesRKK0ccZxVuXABXlJDOMMS3bO20ygC+qpYqxE68uTpu5YoKoxP
c+0Io63wJKbtNS3eVHwvBi6VQKL+Lvclep8r2Mc4mAmUNMMbm7G2nv1IPiLlhutB5VwYtkV6hgcM
MCEZzuKzGkWy6+U7JLBQn/ke2gIXUOEzlg/6/CCYBs+Ibcr8hD9tZf2PsmkHiNUGabLVvJpyDeSi
Xmye9lq/rPGq8YMNN+xzG1Vu9nov+IA9tks+nfNMusbCqwi+O9HfrO5d5ngEmw/CRN6irkMBqIUK
TJ7ojsWfpXy1qivP77X0EfGVNy1MAETk4ULutfZSaFsVRrLkVVgo1pcGqqyym2ZXkgOUm1HPPC3h
PTKi4CkvvK1fiJJbK4/goci/JCp/OC77F+Qged4zOXG17qRTwxIAxbvYiYMHBFEnG+/DNuJLu50x
pVoAdyg5IwMSVC1OENJOdlr7Gh92f9TZRPHLgffyjG97C8UVoBrYLLQwg1hppFdzdiH0xhZYMPbE
QSKfjPgAwba2MJm6EVCuzF46Qtw7ozws7VGuwIo8M8X0/EEsvbM/1AwP3sZmGNgDOXPqLsOxXjYZ
ycP01qtHLfmc5FeT57vy1W7Lbn7KfnRwspxoC+jgid+DnfY3rANSue3UTa4edeke93/Gt4JxnyCr
qYPf/yWKHGNAzG5F5abKEeF307DUUrYov2wL5WhLIKLvdgZHy4vCwpvcisZey5Wffp2TtfxwaDIu
TIOds9VK/knmLWah2b4QUE+ym/w1USRZPDr5Ja08zTyAorA4nkaEEHSanSnvx5RDO8A7jbnb+X9P
ChWBVRLmeUebD0Z4ga7CXpn3Kuc95QeBGBFF3TfKtvxj2Cb4qXT72mB0peDAy8FNEvKmnDrxuSBJ
7T4q8JjOBwmxIg8Rs4IWugOmu2UrpD9dTWmLZ5nbKPGK5sXoTzIodyyX0LYje3jS/Ml8DHj1zGtd
+Or0voBSEz8LHQPjlsxETIKgQsyxpZlRgNcuac8wUIqXZj1Ipt0/LW9HTvZs3ZfGR2VeZfkgCUEz
bld1l2v8EzHEHubuyiNdYIqVzkPJamlb666GvFTbS3kEvjFILtMQDGot8UsB5hn8/mOcMFfDzeTq
giH/xEVUWS7KhMrFMmvTQm/CWTsymNoaW4uezdtGM9+Fxhcjt5t3IfWeshcqtJZRs7MhlAmpn5pv
sFsYfPE1d7dWxbkKL8MPabuDaTLTAb/VTGJviKAehApaf0DuMs9tx3w3PZ8i7qJk3fAPcXaUaCd/
eNWe+RK7bVYXWWnF2Acvpj2E+rxl9sKN8hGpx6WnOepPhHLLYNMTIFSR4riPb6L+o1ROsvViGrzt
/HA+itD/psFl7W5Dx035LABqE1mQPEHOyJNkxalX33qI1iukOzFWDrIR7/p13cPKs7XUz/tdBzU2
xHjfs4HMRM3JJeWUysO33g27sKJwBcqdIi50eRVbJMJj1dNZRsb5MNXmC5PR88ipf9UCbLgu1YER
S60HDYOFv8nHI0brW9dzq7ek6W+oBHeC5bTRlK62pycYPWzjZ/5iYjgjXmbGo5fP4PiUBZtq5S9Y
UqzncnIGuGRqvybDWMqUuaQlt7njaCWuAWGoPXeNSa9ADZvtqvcNtyUIeoCL0vk3Hi5NQdNNAb7s
EAvvT4FjNh31ySmge8hN8wB2uCC8WgsaJ5zvjFek8GYpeyn5UJ+gUdBKtoFhovHx84uKTdSYl+7B
rI+i+qvER6P9VYW3suFSXjo9L5nlL5r/zeUDJwS1Gauwwe2JUaTi8+W+w4gbzJPd2usWSfTjyc2Y
HLxe4OjhToWzG+L3inbJrWVRmtrYncUHMgpfJ8outOQVF29YXuMnyfG83pOeHbErU0RhYqHBvOYy
34RggPjAym2PreyH5JVGZeoRNy2c5WpTb/XPcrER9HVSQH/iPnkYWJ8xB76ZCEVQTlFMjH2LFHkf
r3zv+ONwVbVfocHcfWX4RDkowQtQGtEcnuOAARfDga/r6pUf9XuuFOwlEmL2+wiQdbQTMCDt52jH
MCQh7nkK15/Uj7GSwMWr3eEfhwLeC7r2BoeBQwOm2/iU0C5PDzhEBvGYvuK3g+nCiLm8FH9Y2Az0
VQBuPPQdUha4faxFdnoTfsOjWDqL7k5BzV1QeGWQkbF6HNID96OVl32Hm2UDfgpqZbqJTvMXJTce
mA+THwl4mB9J6ChUWF7q+TS0vIWJ0+/Mx/yZ37HX6jYO7O8Ol1m5Sb0pSLBnNJvyq8BBDUQTZaLZ
6MfFz98Gfmbje4qPFBlyZWHvvKy7POE43JU4ctisUIZyIlQW+/kFOhQ80B7j/Ef6T24PxB+S0lcq
crFswN2FzLvlNJKTyzspoFpS21H+l94TgQuTx/oW/UmrLrNnXaDmy4zLD3IlI5nvN8l0e3y0qKgK
dyzkmZd5cFmIA2hDWnMaaDEAFv2EWt9zdtMdPi/r3drJf4SGmz+SCusKozXoz1ikcQlNxFkvDAiY
b6XX8itkTEm3TA5++Yi4Vf/Gr/gbKLHVjtEvjhiozfz1ODsmjjr2ihfcGot4GT12XWq9Cc8WqLaf
+WRw2kJKxBtlbqht4HaqKO9t0Ov2yjBu7DFvUNGhwcKRNsuNNMKoXdI9fkMJqx3SQuyDG8ZmSCYd
Z9EEUBlqwIEvb6dBN7sZ9dZM7m1CJG4f59d1OBWQ2+7tg/+I8De1d222Ganruzx53QVOROHK2Lt1
b+r2Izt2O1PPFasomyK1CCGYsRiIFADTFxXPm9e7xcnasbHGIMwDIggbAm4Yg/b6tvdiaPFwXbYd
yIJpY3x0D+MfW0U23q//9wS7nGoF8H8cNhAjJTzsu7R5G68AI6XKRRijXSPOthbn8QtL9mQ5Wz+5
9Z29ZOP5WS5cbChLIQADi9lGOfrjDc9YVW5Z+ZZGwOTQfCFAW49csguE8yggp4okuVk/iD8J0V+T
uPUSCG5zn5/XRez/G3U/z140XgYNT7od74rcTbpjx58W+fqJ/eFiJXgf9hXmUr/6TQR8aXaGy/TG
G9q8JbdyX/zKH+0DQCAJAflHJ82AWf1tktyYR91HQO6IW0DdY4VA5+eqc1G2i1x2iMhtKMqa0r1W
fDTZI1EXTi3NpaoY+noPopbDk4hbYv6JMpgk7WQq7Mt0toM8FF23xb5rLgCb5ztaFEfuqYxdBZEJ
lrs1/Na8DCcs9dTFtMbXE+Uplg9CQ8x2HgFdSGv3OmQPiHyLor3Rs0OaURyYoqD1vlESbb8YyY0F
YV0eSyorZ77sP0p3Ump+Q0p1yunvagtPCw+C+cp/Mbp/YmtuEo7lpPhWS0CHOF16i+mSSxsPt8T1
xEEEKOVAal3uX3SZfLaiSG2HVm3NWnu3gC33tflQ5788/i2xoQjKq6YCDCi+NcrwUk+VTkJ/WxU3
KXyBdeWzvQL1Rw1CrT6CA2Cu+Rl2eFHINHBy4qbj6jBmSMLFc/pq7uoAb6T8h90RntWtxKHcg9jk
hCizyCFJiWF0v2DsY38C+zDV9kL3kiFYqV+A5nqdYMxESWr0o3Efpx/Si1tpS8R8KfYm8b0VN9TC
pWq07nkHNNrs77XuJOecD4b7D/TOG1XErNmfs2jsjv1bjF9rIgCRI36D/+mUnTjv5pYkGL4LQeIK
6QkC9m04ZwqdIMuJnVTLy5a/reIzzGeONy56xmUsA3X1CI5T3iLuSu6vEOOwpOe01ra3dFxP85Pa
39UfsZQfaD4dueHIWvXaCukW0KQtqph/of5J7IwVFYXfKra5/pVHkgP10R6hP68df2qSuqZ0VedD
Lwr3TmacnZJjIst2qO6BObAd6HbQWrjVF/tQ5hsPbNQnHe/M40q6Fs6vCBZmSsHAmzxvNB2G2N14
+w2HHqWTRlBmyfyY6Wqw9sJL07V47ziDiJU4TZhiexfrgf+v/qmKxGprhjpW8TrYwk2ssHpkdsHm
5RG1F0H9rF8AV3oKJjV/HGUg/6t2UoBuxzi5jL55TbnqVYJoL0Ab1BE4a0+dC8RPoFaIWPihYI2I
5IJidnl4zlsOYlk/D8tD5RUjpPjrYNEZIo49cq4iGTGDmrEB/RfplBmIVYcyMJgbU/GhRQAv+WJJ
0u/Q8o8VVB039PTbmUw1qcA81VvvUfqpQ24e62RXT/pRsAYGaQLq6RpYk5pvY0u4VUl3o2vsDqTe
jojokmnh6WOHWgm8YUNQEnFPaqyXQADkpJAxm5eNSLgWQI/5i80eWfPpVkykY1sl5D14AsXOo4Qi
oBh+q8F/XzNl31MFIQrY7nhg217DBrSgwJW/Jm+QxETsNUN3GhLbTNnEc5/P1vgCmIEq96y5QWHw
W5qDOGILIg0WNJVxDUzBDMw1DURlflNl+HyheuzDzreUfKcb9c6aZSiT0mkuO2eFJE/zOKEz7DLk
IMjZfmAxdEBBMlMwANTNfQ0Xd87gUrPWVjCdsn2Bec3UHAaG8qrTPQg8JTN7rnPWoeuLn2g85tl7
brVgU1+iAktOnR1g6sH6R9ymE4ElrzydKpUxK1FZpuEwTBJV4AiNZk9T4MIPigL0QOUiFMfpWatj
yc8o1tgs8ngvwt7JEZstcb6OAzHFdmYyo1JkBlcKYXAdIETwp1rnZ8+UjA3fNO+F/I9TwO0iw8li
lq10QmTvJGnAVJeBMhQ7NvIbmJXvCRYehU6prOJas5yi5drI1zQSQChiI1z1gWdZYk9JZJzu0RP2
CsY+quqV8WQhOKYN1QGEDoZB4wZN7RdPS00RztxRJ2wCT9oUDc53kvN09dKpRyl95Blj+x7ORSBK
y75+Zge0CNl5smTiWrpJzKp8G0rrh3IoP8kzL8+/dH7eTpM8hUc1L5FfdFcgCDXl0m5a6KTqRSw/
JZaf4Smo9dKhTujN1Gadc7WrfxJJsEjirp4SJZoN0OOrQKbxCNfKbptNvlGoL4BCOu4QgVrv4RZo
3BFN8BITiT0BoauPRgI3wt4qBkKDK/bx8bdL9WunUKzdD9uOWVKQVSdsO2wZ5jampmNjypxMw0qB
Ujg0Qch9y0yMo5QIft6pR7VPjmFUHCc+b+MeRv2RdR3yN44pfkqWKuce8C2c4jvYxTcNbMVQ/JXF
bFMow9vN3JDbCLvwidC2YZ1so7r7SYCB2cDZ/1Xx5NYNjhHc7wG21osJSpBmiJsESK8FH2OAPJSw
JTcyRvO1s0VJ2TaDflpQgjGbM1dghyNExu0dtoD+HZYhOWy8NNoP+JZ24urN7kVDkBQKA4utta+1
G1dAijR4NHsyyrY0EuccNeoPVLaKeonAT68f9mEaBc/TUngyAOtuoqOjiA+RzPxH6ZjT6YU36vHr
BDEGw8RdL1KfIvNfAND8Yuin5fcljKjYHXpbOQ8fgNp3o7m+tJjlcwO7MHFYug3PMnvQFr25o+to
iavXUiL4C7FIgLoNfV+o5x++H0EucfMqIbJ1V6Gbeibn7CwIkFVZwZjQ0SqiwksM2R3lm42oyWmx
zDfqILcD/tCw8hY5QbqWXSosmM4Vhi+LQ0YgGEBuzJpOkEu8xhS8jOzP3Icb4MN1m9H6pJJ3Y7qL
7wkBRa3aD8mnPrA2LT4twpCUvRXzt2ie5ukhFAeq0XmUpF1O7gZisFdyl8aut6tNZA62K7gdbZVl
lzlWbjzqQaq+A8JaYhoE5YpoCh81zieuhBEueYhVmzgSuK5zRJCKwyDH4MSrMDEJt5NNCHnXmNq7
jrzAiy3Iq3bHa89p6otW1A55QqecFux0Ibl4rNuZuNfRejIIDpmcPdIBN3o9qFeIqM8nYTuBV9Q1
y1tixYm0fqNkJii3Onmh0xb2Kzn8TcXUBUYcHxAIgpl4Xc08LhWEb5P2oBA2A6p10ozOiZv6JPKZ
pBaGe45CFiAbC4GRICI2kexFpwNLg988W+W1woKhWU/7SWqX6+wmYrJ/DpDhbwa8h/3GNJQD/Rpc
MLRsBSzwj+zvLrWUgCFu38j0qcnrdoyf2rvM2p53bsayiXepvhyxJW8nFmTZslDQiLmSajSdLrZY
DPIBlVUyLDgOq6t3k48vwcswK8aQS6ZKdhnTSfMsLDPG7t9zm8iCxWmsY2JwdLHoKXW201X+mi/C
XpGqY99Y71mT3qkv8eexd1opPddI5mM6HXWUQE0EfzNAJSXCna35myGZjzFhWDf7NxOYjczFYkro
bFDivWnU16guXqj98w0UVD2dgjzM/HLmbRX3dib3mlNgVaARxUtDDkCzYR7vTB8jStD1tZOxPuPf
wtWQRBi76O6+A+zdp0mOI3zcJTTMipwvSzn4MUtcshUHcAOQtYyLLk+fWoW92xqnI0uLp4EszMJP
XagxEmf5Xh9llj5REVDPzIiVDfcixZZN1LGho+HZRwP2D+/8Z/QU2evuX814ZyGw/b8EWey5iHdj
HNpRL/nwDQBmIullMHXxYOipHKxPtMUK/9v46Tp+pxkgAy5TUf8tYu3Pht814uld+YJgqyCAt1if
LTfIZ7/80rCDr3CKwnyOb90z9bdCsAS5g73HLVbShtTn4fTaPFfz8oz8j5ZMKRJ/LLqQXnsDpXjh
NH93Q02FTOrFPW19fIJqH/uCapm2OXaOjCqQFDiprIbJUT2ZT7PCBR+evTT1ZxgixJkgMwkbJopf
dLqj1v8y6VGg8UhkTmSmkyGOL2OEWU+z4i3WIMbDSsNXS1zdGAvKgSgMwUj5SJ9itqq0hMv60xSS
zmTRaExULcjNsce2TqxW2yd9ctK1ljsyf6GC7JBjHs8xat0IaXPTLCrquvwo4CD9k/+vI9LY7CnT
+KhHUK4l+4RcK6GkJZEH8O5MbPhqDgXze/5hCvMN0+8CiJB6gqzmElDPL1BNwTOl8tsQq1fT4sug
TvdGUC6Zpj/tJTxzDDxC+ICqhbkfRvyUhfDZRiEEfAlzpG7jO7MRe9wIQ4XWv00t1cp6bPj03X12
mjFfZzl8TjGMMxWRuUlUubnEw79Z0RsnlpHeoqml6HGwvvhJCMC1FmpqMV50Sy9RKdkNU72DVteO
mFiRvcNIgb8SmedW19kQZbu8o5At7XbdEPmssYFIP+04AqFZOwmzv0ZOtn0mBeADN311VZo1plIE
F575rCus1E52lKprjuoc3XU5gX4/o7u3HTx7s+4xZ2AHgrI60jHHFyZlJw4jiB61FvfJXCfvo4kC
AhEHTSDng5c7+awRId8W+qrvOhGzUGbgbEwFdfzKa/aCidWD+yjlz7VczmpsfqWhEO04DXz4Sle5
R3PrIqHfRSvqr/UMfdUYtEaJ4dGSEq4GY6VfMhWRJJpHtPZuP1dYTLX1KhqEq2As02/l00ri8OmI
blzojqiuZ9BQ75ZIUhyeI9Mr0FPDwswyKkbnMX8cRzH7Dk2CIAXx0bztr1BKLW+S663cFuwc+uJ9
1BkHKKPAXE79rNDHBIvli1bL7ApYdZim9c0FFMZiVH5ODYVQ3SA+2NjHtq6mr3lpHpHMsY9ZnLXK
LpsMpEiikADzL7k2vYG0vbUju6x+YEdfLMca7BPDUPszGyyhRkMC20khx7LMvhFrrMIirMZ5588x
cM7anD8syJDAPFhcs1iBAcDiULyvdfol67zZ+CUmR9DeTpYgZOWxfid57+Zqey2ttaVMbcBGhQdu
LrK3jvt20xl+VGCRlSM2XGoegTbBucaS99foNbcVpj09Q7bap3tJQEYiimho5lcrMdXpT+FDK3eJ
3tNSVN7XTFvOhYXVfObDHCaUJktJkIDV8ItfX36c1NYM6nplhySXKM+5FDol1XWoSRG5esKfuGRZ
m0Qq1e/QDxDAdELMk4TXhStwWFUUp/HvqpYYYcP4NYskErYLs2X47Fy0qm9m+71ozD963bmWqgc8
My8rL7GtpFon+pcnO1HB/YEW8KUnIthMo/c1Z3GodPlbJor7kVQAHSF7BTvP2OToz8JJrftjMYb7
PO3csEYOkHp4Qbz0V0qy5sJdUjMg3E2yIcKAU6rmoVryD2kyXgwxD1JNRyuNczeTULlNGCb0EmyB
BLx3/aADq+fboiPWlFr8GkoFwiGJUjMKP4SaPZa0Nn7GMtZSmX8TQfvsCwS2QTFJcaoYNNPtIOK1
Q89Aje2zJTDl/iuc5Y9GqCVoTdI5nPX/qzhfsoK4XzQYiKMdLTAqino5EA9SnvmwJOZmpfMaqbry
6ZsmwNW5GfZGOaLKtI7gDA2XYiGNQ0wFqBm2snr+mwbpFItg+avFU6yc/r6hfMAcZIoKkZlha68u
gAmBnK1koKl3nygAxQbaxPCaKtb4rAcXT5rEsBszXUiQiLdan/+pcsgVMdK+SqYfglDzThvVa9lP
9ZbmqaAUjRMQwJ9pSgpbyKJulxXzo6cZdRMTQBYFuXVNq/lRNe4JQ/FvHnoukGC17DjR/yVQG7dM
dqTO8uyzwP0KErWPyS91UjAvTYYT1HrwTf+w4IXZ9dqFnqbCuxR4ZlaRnEQHd22jLSFBbJlScE2m
eM2qr3MRvvYZs6dU75+IMxGf6bqmdt5VJIMBj7bWWyKnp0lNtq28HBtsOFtVeb41aEqwW3bEFv7q
WTY5gyel2qyJ9QmlFzpx3HzQ4/GC6TQm2gUPUmyCoRr3g1l4cVZBKlSWd70pQLA0Ah40qXTriGeV
GedFYzScB23ZdU/RBgdZ7fQ02AxiceGIOq1pfAZIjfStw+YmpjJNN538R6OxMDCkc86TWlTLiYPI
sYwRrCP6BkUuTsOrxTSGIFI1LaitqnoAezUPIi48ga98NCdeL7Jpa61PqNZIJMU2sRTkXkZIFhDk
HwK1iwKz+h7zmbq2mf3GR9weK/Fbtq5xXGFYqXBB4B9avqfkbpXipheaXSheBuNrxVo+9X4ei74s
HsQCNQD4IzrTUznHcdwn3LMA+3Owu3lcgSuDWWHR2pcrm5XaRFO7hYKPsnnk9gHVGWFUW0aPU8cp
O/VqWTKoGWs/NuKhpTpraYKkEV0heuYlhOI37lRHhHBTzPG+Ma+lIbwXneYQBggSwEVikewTPuQY
N5pIFHZgbRSNOL2KhLI70sHjVonQKtXeD0mXD5R5CKK00mgMpk9anBAr5Mplvc9mx8qNU6hBJDUn
9Sjz+Dzv7QnZvp680aSIN5CL/1KYFeAK0Iv0gaGUvxPh0yOWQESSggO7GZt/cKPZRba5o6TWG37V
vaDVrx1Sd9z1bkaAehwxn+p8axY1UKc+ELXo0MoKW3A+0LHVwHohOiYybAdy/3q8XOF/4m5+CDFb
xipjmQVBo7kP/XKtJQk/C+LkaNHZuOQga5KIhQzWMoYs5paiVH01Cl/pyiRRO3DvMdhJNWTf0vRQ
h9Jr2GLrk3KckOUk/1EWfYslEBVJSXfCqpus/4vAyMslEKmoAGXCqokoAIhm4QBqGgGKtWiL+OzS
T3iYYXdxuWk2ao8qvQCxuEwQvpnwhG1UsqHrE6LMca0gf0iPXDU9vYrhVoUH9LpvmZqrVi/gWliO
CmwvlnCSNcUZGuBFiXUoE5O4Fab+VR1jyIdEpfuabtQh+ktTKXRrCphkWacNj+1jmGMWDcfoRagi
KnOjWKHIeUWJyaEehUx1FIUGSND4EqjlVehfseuKybxRYRS2GnWTg4bCgOMmH3VaTXN1361YDil5
9pM6+031xBWkESk/fxl184vujZeJTMM1R9RvtPgIS3qhHWswwJIr+yIUyJwIibanjrbeztLMl0sn
6d9UCCSmOjymWEVxpm2rlfsfK1UO9cwlhxY0Bf8VoU5iBFhMMhIYsiDeJrPsg1blkmxyHtKZtOIT
5U/lCmt+Tw0CQW5E2GOmCBNXhqUlt6C+x8JyHIZeosNqva61daRpnP8ltaJMGKgMlm68jrB2yaUb
e6uinl2kh8fp5+lXniMyHUmPG0iiDK2sPpcl/JEKlhIQR2/iUAOxEphFtMns2O1ztSrE4aDQYj1E
3dkStCBP6ahNmyAyCM/mfJY5iVJtfI5uBp6TNoXVFBvLm67UNUZvi93gHKMb943kDgl+t2UYIZwo
Akl6JsDPRUWYlzLWsWI7fc0hzAlLX3h3GXLh6THPQzfQSzxGLOvVKfGERTuC64CEO51krOOUyCEX
DXtZVM6Jtf6ZqwGpq5UPkTjqqHoVPiZZgDuTdF+qru3UkhW6njBJJIq1QGfh59CMEptsvFjsETEu
Ivpyq3h+gN3Ka2sRcKKCYFrgT2+mdPicleSgA6tn3h5w744af0lHHPs9hpDZyi+gKd0IwmuShJhi
INSI3Efhr6un/zg6j+XGlSyIfhEiCijYreg9JVKG2iBaDt4W/Ne/g7eY1cyoJRKouibzZD2ZN1ob
4ti1/K8dZzaxPS1rwVre6dNr5um/SJAZnsI2ferMLtnxTO8BiR8SdmYGJQy/8I1sG4IMgle7S659
TOJGx/emz943YVQ3RLWfQSq+h9K+ydJ5633AU0KhwPcYhCn9c9LZUZlsLTiZ2ao5HjI1I+6/ofpf
TC04Wl7wHFoaOnE+gy7vCJeIrWOifEo/A99fyey5CuNrEvo0OTY7tN5qXqiPriVC2aVPK+NHXg9I
ihFmFujNomyzhwycDx9wX+oUIWgJa0CPT08Vwst6Cpzxd2yxztWltyaHADWGqzTCNtuNF7ZMNeIp
WPqyueuOzVZ5RALnVdp7SiwpkQf6qREtaxUZbHU7APzTU0yOGvhcRO+dDnjHbZkR9Qlq4ISkQX6j
4anS0Zi1MnoQ2/BHxlIG9BKq9mh+kIwzsYAwg7Wnw2kzLci4ro5XJTSro5LhlyjVpkcuqDv6Xs9A
zAjb+fFqpBIKW+/K0fwahwJkm8pDpCNcAjCI2A23di0eFEjTonS6d8Vgxg1nxU/r7vknDlaBCjVk
1kJOIf1CbLaM4Ip/UeqSa0p+AShhBoeaJYlbb14wYX4IGyiA0xB34d1Dw9a3UFXRquj9JqNaopWd
yuVkQceeUCM4bhhtVSm2BZk1x64KBP7+vEKY6lxkVn0SO/o3QcEkU1CjfwWhvJHdaB3cLobPQCuU
9sXv1E8NF0J5g4tkbaa+TY+kXJP/1/OiYK5jSdb5b17ByFv39Wqpj5Pxr3NyDxXFALUwDOZDeAKf
6IPZilyUA07GvMYLOfSg42O65BK2BYZXaTRr08s/uy4WuD1tcFgFMHSL927bZBZaV087V8SvHeNR
fpGi8w+EIMKjpD35k3XL0mlVFvadYLJPyzLHfdAyDO9jCBS66Lq9aXn9arIaPFGTS8IEbq5WczYY
DTQe2XCrFZg1TKYmSA4sbyVTGAEW/uijJzp0czYIxFHUGKvs79pBPTo2+j9DDxnicEzbiQedPOj+
tYXJhNWAthY0+UvJ9lMyzn1iqtZx3hgQLq3GwUJL7HOTI92TEzw0HTJfqkHYiDx8z4Nw7n3abUq8
1oyniG8MMRrLvjiyPDlmFOQGCAlh1nfsvQ0mCILU2Hjla5EF2DLCaxZOR5yGV0KKPonN/dbK6jeC
DLCwSqzsonXhO5kdkLwIppDZ629dSRAhkQGYbP3spoUmijMoCJpGZ6qlW73OL6JEMpsZpyiFWeKG
F/aVF/Ivrkwin9uO9QTQJtsRl3zEgz9ZlyLmnFTVrhb9fWia1cDiCC98uW0j48OycLxOnEF6q9HD
KcSI1SqHO8jcamnr2K0sQmqLEGCEzPbTIO8EULj7Qfq/ABgWUMe3g4fULzWKHUuFlZTOXzK07A8d
RgjB50TMI4s8avrR2nYy4OmW9N2WnrI6QcUFWoC4vZZFr06YEc53fwZQSFi2qLS0bUO7wfbp7PTm
xeydUxqyiZUoKEQDSUNkKt9qEkssov4lCVGH2vgugnEjdO8CF+KaNckzWDd2b846goaU5+43D+CX
kVVr+JBIUClVhgBYEco3uxyOWlufQmPW5AcU/la4MbmhGpcSPrRxhxKfPeTZjdDvd/6ZFcmyS71m
oNYE6Fd7b4nT5XfwtNXApiikA8h9VIykB2a1nB3kR6VpX7Q1K6YhHKJyvEcM5kWekPRZln/GOL0Y
qv6BfU64kHbD44sl0HOg2nNNd771V/raZ11723kM7CMYreuKv6vYZKbc9bjUexfRuRWCySpNNV3L
aoTLldpIpDJbHAaO7xoD4Gok8Q1BAaIXl5FfOwFzckfxJYne6DrTWbuBhWtn0BZdqDEI5R+3CmZ0
nqD/LjHHzvDEJ2LJD8YQXd2JRUxcGFgcNGAmwy7h1eHF7bKlTKf4FE1ATvhA2PBZeCbtxnqtc/ei
+HomEjY8TmENpLCAOVJ3SBMxSOwHkH99iaGFjKdLaCTmthxwODQY9qFQVyFQ74RtvzNH0gn0Uj2h
cYa1VuQziVnqgfcMufwv7TqgKvMtnR31EetOOGFnQHZnRlQStej0YtnaZ98okMP68GeE1nEkiiwn
00bF7mtgOmx7UnEPlYY4v+SzbSpUhgpuYWgMX0WX65uU3DSQcc2I/M8jZ7xmDtC3LJ9MV8B+EPbF
bC1EtmGyN0N8vJlmPcs43JuUr/wgtP8FUncGoGO98TV8oyA2R9SS3QQxZ7SNvc28hkyRd9Gpj7Im
hTZJfjwyVT3pvfN8MXeXPIKKiUM9yw1sB/sUdiukbwWyAmH3L0RKvvRtg/DVnh6gf85plnABGPBv
G6KdXNt7bsEh0WJYNePoAdaCpr46ozynY32xDAdNiTl8wtL4nLJqqUXTS0PrZ0cG6X8UTyXMRE+r
waBAChjw6IOkME95AMxQjIYD5LBfOZN3TfRGbu0y/oPevylSY8Xj85dp0cnu48+JPnhlVdbBM/QX
zTLebJ/CGjy3sTJtNLilzZHECCZseq5aDLJydGZG6SRRPUJY67j3AB/Gr0EfsM4YXkKwXpEf3Po+
QL+kvzB4ahiqDd7JMMTLxLBf4A/g+behku9S3Elb00ySVeZP4z5rg6/C666J17Mfd2Ctqcq69rXT
LNgfg0UD+NtqYYxTbtgTKkWSgPOny4YQsQo2pXLIXkNsOtSf9QgC26bVqHQGBNId0Vo1bXZrOqZN
uut9B/xZ64CwiJUwG1oTV+7LzGMjCiJ6rQRuvNBHLZCpZOeZxUZPiu8gowFhNs00uyvlupyS8CTG
nr12xaysLeY/SutoJGbYh9WVYEaMPWPOu7TL9zz08LJY+SOUabCmm4QzyvipdZCmgUtNn6sYjVCb
atwDhjEugoyJJ+Mr5ZKm6rrnrvBYSaL9FROvnD1ihmnzCGWsAttahsmnsD3C51OjXEYFw7486u+u
UFBohXDIknWBFichS0Yt+LCUda808TMqHldgiMjUsgFg5JyVSj2dO5s0DNZZcTYcEiqwqpCojqnt
HfL1kfUAQTB0Pl5BregeorHa4dwfV004XlRS7HV2UqaMUcSSfRBl9rFp6ruNNVu5b55s/42TdgkQ
pXeDXCMvuVrTuEmthD+pwKc9xZ9dNCGJLTbKyc9z3EhvkVJXJ3RoRLFvmEdsA4ZkhjH8D+i89MX0
2lGC84vQweDHhNKq2/dsrNZdHH5KTgCg5ndauZJ+U4k1KbDLoFIQGvRF2zDRe8kmFlZERHkml4sy
VuOAZEdvfl3MN1I8Dwy4C/9nvmlUALUTOw2KACCBxAKt9OwnBhDuOSCE60de3pImP+Sawo/wgBi7
8HUbFyny2uEXleC5D/8GiXB2LJduhg83I8zbKQ74NU+ecWrQpNJHaezfdcY/IxeRFjrHosV//wby
ExsT06NlbK+79txkv6WVHsLsDT2xjmySkSpYY744idoYXh7NmMC5B8JrNEi21pL3GO6y1rLq6xkb
2d6XzjrWRzA25s61FhYl39WLVqqjsK0Q88htqd5qS20iXzDspULHWTDgSRXt1UsPBpKO1LEYT9BX
D+nrUDB6r8xzzvqjyORxovnPoCY0gKAAVC8qG34e7wcH/26ki6Syooqm7wSVLyoo4QIOqt5uLOb5
RY10sr36OGOGAxFq/CDQY+4uNHYAmeaMqktg3UadYncGWdWAq7T5T0PEXu5LYIJTcqYSgJ+APfqt
aB3sRBwbxpdqffxo7ZEDA/kBITxyWvm2ufErfSFntQ9bBcob8jO2jLZZRzvYz6FjThzuwMgCENTE
by0qzG4+UZlti9dC+3WmVa1jX9+43S3x9pOUUOR+Eo/upQx5Tig1hxshy/zNxROdzTJBLEIGFsX0
Y84Hy6FwGEqn8Qbvw5WFMjbz//XTG6SGA4zYJ7vCSWSWj8KOPmv0T10a7EyCcyfyfDBPZHw9FyZE
a3Kz1wSJg8D+GhyIAsQ6x+gEHHvf5BdfXZye3TLXucthE/OZG+kmEleH5QXd5NDc+/FEoAregpuf
IeSmXmqmfldyGDnZJwfe0rDcg13A1x83rfZOmMwyqc8a3aFCPC/ybyfASMwQNIZHbBbNYRL0QNY/
raQPsNO1Rwbd4GqnyWRiAH2geEBobN1bwwQjoWyqxi8CndZpgU3H/BOM+W1UEB1pRN3s8YEKSivG
ZYzoMWPPDY3dtrhCERP79kMHvJpBG5M8gE7L3JOAwjg8QKz7XyBBdAho/2/bLc6FQPlmQPPOZqv6
E6OcddzEH01dYojqPhNHLVKHsbhY19HRwgIDnVOXauNGPNrk3Bmg8qwWa8Zg4iDr99P4M7Rv0tmX
Ei1HYJ964eNDh3Blw0iu0bRyCCcqWHdmu0XMxAGET9X+JtLn2mSQKPieNPsnG+7MyBGi3kyDhnF6
zjoEyeYDsDoDtX7Zd+1LojgJ4MLz0jC6+zA4nKqYP6PINuyC2v7swifRnd9aOttaJBjVWtweWPlr
VN0F26qmWQpkGlNHP4MwP6pQsvUcGiZtjUnqNzkkOnMKn5OxOOrCXAWheor1YUMLsiN6ivHsuGy5
9ljSUc5gdk2JjG/eQ9bC/fA3xIg4VPjGzp/KUIMzNW8CX5Ns55i3nuQwJ6j2bI4RVFirOA+WrCl6
hE9mmK+QSpN1QCPN1NXChVppl6JGXxE7zx2XtFucInVzQCaX7rUp+w3BB0+BSy2mgbQu2DfjDbTH
n7YfoSTixdCjVzEvS6eQTslnNM2G03+0vb5g5Phcu+7CENU6Mb315AR7sEUEjAM/LLUdQS4vqdPi
Lvd2EIJWPi9nImllrI/IyE5Cm0H2uPgVlgr1bfHvpw6KWPHhe/W2qZhzcPjFwS/q362EdJYYatc4
rzVQ46RmktffSUh+ylyO8Hdd55bKtxWTXLPGeHol9lY5N4NJTgZmptefPAQRgbUDb+fHx6Q7+Mkp
lQeyK1tzlxabBLeBeWmynz5+COMa4FXwykNvnaoOS/5ROMzJM3gSIEej58H/LaObFfwMihzyepnL
L2l+ApHxAow6KHGQDTnj12jgPJD/0mYnK9IHr3H8GA0Mnq/SOoboWuTIk7h3XQzmHHbO8OeQcj6h
W1q1xbmtmBmgLD4E5h0zgUz2pbvVUTS6t2l4Z4EU+XgG+KpL2FsgvKGdvjTBR9t8wFR6Cqpb23d3
6Z4L/5d7rWZ2Oo7bgCsDLwppl+CrJnbmyjvnpLaPX7RUUf+ONVxmGsTDDVqisbqX/s+M4y1x08Sk
OiW7alwm2BX7rl61wbCuNBfJYn5uKebbcVMStVMqTL8hJeT4WfZvhi6ALLxEajkU1qqKt4Si8F+T
Pmhv8/xLjcuuv6h2rbqrZ1E0Uwj3e/ZIT1BNZgd4gajVDMunUL2y+V1a3rAdGSNyjrVzvbsAx6Oz
Sgehlq1GHWcctraDF+OwfE79X51YGvJTerEzm23toioBd7CsrFNnQpu4as7VcNctkdLllkdNNEDr
wBew7SDU0UtfTe3bSf8J9Pr+qgEHo84Z4Icm4Uaij6+YBSf9WYh7ikkhce8a3Hsdz7lR4N4C9Cyq
m6e/1UWyLYm8EdmHSWhIctEpRsYtNQbzyqcoOEaQ6uv0YKF0nZpNlHwb+rYdfkMHKmjGTyK2Qw/l
o8MUk8WE61acJlUZLQuPkZBVVru+wlUKw/Bg5Wyuko5NNmINQEh1sSz7hKQb7HRJ4O0oeFnO5WCU
nfY2BMwufEE6/P9Yv4hOD4HbOkDXEDWCLRvJK021TuPoivBnFeXupnEvRofQGdeS3vWstmcWBmUa
sUmU1HzFTiX5nvEOs9vC+RD7n6HjbUqG/GNN7cxYCaE4edQxen0AIw3GPLqkvVbidFYW0HIM98K9
9AxwXOuGWJbJ1ndgT8+x27M10FeBL9iooXgP7W0UpXtB++Q55nUaw1M3dFgiUTDTKS0N99uaHsT1
AecJ9hCp7xn2C10fN7YSG8LKtx0iSjoiFPsduIouWleBu1DwiINuJMQ1WwifrWd2ECCI3ehg0A1q
+bSEQr7gbCKSRqHkWQlhoTewCQ4N1/1UPHvhP8LR+Ed/q16cXRQeuBF9pmyStvyJ3wH+z3gA4PwB
MXMhDHNtMuET2J4jXX0kFGlu+25NHlan6YK26bWM9SOQniejLf4JgU7T8sgwxiis9Vq4VAkfm9nX
H6Hg+TXaJWoIdpiPgTe8Nqo1Pdvdg6jI2HVZDQ6ZIEohaPQ3qWmQTj4tMgYokdz4wHjT7I0SiuDG
7qlK6m022Avispnav2ZGufZz6Ae4TAwoY/idSYmg8pTq0vvVWRX22UKcJ7ijbPyTDIhfmugWa/xH
p6utX/kOV/Nr4TZ/EyQMLRxfgKbtjbJcTdxTfuFsLKPask8f2L/JdxnbB+Jll5X4CPjcRpeJWVzv
zfGP1GiSBBdl1jy3vCWBZfwKHGVE0kAZZ2cFvnPpxvic2FXgDli1+riz9XOLXbwoYBya/sa2GLaz
otDxRwpaaa1A+tRExxKXWEbxz9cU4eNAhc+kNYk50sr+No/czZje1ZRoXtMn5TYrsjQZ//kdWeMV
C91gU7fG+4CBSjCl7rBqhuCdapdSotUeOoQh3F17O4gp6rD6B8FrigPJ97TlHEDBVbXlA1xEnX12
IeiaIRyAjpA3k56XSD2iVgnJPhDP+1STU2jX9rmGpj+cdYsXlOljz87U/7MSTMnTq8NQA9H3OmQu
kkGpd/zpFkH6K5p2yy4X99+LyYFCSNmydrGi+TVDkZexa7eGollusg+4OqxuKJlgko5qU9LzJ4RE
Ie19aqNvJFqeX5/R96GhO7LHrhpMotToLkh2zozVXNTXvaJwext9D3THYZYnMsFcDEHCd4xj0Scm
hwc6d8VKxpRA8qOMIuixrP4iC8N5vUuzZgMHnE28eBelu4pLbVMh3yDadJH3wVpikiVD09h6BcIY
YSCxdsH2+5gIK+csK2jiI2rusPZPkW0eQyQqzAW54rhUvADpzqPBlAZCUBIYJeDULUtZHAovfSEr
99qN7pY1KIpzn+lH+ZyqBP5KzbyWMYV4MgySz1zWkRMD5Mj8Qw3G5TEYzFn64icNySF/rpg22hzi
XpkS2ktFlSh0ks4LEqe1V5hwofJNAG8ocAOODxzg4A+GY2j+De2hx/k7YOlLLxarDKb2LAPIcQq3
MnxVGgk8PbyF6NSY96S8megWsQcrb1uz93ex/9Roa3pkpeKjzH9DOeuD2lNmM3Is1Ckr7MvoRsRo
rXwu2rgOjvYIhkaR7ZZeDH4bNxUb0hZWEqNiI5LzGJgr192P7Z/BJMkZP3MT+ZAuX/IOhJHtbhLi
NXGFJzOAORj30hxPWaSBWY75M+eAtOCHu+JFRzAIV9REE9cllBZOiGi6Qq1+yetDFz6XvrusWThW
AzVs4WoxY3XMgMlPlkUPYG6rEAyLxX4MefSnoSVvfRE8J561gVS9Q0zPlew8jJYRYhYt7FSe3A5b
TvOF94oUUui3+pI13iFOyhXKib1d9qzID7ba+4L4zal5qSJw9cxpRLsLWJQVghmyPWB/JPqhqKtn
ux9pX0hqgduUMWiOSNA2Gqx0+rMPdCMv46NfQAqM/Icv/YsuQMC4/nKo5c4V+TprphcYc9i04jUG
0M0AbcamffJwhhAS07QttQr+0xRLWXBzhb5q1MeAod8AHuXzJkdI2KfwtbVd2nH4HaRVE923Sst/
DuCxng4gcC4t1WVKCiGmpUK9s1npCPqy3nuCVHxWmgO3fsXI1U8fRXux03fFB2c6tOju2o0/e+8j
g5WuI3XUFh6UzlKdUbl1rCZLBzuldU+MV5KyQaZ/lIkGLOh9pDBSLZ+UBT9MYzzoLQpEwuM/LwJ0
9VWPe681FuzfsXeyfPgc1CWCdOgUvyK5BirAw/ZsYiBJT4H/XOlXAqVhkRD3gt0fMxeii8Wkvcfu
xXdelIERTGd215rL0meh4lx03sy6Q1+m/yPacUkkJmnAtJesq0LizIgeQuNgAaxEjojtvUWf6PMb
99M7fIPFYPdPOLjKZjs4pFqZf0H3SpfXMToHdwiiFiOQ+0eCS+euEoe6Rz5shH6a+A2wQ/DeUdM/
N2RWBnsMmk8anbaczA0VFwNE1jK5j8aUD8Z292zLYP9T2sWBT3IGETloXt/aOUEIc2ZyUNq3TyRw
gA6YICm4gtF3Xj5b2lUlpwDlTz3sJlFgswMOCOJ8pGFKLJZlFqEjNH4M3uTw4s4RF1W/1Fk+kvcg
3T3BHpGNSm0PAtGcMTPxYhy6ddseh+4ajC5p4RxMcNSxLy4aZGLBXK+R+ZE79rJRGHPQFnrOWx7O
IuAXG/HBOMdzdiGacsbM0FjbrXSXeNGymnUXy7R21Q79pKH10VSGciawDrB243/zTv3PAU7KBMDp
ZjSskZ/DyYATwxrGeatIWg2W8TRDZg0Kt1PTYmTlvhuabdjk0YuywAYjWgj/9MBxmdHnffSTO9EI
4jvFMcRQLA42beRsvVb+WvBpsmGm9nS3NnhO8ZiX9pc5LxaJIrOZkxWd2AXpt3ABnQ/1kSOHBZjP
GhzFe6B2BELjf2l3E/d6bo7YWQ243DQVybfJmsfARujR8uh8E1nZHgQLt1zuzYRTKjeviQ1HwAI+
lL9Gg4d3vyACcFhnfGeZmI0u7krD7g0SBG3iQH73xDIGrifWUB++u82KWEm+Cuqijkde6z4Vevg0
/tcl9SYxT5317pqkiUaQNOTVMpqlNm7TZMAs2pya/LcVePDzP9HyIpO5CvYVsQhjuNZ6ccjykNic
e3OOJdfZq6ZIbU0keR3vJUelR+EFgSFMY664/KkffjATjyE7I885OfmrRxhPwaBkIkFE47kfTVzW
76kLrJSUG1+eBC6/dvoxmbNX7lyo88cXLyn+hQI9bRGQ15fjObKf8j5dNWwhJlbt2TsXX6HUoVE9
bPDwEFjTEwUyVq2fltkV+cRcvZzBVPlZab21qX0Y2f6P5oK0Bawczw7dt2W+q8x6rkt3MTrP0rwP
NQoTfCw9K3MbvZXg8w5PJTVpxNnhm4BKgMeO/Y9t/+rlW9z8UimmbHV7wtRKQRo3W6CQu62c+6RH
K/96RztK1vBDcbOrcGWDl5Bkv/soFp36n43VpMSezEqlzG4d5HRf85akl/i5sx7RATRpxaT5ZMXf
SQAwbSaBjEenfs6075JNQmBtMirxhhoDq6ANsgyzkyNJo0pWonjuOF9LCsSGarR9oAzfo2u+T92l
1K7s4d657J/Y4FGFAiuA8NfwO6RvYSYQe80pkmg5PfERjz43DsNacVPRJw6Yp8kEAQTIwJf0D3Mk
AYzNcuUpdhcROYI+I7Bt259Ai6fsco134Z1N08P3A7WWOpZ8lXyaVlFMm+xCoizcs8VIxgCp4Y3V
dYx7nIw9DqKekb2c19RP5cBkkUJgdm/FwRsgmxXoH5eByJhdWjy1Xn7NXJxBpucx2Z2qOkC9noYS
+p8bcieiI0n1zxqwDwlwz7l/L8l7d9ly6fwMDEL1kG5c0htxqzDd3rUWX262bhqgBANDEXJ1x/4P
+DLz4H+hbP/6pl5rmrGzAhYQIyMSLKo1llksnAu9/J1FdYX36ZRvGjcKV/l+MI8SWxoE86fM3PXG
w0sfaQjL13XUImibI95ZdiLHZvrojN/apVGaPwcWxZSCi2wEIFa81NzYNSyBmADZlD27kj7/s2L+
6lepY1yKKT1aDTrHvlupQKJaerOM+j1lrlNOzmZC2iRA8QUkJetj/M7KjE3DsMKpu7aK4TKRgWlR
FTnxmz5MR6d7DGL69muAD0rAH/tNnEfdfoIqPxjBlxbwxoYH1pBa+YLlB0bAa8CNl6hhVQOYKPB8
Fegp7cI+DfItrdGcFi8BYwjN83dxVq1MpMCKPYiIzLWCyR9Td5bddhj7h+CVsIRLDtVP4MlVCo7K
FF8ZsywvVdSb4bIM9lL+zU+63jzaqFmaY7EaLET8iDAMrV1WfbqNO4svjzVUZyJyCZhmfU7mkVeE
wJNTW24rPMfIcg4Ds6IaG6kiCyOewBNEXxPLiAxsTOwGZ6dpnqoYQLR1NxkwBfMiuJENCSYOKI+a
xk6p/DOqNBh77K4IDLFq+sZW2XiJ5aaahwh2QWBP2GNFxuacxz+eAsc26Bcj1j4g/G61iP2f7YXX
UcYdUnW1VN2P08arxN8QUkI/B6UfhmNV69vZNwa63qPMiCcm87yInTmcccssBC1VZo4b1wjWTojO
cgThHefvuTGtXfMzG28COUvplxvd/WSEvOtYsBTNWYCHSenxMz4T/Jhad8GJzO5/J0lXMELcGXny
pk0Y/jKdMGoqTo11Fw3ymN4b70WPyAxjkR42j7r4KXBdD2W/69XBKbBRpXRzsLHYpJfbGlJRWEhm
tziqTAAUukEajb2boPplGUJybNpZ6X4XKsbH3txlJYd1griKgKyJW6DwnnWFUsidpc5MDGSj/q9A
KOqTbmNV6dkL/WMss7WTQjWjK0QBgB++l2CuxoR9s6OFfJLDSbacsHplQK2Zql9RGFevwuDeOUKj
9a2OtoVwK8+4bEMAawMCLuJyEe1iVK/eR7M4dN1kcGJjxWtFIonkzMEzOZB+6m4wnqIwuPhJsYqc
kvy/8BwIj4Fz9NNgNnKLeZtG3LUuinvUZ/uoBAGbOdzz4iydwcHWKP6SCZNLxb7IqOMDYhnsoIEP
19i/d8BmODkckAXhnzDRgXgdzj1z2pOpSSaedypi5Bwaulg1BJzwckTo0hADU/sHu0y+RxdqiOHF
+F7VT6JhOC3IBrCN4suy209lc4e6I5FWadXCnqZ561gyhx6jQeiWJL+hiSeQ75rW2ONy/BcILZZZ
WBxsWJzLIQUs58Ak8HMyX4v8yj6Aa7rSjAt2YJYX3L+03eZW01iC+BmprvFwDbKeqWKugUGr6Pqt
jDl1CUBQJ0Gk1i6xorqU1IBr7mFtmevRvdRZsyqjuTQD4T2ESSlkcSbhc4ljI7LLTqYp38cpG8kl
Hw7VMK6b1tn1ssVuMOxHIf5EPXxPkXGxMa9ntnswoa+nDCd0v3xktf9Rt+Sat+5BSu4YUzRYh/VL
Ug+PqJY3EwkpwiZwGrUID3libVp0l34VnUxR3lGJH/hNd51H7jTPfz5j1RiZjCR62/a/NMBc0Fkr
ty+x8aiIkhwyE/o1nG1cWAjBeGXS5DeXVPDY21hl59g9g6E59iPT0dJLtnpHAGY8Wm+eFlSMh411
CVBpageQkdoyRbFJxJ5xaOrsI4pjwDrESfAekrhdDA7Jdv7RA6tu0RvLfMT5mzvlRsBL8zy1bV1U
4h1SaUTnqIL2RLp42Fsziv7sTWfWmeqRxFviXpXOtWGyb9JyL1wGRLHLgIIvGxvoVIi4dNchPlbV
kDJL9pmi9d8HO10V0a3ipfZVAyYs7T6QNbzqo9jqiXeB+rwupbuuBPTAaGa8E0c2uwxE/5A5862Z
x4Z5rhL8/4CMCNdb5UED7i9Zlv/3bzFXhw1XMDIB/6XR0izEx8SqlPgQbmhrQIrRKZTpntsHJ3+m
CKRGukf4RkCoy52BgjUbzUMUIs1lFUxoYLlqZjQ/t95TpIK/XFJto7FZSdM7haL8KcYB079HnQOW
BQxFl1+jnt2hO3c2Ve79mkb6HSJWwP77EaTFrgjzE1JssmeZGkKV/e7GbFhNTnsxSIKQ7blqvI0T
u5j5zaVqc/oPHaEjoszK7tgLk5Nl4lBa54VNNLNPz0WWl4nNisW2B3wJctzAFMfgeVj1c2AnM3nq
vVwYq0wi8ZHYhyJNQuz1P8rJzXnmklUV6oDFxrXvgVcT9qtyvLdMTAeD73AI6WoSBUGvg/fgjV9Z
661xvQJ3ctcTieht/kyuoJg8kIb2XvTsTFCLcqnNFzGR5ArCQXlNMUu40y00snXIbW/1HeDAb4eo
hcrC7I4GpdXEsfIw2VuXQHdeoMPuvXC6mWz4m7TFz4DGhd6olQ4pLvUCS9giiPTjvOHAsBSRugYd
sC08Kq1p2am3wKEb0HmOR/3VjVH2hJuB9ZdmYjJJXkXvAdXJSf/r+NHJcsTowjh8W8ZfZuWzQRlA
6vtbABtrzYs2QfhaCgb/FjD3SfDKMs+byN2w0JVHML/us1BgTrCMt0nMBBLxTUW0bEwUWHNO6+OM
3qHDWxuwWvIxgdC5jQwiYH9zTW5n/4gdIC80xAW6JHICxAIUIrNkMpgDSKMAo/alYsyjEI3NW/tw
zWx3AC49Aukq/C9P4ZWX7LS6XzKrkVQ9CYhEEwx6xcbE47LsesImtX+9yQyVTWKorEtvzuYQAtBW
qLJjc1cb71kbrUkpQqOPejP9UdUra5UkOZj13ujE3kowvLHtzpJHRDSZDx/LccANgkqRASx7n/o7
qzdRivvBI1mLbWY+fYcPDUVRfS1nRnKSBcvS0jdlcRgsrrR9p9ajQ1ej7nj/WoJzMbqn+im01nIg
T8oBRgvlWb8x4USnDBxnEzI9RefgEavMNFB9GO22odsy5TdkA8/dd11+6dWnhoShLqelloFPtteK
v1oh/RrJ+nEHudeTvwZLRD1tYhr0CkIuO4ZFWz4UdN26hsRi4QDqU2NnBAKb362xxmXGfMbHqV2i
TgwwtuLBX/Vlui+SWFvXVBVrPpdmOQrPWDQxGU7dfxSdx3Lj2BJEvwgR8GZLwhCgFUlRZoOQ1BK8
9/j6Pty9N9EzLQPi1s3KPEmqeqOoJuTk0Hjg2c9gU2nVh9YAt+gIF7hqNv0YJXS5edHA5ZUYEaLE
9DUVJSadIWWWcixCo9H4TycPM02+E3F60PCs8ovM9m1vODIqu1Qpfp5Z1XaO6RRpKUklhV6yOdDM
+aVegcybOIU2Yy/TkinwogzDgRZPaBfTMhGoTvHMSuAtohR+ZzfcacJtPHPl7RMWTJvKs1d3keF/
JcgmWp/p1A6l8W5aeSstw4BAXB36MZydOME4U+K8g8tv2JwKvIeqb6GZSTBwGZhFqqhXdpG4fGIt
AB6zjbB3KiseTNboUBycUkz+Ydw7xCG6LZBnBKsNZuennTEokalnAbxQhssjtDScYgxdhRTUfbOy
vdXXanQ0JcRHV+QEHRjwubkFKCjU2olhl5i2aWbr6EpSikwt9bL1SyYHEYNIf3qpQNA4kiGkS6Ch
o1JpUeeUk8zmPD10a+CQiDACaz9ZRsbdA/qqC6zCajXc8wUTvyYIcirS5pvl6cJ5TI5nNjvIpYZg
uOIMy3qp2uugjj1YOFpsg3oU7pJOEz30vF75rNNSvs8VacO6VJLfItfkL4bE4hLP4+hhpaTdbQAB
mccgLbsO0UHBEhWn/JAGZUCo0VGuStJprpzSwGzp81+yor3W8vMNP2kmB7BCf5jEKTCm6XSA8bIv
yDGf9ZJUsipxjiQkeKA8ssTFObpyJmRsHvLI4ktiqduPooZXQNIdGVLPSSyTHy2U9U2dKc9+loKb
PmkVmPB592bljHWZDjAb91sFOGwovspMULZlXsBusqbem0tZ3Q8hGTTT4JohJzEr144P8Ke6zqQd
FcEAS4tdbZkS3a9SslyKxG/BnJR1O896fwVxWH01qhIdQkN/9gFIdN1kVeyTzmg5MVIMu0nYwJcX
x4ekxC/WqFwHefDEZ0Y4xkZrGMtGMEiZchO+r3N5FmgKoy1V2kM9eoVJvO3VPsjRVcoJgKc8NbfV
lA6rkalkhghuJnP8TyWmCp3E5Ic+5BARxrc8axB4BIE2lHBfU5PZQUDvKqo2OenspbXeu3TezQK7
/WfunAFmhQGenhIp9PrlidSrEYfX2IKVCv63kGe/BNEWtelH/0T4zZPdS+atUaDsd8tH+Tybpicg
OH2aKGIGJCXmFcIEtUlr6RnlnDb6mp+lZHwLBQqqhjQJRllk70/nIS0CBtd0GgoKGleGsSqDlkz5
RqlnGBlUJJjy7MpSRaBdIVVcM6gOpOG6SnxrQoWJNuamr/TrYdSa0e411KRSXIKML2U2tIMclkGn
R9+s2BeWqMUl6ok01hWknpZReCoLERetulupJc4L4aaFOcWOAnWEE7jLqoQ1vdZOXKt3Sxj9JV1e
2b54IedGqxp2r8O7QBbeE4/4VoxiN+jU/+n5T5cpVPZx+GeJfqDVECMLE7yq+2NHx3Zb0yrJ/Kd0
d8gqfpY3ezgdyH3sXAUR83uc9S+FLPkTcpuWsGgxAVBja1lH49inOaJz/qv3BarBupvn3uNVTgIo
e1EbwembaTc0+a2czBrAObFvK7NWFuE4ZXM01AJlc2tZxr1X1H5jEcJjkRezyXtyRuiekLWJuUsb
R3fV2PlqIrNEmmitH83pMYILzGwNmplqPBYFfN+oaoZdghHIyuWA3Z1UFUd9BAAI7MbZ6hgJwO4A
VRXx6iQhhAY+/3Cg4N0Nuu5n/AFb7C2nhluj4ow1a2BnYpZ+pkPznfbLbZys1ZmskotP8hxQANQ7
ClCsLGTu6EW1CYhjoBtbyCeWQGMNxatU26LjqZleBrzAPo2ZYooGfY3xgwtSJiv8LOXwsy/0NGhq
ofCX2mLvHaHKq4ZK/1NIRytENNTt4a3t+Yrw13EiLVNuI/j/DIMp2K2uGj5dW0Ts8vYJRkK9FjP6
gXhVkVwnUMg+dNQwUZvWAA/V1DNoMeL87E26z8l0NJR23moVkfWxjjUmxJp12HNjglCLCPjZ6pST
ajoKAKdxrvVuP+vXRaIk1mpC1xxbGSVep9vbuKz0ZWeNRicUd2E5h9YkUz/JxJZEsp8s5lkb5x3N
vcGwikFbFIfYKtPNtC57M8l/Z3VYt0ZPdIF/TGCBQmoWpTv2iC8NVku2o9P7OrFOacWjpnCBqOrB
TzWiN5TOAuzLQRdSb9ZqBu+jyG9y7ISDsXwL+vLSLfMBW1eMlQbht0N9Y2lMxHSMpw9Jzs4agNiW
7/LSRFp60iCH1nG948LjSxZM0ixVnl3tssnqqCZDo6mvcG5Y93aEcsVCooyNe3E3JT9MUmQ0a9wy
RXxF+dRYZXCFWBPinS3nbD+xPJpyrXNW7mqo8oi2aYyNLNSwe6Yt76KpxVU1afd0KR6D0gOF5oXc
SlZAC+BvNobvXUegMez4G9P0t5TyD2JSp7aT9mvDuJU0BXbKpaXDT+4LPB+LU7UDt4b8Kc34VDBe
Dd4tT1MT3AKIoh6cQf25v//H3/auFeZN6dG5wI1povWrsC2l5Xk7xHhvNeskz0y2Us8vqIcWtakM
yVvG6pzMnZ+Jwh50qRhY8/KrKhppNMXOc4VKv050pi71WoPI7yLkXvcU6IWc0i12BhDkfokcwa+Q
7xl4/V6LfYzF9tJHOBDTP/RbfODGPc7oehZoH8XPcuyi+VOaBy4rUvwia9gZdWokBvCOMkGWJCoV
zBv9bpQr8ovEDOF9ctfkx8PnOOqhIeuGL4+CB4Dzi8LZjwwvOFQyANkh068yM9oaWXFacbIZsvYt
yt1b9YTWN6xslzX6oMHKW/PanYn7soYFB7tGlFbTJcm+iSarzx6zzWqIvjUABVf70SuimTDqGvOl
cnXpuSWlXKZ0RrCBlUPLGLRDoQcbbeFALsPxlCIbhr0YlC3+mqYBtIrRKbwU69Kg6qb6Tgpz9ipm
JILhDCnMeTrvML+xN+AzutUb8dWgHLNgT6WD8hvLzBsLOCWNpp51Q9OcyIp+RSZI1jle3z87iOND
oba7WSNlhLk5svTbUwnTVvF3iaR7KXBraH71JObeN1zrOb+IMyAfycT1zU/JFXFfi2v+oSWWV+KI
fsbGuoWqlpiGlwQQ8m8siOyvDQBv2Kamxq/YVFk6/Rwrs1NuuiVO75pgmrrwnhfL+8i9cy0JiyU9
Wd/soafhfdW1EIaGdeIjRDcSffYYo9VYPOesMlh1K+emEBE8UG9ylNuk7b4EAQ7OEjsTN4EpLz4q
A/O+AoGP5+2SD1rQzCpcggIpCV06X4A66Bg9yvpLWDoCarh2h84KqlShsSWMD3HF5kvN3CxlPGah
zl4EVyY3VPW3tK6mhuO0vgsD3m74cyNBY0n9HPPp1sTLrRTmK0IID0Wl3bXGdFtVfhgpN0qBuM3E
2dwOuk0u0xFGAlB92L/Kg3bvSBGF6vKM9IMcUBzWLz8mbz9FpNBL1W2TAK5h4cKLxNmXchKTtP+Z
3eLj2cNZ3/m5qZKmop6o4niqM+so5F1QAw5ptTGI4YE2xRCA8j3M3OFm7KI9DgGCUPxXLWc2h+8a
G9OSYF9kPUT7GJde/BqmxNs1snarhuBn1PrRGnjpQWmwcxZ0ogRbtZSlnS7QW1JJfhTifmhMWzPD
q07JqLMkJBVyrbZ1PDaTpB2klEl44axJinWn8nnoqSqfc+MhxyCSV7IHVO2CcbaJv9HygcUXq58e
NR9EsLccut6odfAtLMeIftPsLaz4jdMgM2hfEL74BBVOSD5BingNy8j9xA5QL+ypJs5iReOb1vUv
I0tZkRhLCce0qmbAv9wiWE8EA7sSk4amKZl4xuB8RSIxnkrr/SllszKJP2SW3aghUmJFvKbK3VhX
jiwh582XBMNeiPy3Qp1doYG0wrMBSfesloBGG9H8hbmlpeaONcZsJmS1DPEXxZFr68JuUJuEIJHB
os9Z8kss+a3RS5Uud1lwhiz/6AohcqoseYQpfIIZNI3GFgHpccK4YCjWVQTPxfaZkE1DLU9MAa9V
Tl9TWcaXwmCDnjacDwudgsS9cR5DCZjblV4966sxWkBrs1Ouy0cB4+kpAIXsKfk6EQiETRM2xzgV
fSGXr2O9LPa0VDimmXYUg3O7gvawiRuhuUICBCvIHmRJMf7Hn8uYUcdVsGEAhGorWQdWQsDWK1SE
3MIUPS4uUadqVXiRtPACqsQrU3iBRMI28BGNjQhyvcgoSBHmcj6MCVzTCgtmnrTlDqywb1kQni2F
IlZ8yYJY99x56AAgC0JW2ysG3ZcIvmxbao/mMscBNWbnlufOlQT2hmPKtVzKhyTgLv5XxFhqwqGM
vG7KQFhEDWZOI/9Jx/HFytkbmxkLikYhzw55TMe+P8KYywE7r+HIxFhklNqPml9j/rIrSJ4bnWdr
IytYGghENWwTapNxg80OCA61mwipMBp3DNPPkQLXY9zd1azfMeUqhL6U2i/Eo8DltXj0zTFSvBXN
b4IuYBSvNcW8DbeQ6inwDhgvnvUqpwU9kJnyScQdiCss6V+D+AOLNMx6NJafNt4Dit7AuhhIfHbP
RDFntnaFNA2K6mJ1LwpeOurRbZMUYC99Z4T6p/kqdy8xRHkEn1r3jS6AtDoub7Rg1/WZ0mjuoAtJ
1fxznlxaBkAiUq0Ua5yBtaeH51rETv+eyU4e/4zCEcNMY25EQDVmfYraVyF//q+dML3SXq1J9HLB
R2iIFb2BYia0STjiYJCGyaOY7yWu7VzEoAutuzlXN/abmGbEHOu8LVDPSWkA3LiIgR8fnKPEl1RB
AEFNgGgC/ogIwPKy7MkuZbzPX5fGUxe/oAkE/KW2oxoyyr2GBXLrjrrDT37wtQqXttO0hynepf/4
F3vqfxdvpbgNsEf9ihUEcBk8a0vaaTUQH7c39qkYRKAFjN10SMj9EDKXtyCRGdyfAc8NMkIX21TO
MOiO1nsIC1UDT0Citd1BSQMqyAoqLj+ehXYCYZj0OLUoh3fGyxSh2vqnp3dtwJl+0ntC68kJsK+K
RMg2klLa/KaeFdoPmUzxSUGc4u1qsbm3iRjnF9DXtKsNyQWqrrF+d0sgsaGS3RxflWzTmEvGjG/f
aJnnDpS6GFBy5Pmq07qeoZFxBeqs85J8S6rHkmMoN8roxDCjnjq7fkzbz/6h3qT4HIsv8JSmC9rs
/EoDDR9zDph2J5CmSDi2DjHmQxaJhbOSg5zdtXYpQym0d3LV7Ccy1IK2cMzkjVh+nh2a9dhfFKIw
AEabt4x3xvib6TcgENu+1reW0mIDY5nHX3ofms+ivEr6WYSv0yQ/M9Cqqj6GKa9e20gwNjE+OuVs
rwKC3VZbHB23Eytl4pTJFQ7ym14d1Z8JTj++eqBTaHkIvkDGF66Eb6WxkRDqUZHe2ELCWSGpLXpi
/bM8yNpxJBQFRlD2lPb6hFbY/b1/ay1bgTSKOPhvOOocY9UWA53Gc+2X444tG8RecbT57VHQAkOD
5ZKCZdPl0yj+dTRjELab7c4gkEtFpQvQmkDwShEAnmSB6B2T/HZsOX0c7vVd6Qo4mu35x3qviMtw
eVaPJgRcfvSgGf4ZZz4j4+/zc/hQoANgTfTwWEvWZriGmJzgKRKl20ISUnpAbBsgPZbpKRcKf1bY
SCF2BX6drp76xSeAIR0rP0YRCNm37LvJfP23fCMFaBbn9PQ82XkPYlriP0kDOnSgvw5m+hYGFhiT
8i9OaP0ApWErd35ZOPO63q4fOMWHLiA/yHL1BhkBLWsyOJh5nIMJ499DwL0EBmigNtXpMWfiQjJw
4KKnA6/a9N8WFjD8TXxEziQABeriMHFPTkoD0IR0j0VzH3/Rc6lDrTJsyvSYs9XFzW8CqsUbnEpg
DS1ed8FGxVTnbRO5qLtor+ErW/AebYu1itPC+n6JQzs5tGR6xT0PvNB9JXHANbkFFwBi+cBOuXJU
4h70MFVBE3I6fy4vMzuihD5K51kTBhVTJDLyfDwYlURhF6e47Uk0cD3fY5ZicEkpQmBqKnfgyVKg
zusGi+yn9RHF7rOCr9vi4UuR0THEXelVw2mzvBJBxLL/bHAqnNGyC4cnbr2rFZ9tnjL0TjJWbi/b
07TTRRfwiE6Zbkmw5g19RHkTXvuKbyEAPq0B68jtnO8uPdBDlh+GU24h+Hpid+6mg5y9aItX/0z0
MyWHCjgwS5gqkGnJ03EXY7La5Ifx+TfL9UEM0hrIMnjZjUkr0vPxEKY7JZhsB/jQR/v5Wy2dIQQ0
xauS8Bh2tY1wwMSGuXZM7fKnlPfqJyDsDHKt7ko8PTEECht3a/LdrPb6zn8dnvxMtBVw7Q96DSCb
9hV7Yqf5FVs9shzfQmLDBVz/FXWgNQAwT9jQUA/4GzMeluU5fDPSIyIe9G6nHjJhWzO6v5XvBO/Y
hWHvVjmROGqaA8PGM9nU+fF4VnueDoXaUdWbx2arNt8JHRA6hkqAY6Zjvhh3PiiacqI8Y7MQSVGn
T0P4V2GVZp+Fz6c4QFwvVCKGz0YezCdkvVPNQVozLsMf7l0gvLiL1Pxvkn0JkEMb/uV15GnDi4C3
+jl+nWoubC3xEvKGb0WzMz4axXBE3ks6Ys1mpG5dPCrNXeIjLHL3uij1xXxTcHGzspUcMebMw+0H
EZOVlMRnxi6ePTrIkt4weeEZIMizJLXa9SnNapiO8Mny6L+wTwQU4SRcgj46OGX6oZgDoQgazanz
w8JlUcOVxjP9JZEbNgJ+Pumnmv+SeyOxBnN7m/EZGxs0/X8SQSmuQIm64xkVaBqv1UtkgLPmdSVe
NSrGYS8r/iw58cBWPkDKOSXJLkHbV9QvidelNl70dL8kJ4GTq1++O6XbsPfpTQU56dml51DVaoSO
klGfvC+PU6BJx+qmKD8NjC1hq7H3ISNcbKR3xMbiIb4yQeh8PKnwOUZ/GSE9gY9rwMNQ/4HlqqOj
+g9JrEQQ7EEModxuRDImTFuoVK8qNrl/lOo2k6vGASIrtYYksZ/rIO7rC/uRTY28X9jtdXqz/gSA
oN05slzjFp66gkXfIXmrOrcUCCFvkotlniJlA/GKjA0PAbmevjxgHa17r2xeVh9yYqb68nrOnkSX
V3KpYn8dwXc9stDvTJ5ID2y4UhNzdoX9SAMyvjZYFIUTfaNtLT6h0JIh9nVYXOkh6XudLUK6f16z
5F1SPQbaeqgL/ZesOz6qJTmaxaWddOXx0qCiHrMhYONgasdSOlTtvvsgK8h2cwVtwZ4houFrCz2i
lx/V9CmaN3IfcR8sDL39p/y+hhxP2U22glrjRrRPBx7RG/vZJX6046N752vR2K4X+0r8Ky6j+nx1
t6uPCWJqHY2j3MXTnm3I9qLAstRbXyPtSGgYwb9n9SHfK4KnZ0zKDEjGF0Eo5csIrwYlrGeN6nTh
rR4CqPFy68uHFdQGdJfwSB5T+JfnfNG/neHyeEyMBQLJSSbJSA7E9VigtynySeWBU9frDJSzflOT
lwKvmEkRWTBmR4UXbM+3UHxV5jkxX9vT8g04gAgQUxZfG1/1QH6JHeQCVIz2+uk7/G1WHajpTmXb
nO+b3q+FdiM9zOetAn35UBo/rAA5WeJwN6cHUz4YakAeNakq0gI0xwTteJR4OXDRz2iWaM8Dfo7S
RTFGg1+eDLetPLjU6yQ8MvpH1bzPevDE+6TODBojCiCFKPKdmFrOaQR/FxxIhP4zv5bxlrkJJEk9
2k+rinw3WdUmj6j/5tJn4d6DQ7G4MeAO9R+5fllyWXZyOhGdabPd+DVaJyZmknNEHSZi2Cv21A0d
D9iKC8zfFkmRM8hJki+Seqm0vUyHAvkBtIqo+6n7ApsBy2mqWdfxPSbxKaf+HIFvIpWH9t6/Vygj
yznFqjh8sXFGf21Zp7jkz0PTa6UglXf4f4k4JYp8kdp+U1vb+kGanHkZOzCrEIqpPg3jm0qokWtW
H2hoKyKsHzE7as87iKcotxKzpfLPkE8AwQj85PxDRhX5wAjesc6pvrr4oiZ7+rMkYwEIyQUDa4Gs
PKyHYWxbnMQVh/QuufFgjeSyaUTidJH7DpVwk4yfffTNWhMenH6yGAZX62ZI97k+EZLTfg0IIeTk
fN5W45rxejyofyxmK+6AdFKRJWO1zkdJ5+7YF15+bVIXlwZhFPa8HDRS4pV8wnFTz7cGpMyMrYif
FkZ8d+ZdJiA1C7vS/KMTZFr5Gy7Z6hgccj+V8UJaXSbA0h8kug4pbpUP0GgB0yYop/WDsD2Nkfj0
GA61o7Qwl8lfzLay4TGtmIsbvZfC3yq6tMG1nG/gve5MC3J6ltKTGvIdwPpDQJzPc/QDiwb2bic9
ButqhQf9ifriQUw5D4/deJcJg4e0OYTVqxg/Kuapqnw1mszpJGnbUdpNk6+xb5YTbU0ZvnZp+X6K
ZGlCYxRteTmW4ZZuYdTJK7tNpeUWtacvUIGLEb5XJLYWJxFtRXKhkTIXCq9UP4ODRtAhcT4xpLGs
85aPMb3zglLj/cTIm8Q8JcOmCo9F+BmlrxUvIMPOu9Oo+JHB9ux94sTl2aOYUWM0g7bTHAU1WH7k
lmbMfSYEMzPHhPZlgwcxb1wi1v40c05ie9BuOH0SfsDiN2nnnnd2+zJnu4qUWSTtc8uuCxjCdnKn
Otqc30QkZVE6wOpnNI+SK4rLGL2L0onSyFE509/XSVxzy090KuRrL+OKUyDq6wN5bzHfYQ/eDGix
TveGhCR3Flk1kEIgcYeELg0G8eEsPq0nLK5VEtF1+TajbVYtcqoSM5gC916Oc7JTQfGvWI3X/q+j
rr4YjzW1c9mN9fYNT8epbi+zsDPqu1QM9PrCzZ+8aWKbNNRuVn608a5lauktxZPGfjPRn/K0t09d
6wgrgJMaUwcv/VIxtg0flcZotmXTH/Ief1Z3h4sHDgEC9Mp5Qe9Xse8wfGCqL1/AyJdhclakchdJ
il2jT5r0f5Grbl6WdP7CgZWpXwZurucSWqwFXCf5Ue+hDTxT7Ar58Za86D8tBE2wPIfJq97vJ0nl
O76o5GYTksj0YUBdz4gyrRAhopKgovQw2uEvAp6ZU2YgfTUzjGKMptwLVl8YCz9n7LFY51qnathF
Buldylkn2a5FUvCJ+CfEK5+y8CcvBk9PDcei2lyus2u9nGuFopfQoEK4wr8qgU3FK6e86Q1gvmG6
LzlvuC5tv/V8YG28vJB+5pnnql0PAz7wlgWU2BT/xrj2QZ3mXL61tzTJsCzFObeHJrElXf+EfP8A
Q8Z1NHvMZCxw3KheV8v+CnpoNHHJxyFvc8BYfXvIzSdhIX6wxaT7dyJfvcjqBwD+i1CF7jD3mLGG
WdwqQ4UKgtTW1PWPOKznYYCHZJk0E0+TIrss7eTHgOsuT3uiH3Tgsgwo458Qkv3Ib8zsdhZjY8gc
Scwp22S0auTyEza4XoRphLVNGKzFjGaCJsVTESHXi/1+4CnWvvHEbHgPR0yf2s8UHwux5mOXOSTd
Gk7JnpMXMH9LEU1QaoFJcohseN6WmxmxHVDbLnnmDQ56H3B2gZlxQszsi/gSG3b4HUkieEmLvA8b
FdtAPu38WvWs8UzjpyQhY0IIWbcTtcJL/5XOmrNC65DBXNlt+TWwWSFSql1K8SRMN2N81aE1Cedc
8MqMItQXdveNfo7NfT46Az6oJzlpx2Wjrl7X5VItUNTcJIVz2t27EO6fymueJqcvmoYxLQUyOcI2
GPRAqa4Z98BKH/1KsmhIY72KiYECXxYpQnZJuI5RjgELh1DYe4esPVOksC9Ys2pnRdsD4OZzPDAV
P78xb2bLpCSUud0W69YO1zwdd6V6a5HRZk9pXH3Zd+ZX178BJARIlAj8cve0RiWik5oi0I5fGAsM
BLt4QMD9nQ4aMQGsXOKPhfnb9MWKgATAs8mdancdtxb/31IOoTYERurTlFJgAcYm6DZfsyvdWGHG
G/GkfzZ/gIGu9Ts7IFqK9GNTe8LkqS80ziLA+FCi/vSjGMxnPZiumrjh3v6ZptvamVzy9nNQPWDf
5j6dDW/Li3arfemAjngBv2YPH8xNfI71D4ph38N7tSeyYm6b7/zXwNjIvzWZdranAOo7O7LeuUFy
equ2kyfuaatyqj88RTYzC9aK8/QwlK3MALzFS9T9xZ0TM9xR81s4wPKrP7QTdN2VLOsWu8QncGiV
kvdrcpRU2iXoRdmP3zqyn2v+pF/KkbzndrLLa2HT0ucYz2mxOggvvaMcBzu51Nf8c9pzT3RJkjjp
LbxnO2WPWSoYHgSihLOJ4hk0R7TgV/VfYysLESIOxfWaHXgkbOPa2OYGWeiwHKVD4ghbanLBcWKu
3CyeSqvxvC+/E4yed/Rl884Ghw4zBInou/gGE+xCUb0Y/9r3kiPAF3/ph+H1qG1hMvgEwW7aDg3p
LX0hLYkT9NTb0Y5Kgjpg9iLBaVD8slnCG18mg1L4xdi7L5A26s1yUc+QdjtXe2H8o7oEGyhXtukn
uhufbEG38Bpe45tpd+UZM3BQ+GAJ/6J7srjLu+y2Hh8ytzqKfu1QR1XUd8RNJNrw3Fymw+RS4MJI
obtWMP2bj2jcgKh5L3j9sfpIiEngMtxPsSMsm5KTdqO7VdAdUY+2UDXqU3Mhf3OB+5k1W4yVvrGn
MFNz2oNwYybj11pts62E23Yj/vDT1p7ya3gz3znmD/3R/KlPK9gwzN8bCtZt6zU9SWwg0Q82IfsY
RzsurnwWPlEVNLrI6fl8QaREd3lG0Q8tZU6wKGGu4F2wV35UHiFZpz8oNu7M2CbNurXc4bXYreWm
8cq3xkZuJExdHUT8c9wSTstjZa5GFGUEt7tTcqXl1WG4fDQ/OuKHi4L2Zm77n/WdEg1vcuIP/W/5
6rbNkVUEW696LzyEY+Ton/MZCcZZPhMn2cU/zcb0VhvTmctoLgWNr+/zY7VvyJBt+IEEkNgC41Tt
isfo5zaHr8cwxXe6pQ/W47qFNJd+8xk9xbvCTl/W1BZJ/O4ijuhDdJecFm/nNt5MPj51tutsV35n
fuBO/m+4VoHoyAikzdf6Ph9Aq7G0/DTtH/OseBg+d08XmrM61ovykF2F3QDuoRtRDUSOTcM1dYuj
W/W1a+ybL7j81ncW3yAB35V35RadeEybK5wEMOrKLvEA7kIOV1zFlvZ8NjCtBukp81tn3mg2JgHM
R27p0uNiZ7vuJXFiO/5j4mK3yCYvELzoXtzzB3/RVQxMXkyaC6j9snjdjs6iPZHPd+NQ+sgdx/7D
+sfLHBVxMbbaRnLrfwjwdnub/fpWbM175MBZCVHH988b26vpG07696zG2yaO5VDlTfH3tnARi8iP
eXyE2011as/NNXFCm0mRKRsrI0aIwZ5+povljDvDgVb0r9qRm3uv7zxYaMjDZr5IyHSH3M9OpMdc
7RuQ1h45cRf6GKVw7m9QPnWHwonnfnbXYdumf4mUrr+SuuI5loj0H2fZERx+TixCsfu955/t5lLe
NGGLidZj1qAnAomwvpCKmg5gxbn+/COrlNa8pXmeOemZVNkRfRr8cSg3saOW+9qvGvepWgWwx8ej
MT4otUbhRWwP72gdSTDvk9/KI6r/GR0JdQPDvzI8m7Z4RpbnqsUf/Mi/+73qG8am3WO3x+BlG0fh
BXmYizNFi4QV2C1sKRcBm7zRfuXJlWUW2+TRcX69iFxevsl1G4kz8/M4sfY4AX3lh35b3WTXeIJT
I0My7O91P/SB+kYeldUcK5j5ux1sqjUAcNA9MtnjcDDeOU65sc3QYfB7aTa7u+F14IMmOJigZNVR
AzEAtUAFI7YtXkPDqSBnHqHB+uNeu/KslfvIl/B3uc+8ACgt7ncISX/8OIGQRFCD/6jQccZfAbV4
3E3IxNI291CNn34lG4u5TbjgWSnsQFv75iHfcrBtxm9rC2I6/6ru5sCbd350FyOg0iixsL5ss6vS
ObXfcgnGRLQtTMxVR91wqlfaBQFz7yJeefJ9tKsdsH8AzM3xKQFyerAeVrd9ZwOPiXl4EW8d+abQ
RLlhAeeuOzzL2SuyMsIos7IXffFSRPB+r071Zb51nzoti/yWTEfmz9AbhahzlH1aBkmZYWD/Lt+k
fXqbkI23VIQACdoufhkkH1yxh3ELy8H6G/5xaQSCQI0aMC7cScjvNgdDR22kx8U3wVIDmcHHO+Q1
yg6o9pw6uUc910KugIJj2wjal/HEkYF+6ANt/uS6xCd1vtUXYhDqlyaxBNvITBTDFzmIxcGFSjfC
Qw2iyMXZkGLRJC3yiJ9/6ZXS4kINQNpyfUVb25TnSt00x+m12uKcew2VjXYqz/FZv3SvxZGdG2vF
4pV9F/aXufF4nyLziZfkYOQ2975rf52daItyBXnbQ7f5wL7iNwdcwQTEPNHF/6PZy664lCyZt5bP
I+7CzcJP6tIWMM7b2pu9TLTFt2FP/HZ5Dk0bqjOZCF7zYPCr+/jCVfc+cBxuYBd6/UNy3jhprqtb
H5RzzN7IlXhtrruJ2XGb8VisLFfkTYk2+896g9MTxsGCLeuloOiA3BPvELt74ZAH/nRGBtz0DB3L
USZ9icgSbbn3emim64G3M9rQD8PaVtiRrgg9Vs+cK9Wx1r3n0a2gNLwy3ziIOrzyBI/PQ6B55g9k
t0OIjESE8z6fzH/EEvFtLbA8D8Y1/ubloDmqw3Y+2wvf9PfucxeKDj4aptxPqJauEnD9ksHIe/Ab
Wb5faq+wVazIOx6E9RVpAGATxEk2Z7RZ3hOfSt4dd+nEJq3L+3hvMa1sK8VBESjQ0GHKbCwI1Jtm
L3qEClxOwtgTLv0rKAR8ahgoCDYAnpTYqG8oXJHeoufIwavMJ9i+k3YhTQH4zjcZbz4a04pXYEwb
yLE8vB74opd4O30tz6OzPRPv3QOdwhPJjAHvbsNDCLiNn9F/js5jt3EkiqJfRIA5bJVI5WDLlr0h
LLnNHIqZ/Po5nM0AA/T02BJZ9cK9524GjwMEWwkpENAhKqIMlgyj/BdxqignFWVb/0aPfHL1J/wn
iUNhSp8+I8MZ2so2FOFvdpVH/lrW78me/a8VeJK1Zo5pUbEzo6/2BBSFCFBktgarbnAH68DgGkJ0
x636mYZbLVmzRWThFLWI7Vag78o7CH3Tq05Mi5vc7alTH2Q9BqzhgdT/KX8F7/M7okSQOgAqMDqU
nLw0ZMvZFxAvkSFI4WViqs2robA9WnC2t8mS2NubrC7MB2WniA8N1xATc23pXJH/cx11Pz71N/ag
BxjxqASivpnRC5b2BrxB960lVFjLfsj1NkIgHdLPaymVdbbjga4YrI1+sWvhhWgKXM6Ma1IlBdoe
gMwzp2J/ZZTWgul5fgudI7ORomdWjYWDBQrsKWPAQaSSQXvq85vfu/xrGj27/IVOfrSZmf0pIdVk
sZq4d9SjpWOtXPCfjghjhfYBrRTn8iFOL1F9qodTNF6L6cFsZ5kS2yf9JQYiszXwX6kzEae4czRi
wp4NSTiLHPGJqYsVmM2Wr1kT423YG4ONtjKWr6lp7x2Aiqx+8xkM6wFCgxR8jJK5CfA1MQZ4g/5m
hYtwxrdgMEHXKYsMdF3HChGdGuNU/RES2CVPF5WaqPb6inYLr05z6lgIkkLrFnL1JRPHvnASYPeG
lpoMrzCIaD06RxKxXqNsEZVUfjsaDPWJgR3BdOiVUB5mShesMB/tQ7neaUTUqfPYFIVMoGbhcrSt
rWaXB2Nkflo7E9vAbjLQSSAycaTypNUgNscEnabcar8yHqudNWjSRjXsGyStZT2oLngxXtKolU6J
DBEg1fjTcVqecqi0mRh+JRmEphThJgj9h13Wn7ns30KJWEF/zNe1gcc4VAsAOAqAkqw7xIZ/KInl
jTQUroZRoVeMzB8rY+Vb2L1boPBaDDrQZ3lsuOhsVA5an61bYD5+GFo/ZsVWTB6TdkVodr4Snfnm
q6TbSrQ/gxiYpTSUZC0ukBGnrl4bT6mv5wmoguiTDNuov6R89rAd1o7W72RZusYmt5TTO147Ytyq
phHFic91bPvkr6BzHQp7NzX2NdHTZ6YyDfET7bsLypUUN1ejHPcTBCszDhj+GT5CUHMckEpyBhRS
Cfs7NMu9bYYQE7u6WiYRayvH2SVkdfuV/YyxgCtE7w1K90/X+s9E6QB+ywxzY+mNoJGdUzOZyeAC
zRSoAYnR/P51yK0Dlk8Beo90ElA9mWOH37WBj3wCMd3IynYg8YGPqY7+OjLtdC50qZ1JJMz8jbei
SdcZxZ1ZNWcyERdhAaKVzDiDhypmM5Y0BrOXy2jQv5vKIlWJiIi+tYBMPFF6nYM1Uf9qCbaOjKes
J24zOF4/GAhboXYAgosmmgx2nYF80aTvzOYqbKSdDMYpqR1kkT4sBIFP4De2GRNgiRjZdCQ1my0x
U4axkxl8lQASRtWGsWbzXoLEMSxej8JFh70I6VAkxkFlW2AOpG+zQPwDpkArfhtZTyKMROnPBJgp
DjIwB1K6jsbSqvCsxmS7W8EyTTwz+FemHOGxxCks3kjno+Q5ZcL2xmlfKBuF7Xcpo0RiZlBuYzwZ
MrvjwP+sOFJUtigx2xMpY4Zl/MCqugt/5hI6cA998afZMR/ChPdALYRbivZsJcCFRKQVSyTMD5HG
bEXsM2fbsR5GrxqlY++z/Ayi+JBJ4qyZ0qpRm31c10uF3Ex1QDTKZRkQo51l4WM01A9UkUgnhs9S
ab9xlXN0U1uk9mcjMPbnNlKblm0Dd4CmSBdVYfjRQ+YYSuZiWKTqXHYDC1v9sE9GQJnEzVGT+FAp
/dagKNrn1QnWtJ6/T0DlnS7d6LBhUROZwS9JGkwIOSXQnKah82PZ4sfiBWytV4BNyAAKQjr8KdIB
sFHZIFsk1/mo+Lz/HeuQhgJSxbMrLoIfIDXeKgEGbMxpisEb68YF51TWIFxhpZ1IXwO+ImC52Ge2
ZsJ3yF560qdLN9OW4R9PFMeOpzKCxSJJSteiDImykCL2gYIsdqZiBfmrtuYVvU6utBeY2PcAchr5
scKPR8+Rtx9QBDdFqQFv2vo0N77262fOPk6nlZGcFBqRTKORLFesfNMC2zmnQPGBKW1Ra3QGQzcb
nTk/mlUMyQHYCHlua1UcQM2zO0MKonzF3LBNxRWcMXFz5vFtcGeSzDryBjTKjnScRV8aGwIKsuyO
Y3d2lBUsBnx9OWjn2ERSQcIy24DQ+KzANGbhXWZ5kPkMLit2q9G2I5TGtwG7nkeajfzQV9eGwlRi
MFdjN4Bm4uFBULjuJITJirbLZrma+WEW7dqKaYCCf5KMqbY9A9sV5Svo50LCWEa0vIFgQJEyY2ne
E5wiGpAQzSy/VaCyUp8tNUXDvHHQ2DO3DjsU2ZOc+j1j3UD830pnGK8w9wdLiEDy4KT+r8KDngtj
lyMoD5XvIn4i/mWL+xXbVNsd+EZey4Ide3ccuptFigLGDDcQKK6L6lyD6hyCHEscvFBWj0NxGbsY
99BTnVwFoZwUfEUadMvmZDcATtojQN+1LIDQ2Y90CFZYFeCqGLyJIyOshEw+0UzbQcYopwsJTgVj
1nLeovjduqmmddtNW2FxB7FebN+0wd5PIyLBiAQf/Kv2vpXMT1Vv8bCViC2M6JhQT3atijcO/9SJ
THVOJwm85CzzD/CbJaumV1j65z2wJjU4FCUNENZltLpRvCe6aVcm/YeiOl8QJtyIRN2Fk5EPWmSM
WELkZHn0keg5UDzsmUDeWVJi+vBiQl8S9SF6IkMMy60AVqbleIDc8qbn46uNyqduaFsl56yG5L4A
/bm3yk5e9U6DwR4nG9Y2PRCfYVI9e5/2UjWijUy9WcC5aegepv47QQXBthj/os1z3JDxIef12kip
0BgnQXdB1FFdYE+QYvnuoBTCxHtrAKiVIYdQXEdIcw8OHttmnC1CJgxMRQPB+qIjqjR6vCoivgCo
FSbaUzdhgJeeRvhXafoxZt1bAllwBgMXLGUZiQxN+QW3GKmaWMG3oE9e9VwqnGE58WN+TBiFZxEs
l9qvCXKZrL0PKeLRhtOLDkSgA8EL2dx0PsBgMzY75Bu4PVQEfTZ4rk1pX6f2zdRukf8vNDeUnRGM
VZavBjwHklVI42DdDxsCoRbkSIUND+s/MntWAMRhz7fDLnFcI9j6yJEYg8VngTvYeMggHpCpgFer
qegGSlzUo9MZVAufKbQ1v8upwlgixO+TfYr1c8AEmgpKHaCMn0f2SpPzCbrK16BXLXDfKOmqH96L
AJZF5lCPkHUGIfYiIlxuyaorkSnvav+QOy7hHHgqCnaPaG+H95xDOGc9qe+yh0lUq/TZl4fEAVdM
nixJYM/K/J3KXQ6vly5/IxgnophQGSb/oDVowh0djKV+DKAojaUkNrpxTtgRsF8wXR3mkA31jPfK
NF2J3zMIVrb2G5HFgOZUcVki6i0pGck6aQ++dkhIBrBUcvXuBFcQ9U4MhbPXpc9KvyUjpn9PaQhp
28Mb7us/laFuniUA/ZAOmChhwWvlPD4sYECWEZJLthSIvWTmFjtz9erz3RhLZdh30jcmzBnRPW56
PkROzhFtrtF7iJEm6kyOJthDi5BVQrvSy5dAuEmHOdE1FB6NTQ2JJfWzVV6cFVYJySEKPZVmKoNV
0Q0bvN4YbX5q+JYVc1inxYCrr2I6Uwxki7461am+pIVixywN//qQVsA/RcARrLlCQYwjmU+TZwEM
y7AJpnWmvmdAe/c1PwaFO70e1BzigRfaFuUhz3Q78uYxAqzX0nDqjb3V7wn5BuYHOZsqJ/vQtvJf
/B2CbLuiCtZDNDjg5Lb6LjxOjwi10Al7j5Pgpjrh8RhP4J1UJtaoLJBFCi+ZPLhMpoerStBTM5LP
wHAxC+bj4cfW3emC9DhxET22O8TZlJrWyv7LdvknJg9tOqDqgwgQr7vy1j+NVWIimVtbtdcoH/w8
aIIQn3I6qFQV39x8duQS6oelwSYxjO7lN0cEs6KzNV3+CIM1m4+RSSyU1WlbA7nDR41niECxReW4
frnMCBUDwvnlH1NyJvCM18vxK7i0J+VVne1fIP4slu/RkW9HuhaID/Mz2ZxX869sAZIzDw7/IWiC
WHJAo4lYYjpDgmm22VVLN62LDclZK+7wAJNsrJSLAtqUmcUBCTgj4nFCQv/NDnyqth3VT55+S9I5
s1d6ti7btWG4cXyeEPUX6/CvJ7JC/sqTnaoe0oKycGHJuxluRvm8GI4qvralw/6GKLIMJKHLKj1Y
TUgKmK8wRP72PbX8QkTYSOvxzHyc236WEwwruPmK9JPlJAdwfS/yFUU/YYwcskHmFaCbV8mO03Tm
1O5mp/upAv+J2nRdPEJpHSWHPDg2xqZKdnFOkOClks9thIAf+/OStgXpFnC4hl0wNI2P4YtlpskK
L91CclTpUYizb2+ooDBbo/UsyMOwXftbM24ah+JJHlGrLAz22agFPKVaUWDGRJC45l8YuLwnLFQA
HbOcCC/Gm4CAvCQexFUesxD8xT7I/tc9lYO0LVfMlFKc1wzVGTAFj+Qc/flXerD6j+rfRpuvk3Ky
lKdF4TIAh9TBV93Hi/ofQk46N+JcMQ6aW23XPCnyNGCPMeHwy0xDsMsxgt5EgtT2aj84MRNSPzfK
UyCLpgC6TdTUyQoe1rb6Ev+4HQ3G+c/wp30LXURW1/CekefwF3rhVWzq35ZQTFbVO+ki34ATU8C6
1gk1BUM78TV62tZGzrcOUVtfYy8/Qrrjp7HW2TaiTMY+FqxplYxrv83v3Y+97z3+NhRriIEQBnKu
EFHUIHZ/mud6GxxxHFDK2pPH4yBObLec4xy4dtMu9j2c4ZbsB5RrgsF0GXiax3+AIkbMQ1QCe0Hl
gFujMXPVs/YABPjBpIX/+3RQvOmG4M7+LN6rY/av5+pyDYwRTPPtlXiBcLzn+2ZNy+fhOO6P0zNg
AZcD7O8XzZqP4nu4B650VI7903RW8TffqPLmvIN9N4stnIADr6p/qTfUFdF+2g9XqpDwp7nRXznm
sv0cmMdyJEz3lC3oiNlnrXs+wlJtn9wt7lYaeR4AnkX9qO8GWjdMFTiZ19TeKQfoine0e6FMY+5A
+gqYSp9lp6eTf7GzL310MKaleWYGtrMuvteyzhK76r08Z0d+9z0bhJqDA93rmaczhqRBQe7FnKLo
U1F5n/uttI2e4Qem2FmK6n+x3FFRgu/GQ3RmpSAtQ+KsV/Ur8BcEPBybH/MpIQzluvjKcGR65ZMR
M7Iurdoobv7TP3Abh0iOxbq4Vr8zy3vn4D7DhnIZZpPgAkF2dEwDrlsm7Mfwt9xYp+ZsX6QELtqS
7Vg9bgZWAzHVHtLgzWStpOhdo0pjdvXbPxMOLo5a5u8EndxDtPuLtl3iT2NHZaG3zhF6wrCJ4Bfb
O2apTF9Nxo6lS6GqjauguKHPKvP3bH5wGHksyvHWJLSNHsQKgt4P5G2J8QClJurthcYWAIodlvxW
uabdsqKMDklP63DsschyPAS/iXMzCU+tXn20YWMRiI2MIuHuI2YLdY7iXWLfs/IfgEO/HPBRwF4D
+/Q1kWlOSnMXvYAax2Jj9Hzd6cr317ObjckMi91kZeBWak9m+K+b1SsAbr+DaauH5xkc3UmI62Yd
tWvWR2O45jkKU0orxunOu9y9acodUL+eHf3UbdOHknNGcBiGxxocO6DBbpuZ5wjXQMutOVQ30caU
IyuFITYTswWJjuuhlRk94V5jN8Q+h+jiyf8D8uxaQqxwZw8FW6mO0pHRbplccM8GLPpUhWArItkR
68msBdObL5VUQ0fd+oQGgaTzKDm3qo1PbZmDWL8r2jtkwoRZaZ4zDmFW0eDy0GQk3X6IbmPdBS9A
Lfmwt+R6lWn9qiDUpK9QG4903ZrAn6CUy/YfigUrdUfUbJVrCKzd26hxCasaPkme4M4NqNZQd2PU
WTPljp52gTjsYSueVIPKX6vjumKwOcdd8A6YP7LxnmNs9t2WSry+6DEd6Ucqc6Nnb+21eyamRyE+
yOuIlRZbuGYA1kgWFosJcHJi73AZ27C+lKsyIT1lAThz+fDkmRqnZwGzH/l2xAoMcj0x3OHI0Zf7
vxMBIaGerXp+UezjnJUsquJkPZXxLqu/NID6xBmW0bQmQcBt7JFpfu7B99pPRBKn6Bma8hlUu5I5
bnuS9IsGIQLZb5Wv/Nfsw3iN2YZZ3wt/Ksx7bmtjq0+er7j193DAHwQYHuMcUo0iQ2PiNlfnHcG9
zyxtnqC4GiLraCVtq41Mfs8Hq2xeOPEnPUjhyK85Xi2IBvYbVWr67RBxSrXK8oqG8YIIEvMNP3i8
DXnsmO7+4xVnu/M2MCK406sAVmFWiY2JFKHZuLUIjvWBxN9dfA9w6FHG7amlkIWJbeO2HiPHSAN0
Bo1+W4+4giE8oLCwPoZP7CjZVrppDMjx/twDdeV8B1gUr/P+3CtdqvDhJHvGSr/iReykBVcaWAt8
lq65K/b6jsULNoZ1a7gyMUinduM/Ohfd5gB86i3Ys/pCtJhTQeJ0mHW/7BEmCoF8z0oKYugu+Cg+
0S8lzxL3D+Sw4R+qAoz/ygpgD12Gz5wDDs1SvmYHRGf1iz1e9qWzKbk0H52bHueUOyRsjGzsBdl6
/hrVGILdlu3C3j41rw4M7Mle664qe6i8a1zAi/hORgrXBuFgNdf+j3Ax3mMYOjN7Zn1a4U4fl+UF
nc2WXHbtgzNu4lm/kmML1ilGl+6aa2CxCL64kna1lx/gJtRPngfL1d/MV3acDZPAA8kvXqtP2r9Y
3zjHPF/3D0YBgOuu2hchHjee+w0netRhwsIDMa930PPtCg83lnrs3AgF3iJAhwtmf9U/iENAIuz6
e7tYpQfpEL+Px4BYdjxk62ZY+ndK/msJyuLcnPxNcAEpSiO5rU82DI6leNOPCff/szxFjBCX0ZV1
YXIwdiQOYrjEx3jugDp8EQoDlWjD6kryBJv6hfrHdpy4yq2/QoxzjS8KAL83+YKrvT1gTpTuyfH/
D+FLpbOm9Jg+h214bvEcrptd+GImxTpdv6beyEh8We+mHi7ussbKwagkuVB9NneDFCqo45Q891jb
g/AIgV2WmBbc1mbVvAnv+Drjf901PaUeel3GBJDGBK9hN161wrg0OjGRDHpCSkMDkGQh7JM9TW6C
WTzG2xAFXyZ8m17oB1KU176tuFoy3IV+jPxrXUqbaP7Dgu2jQX8Y+RuVnsMqkoMEv8oOEJZrUC5R
8tnthwo3dCy2KtbuDjpHQ+k4dCxUu4BCH3hyr1UnW7U+7CDd+CXSioR2FlpasUlDLtZFdRG0UMCz
5mWoaa9LbFroOsJdj78SKDMeQ0tJ2RB8mTF5Lzx00PVkxLeHiAejX/eQ6tAYZY+w8ALj1KYWHgUO
SNqqmmyaVXuzbFfVrzFirTDbwERkPvDhOGeayCRbR3RHBtfbasyDTVJ+FBWj4HJX1TtZojnaQ4fS
6m3YruX6jh2/VJcG0zk4KRKPU7myhYRfHk63l0Q7LAS9wWT7JuvgG4guOXfp2S5JtulOodgNMoOK
3Whi2oOUvlTvCK6pumcpq7IE4FGRa0DvqO+zYVvMMLVrhM4LUSPMe3+gXbK25MFD8FyX/m7OB6oD
FMYuUmsABCPjHVYC9LpIbeqc3QFiXVzVSxAWqe/m0waD/YZMWuCuD3/EYQooc26kMPYxeFApkBzy
Vg9InvVkdrlMJuovtvO2c6on4NsLI/gJlCsmH8HyNcvIVtnrFPCOOzBxQHjDlKSvnml8kDQ8gtit
NHHFxF+Cd+j7e4KijsySxNxEsucQOmzHRGJ4FqTkTeswDlI01KZaov62zkigSLOKbHjQeai7yRyF
wXYBYL6EWIZsZB7oIzEryxbJte+w5hkyjX1LJNlEpDShHr4qxTRWvqKyrgGDHIE3UITJL6qLnyht
VKJw6+bV9lP5rCQSFwIpcH5T0imejl9U277nrYh7J7kUak2mSqLfg2pkBt0G9s6yAnAGZu2jnmX5
O8blv3gcdUzunQEcSg8gk49U5pYREBYndAPjV5kVD5KUfFceCIqrilFgcwInuyYx29mEJHa81QML
yaislN8ha6szmnViDhUKxFbWu40aCCQxkVpxWcoEElqt/d40Iwb8ArSIIqLmMmQF510mtQHzzIbk
EEVV9YOV9UG/iCzU1tDnnW0nCrISpiIkiMBBeKNZtF/+wLNgNFp6dSJ5nNjOc/y36iR9ZJkyT7cK
yG4MAS2s2GkbPpK4y0jj7OuPJq5kesbRsjcacX5rq0/tcyyMDJJSamEj10kSqC37O6pTbhlLL+Vt
lJF7GZoRg7wyVyC32kZNLQrzM7b3TVswIzMK9VyZDQImONiMaZlWcY/aDJnUIbrGvpNeUo0sGVPR
JECa8O/YgtW6p7A59+I2wOI8EPjUR8QWDLGSv8lZx+SgZyAXtHhqmxklqSbNuC2dEKqTMd7haQ8R
l1oHsCLLivd2iCwaMoVeakwYbZCKIfZho8n8UG1ePNQ0gZJsJDW+eU3vUA/m461QShT/MmRpBtV5
/pICHknEBkPIXyDPFKbBkGrhFrpjPaNhTC9B3+DCGUuA4WqcUJOUskN1PVrxW2OmtFmlRgoMUA9Z
fFeGNJskdcurCR9wCpkqQSkdioZUoz/hHzhRkibj3BWix/Hot1vQKDbO9bYRH3UgJAaPKfA81W4x
/074HrPUNI9jXkf3KSAsNB2SX1/uX6NgmRrojfZGaBjT+aqIV1rR3rSwU/eTb7cS/spSZCvClHq0
5jGnRZ6YM9WPDN2vXGfdNikEPFdxA6hhkPhdKQ/jQvZGVRH1LiK34qBFI9ukMK552oI0HhkgqEW6
tm2bq1TXGP6FNXsrOIfqRTJK/5oXJfM+MYnxFvIkr2u5IVO2wZnsT4CS2N8CIOxZNUIs/+S7w/op
Qz7fphLQE6bH2oaEW39V23l8CUvHJz82BQeVjwEpjN1T6OxT4AmGi8pq2t2oZbQ2tUI4w9iN+xLI
zUBG3rscNdVP4hMpwItQgV+ZEy6NWj51Yx2dqwDMg1XABzagbHmTTvgPa9OKNdDkb0xbRZMFg4Wc
JZJADxIg7Y0+CMo7tbLBw5lGj9qlVvKn4gfj0lZMZm/YVEhzFuWssnbS1COZikvS7BAztxIpgjLH
xcUc/OBkyWl/7GNL2WUEJmA5xZqnR3XvSr6oUWny0mmG3e9KkxDB2rS7vVZJ7Yk8xubdrrUCNUuk
WnvH6VvU+CNOQ+hY6GGoWH2VRD7mdwb4GsBSxASCstP8UmUkqPuPUQGlJA8KYwiLzlqxEpt4OnP+
MwRqwTiECqDzel8VAiGXag8kgkAtBmu9QxpnNGqIK0ltqbY1y/oVwY3pzWmi4Q2mXO1wRbY8RhWy
krIoKBvaeDbwlKG67ci1R8tH6Lml1sWtKYvgJE8oanz2xauBLdqNe0Bxu5aMADmXiKJpO2XbqRFq
LCC1+i41o34TJJ1+zMtB/xl0FVGnY+G27qdgnWdj/4yrkWe7CH2L6XXVIc7TbKrPwppunTZVR7Md
4cyOOcqpxEhorlrFs5vathFvoA4xRJ2dRFpAuR8DqA5lOtvP+gwjqyJV6THrB+ZMeCyBzICSjL1M
IOCbeqiPka6Tr1HKMMUiPfjKipFh6qA+wiH11wmpb+tRHtG2+B2m3jSMBNZh5PSdpsPP6KBINFUN
nS9Qgx0HKOPEfITBtBBNkOCVnmLoUFJHqeiAtvDVOXcyKTWUh6FzKUIJBYgVZf1NGAF6tl7n/GxS
ckH7hMw7rgrKwYrBbTf6NsK7sIgAwxPvAYCxZGgnUumslZ3JJr8B9piwT2Rhtx+HIP1XNVGRbEBv
9V5oZpBACkL/jLIIr5JsovQ1iRm0dH+g4WkgwnCRBACxQIN/QjqaYTWmzUyoicthrXZhchzM0EFr
k7L5HZzSBDrNuFKtivRMJYMkrCaBulMNtiJmAiEt6AzWkUmvstahamovoyKnFnEDde06Yd1s6lTG
S5jBC8g6MkGXBAHAIbBGNpYLsE70elICDKcLYxpmWMBophMJwU1UmQgHfVW4vYYht63AfyF4KMAV
MJOJUV8d/CrgFe+DwO2TrnRFBa+XxAmJs2pEBKgOLFKdhLcySDEe9eWEIx1hS8TALbPDow3neZ31
Gun16mAc9FiuDhFKp61ileJQTyQ4g/Tu5Z+08G9QuZK75lv6S9fi5kFCQLiVJUIdQoMqPKAwcH0F
RZKQW15rzWZ1KFtZBBZanwDvNLWDki1KLNzzfaBvOz3QPvtJju+VaomPKs4NLDFhL/ZK5YQfqh/8
9Sik5iIN52Kaov8UDou0IOq/Gt0YJdfSenp2k1XKSAxUipffZGAWBM+4jfJNEMeRqxBPtIktm1lx
XMHsUuXOuZPl5ewqrfq2jcY5EEcbeHoXdgfdjHBotQ5rE2YjZuDfIzHZDGBsh8jaRrOxuQ0ZKsau
V9SVMlSzBtJx+LSLZuwOWhl3v2rN+7oUSkru0YBS5B/yq3jtlNZ3HBpi1fY9UDW5M+irOWJOWjQ5
hedDScIjmBBg2nTsf2RASnGI16uh1dBX6MC48qhCWBWquBfbtswO/jRHmpWFfCkKqHSs+aLUVR1y
S6cANm9qp6w+s4GokqVfKaobh6w/1Tq0twzbLJ1UQAVZZ2Ck3bYeDOw1JWLzIs7a84A6aWGWRIvy
iPdXMMTqVahN61pBHu+srmeoEfc0JVU43cuyzHg5srjH1tWPq0Eg+WyLhuBgJ4kIVIn9tawbztqE
Qw4OUJUOvgOmJI/90KsNy77EOasxuFjFZgA3veG7n3cJSfOtmEMLNiMwvCliZKLaRs8+J5f2kw7N
whwLPvjRNF+klxUfelpAzsoH/U+PhXYi0y1zsa+m3/XAbCjVg+7IVa26Sg3qyk6TblX2VbZz+jp1
p7pv3s10RI4cDs3SAJCKAmpwjrKlJLtMr5O9UrJetdqeAQ5p9jVl+ACwPlDhF5caLs0eB59PnuGS
x6N7m5T+Rxg99ie5VZ7QXOOdqRnKzqjmhkfn9wIgZz0lg8mgUG1EpJOpBkSxO/U6qIjoEioImkoC
nKElulj1hmoSViTmpkAlthzF4zIuJAXAWO+fOUIgiMSolzHCoouIie0c4kS6y4PmoGqr088uIZcy
UWxpP6hJfp1gBS6JPXkLghGyoByGuKeTwEtGS9rLZP5u6lGluRapqX+2Thg+yAIe3lPka65k29Yz
jEby5QPH93glIdZqJV9VN6DPbYZs9Jxy9P9Be1TOZjWvu528BTEkkp2NYBbEfmcxay/p+xkQvOeV
QdikqvUsH9RW50kWw8DVwk5/zGMu9bDs9KcTxOY5nwxe85AtOQGw9MCYHaWzU4D8T50MOuCU2YhZ
0YnJ0kQbacKBBZRSs/GRgzBl5VhV0i034orZQZ5Y69phJhjaZb8fWnUEimvMUEptQFWBk9kxRLMP
BYrV2Ij8nSnVH2M4lsc+iAYGANZkQeEOu22eAlcLQ8CWsqL3GyjvKrGnKaXU2OevQoXPwEy7GnKv
CtoLkXO921UREPVWDPaVCLwRQkX+2+WVtO6tyf5N8jRwZaCj+yrslR3TkzfTl9Kb1BqD16UFDbHC
rX6NGid79nHSMDN1UFuVtK6CeW7zrwqbECmvRRWo1EX0qKwYKgMt8Q9nC1gS2c9PPv3YJ4/OtLL4
SrE/6H2y5vPHUKNn3Y7U0vIQJxHEGNqVh5YW1n4oIpb6lPgjct8SwJEz4mAtu3lBYivzkK+lgmID
YpoXYYj4PaT5ankWN0YThXiiFf/dj3FMSLqvE9asludJkdTt0GbBSS8dFlfcQOCNZFgfQzDt/Ulh
skXKKwCPOPu0dXky2ITKwy1siuFh2jQspjYVbi/wxLX6jFoZNYWJm05glGkSmdQJ1tod1VFYSizK
IgWBpK8ycxO1vgHJhmXJNhWv0gtS5hQ5/Bf4EdFyUQ0gSKuaP752jbYLnpWoNBaBVpsyhREJXniH
cbQgC2UZ2gZxu6YerESWi4deS4kXy5NOanvAlVka00tS8vG9FixLc60Eb24U0zU3IfrjwG46A+mq
DGJmmDoWo2YBzkvx6/EtzVRrV7aOeiGy4aSWxvBnJ5l/tKHpMiUfZdS9lC7a2CICGBIk4xvqg3TD
mIsM2kjBQo+qPL3xjNVI56d/Q4roC8QvFtaJIBl1CrFPIKw9FJEz3kw7Yxkp5yExSWA8uta3jn4X
6Y9s6PN93Cvh0ZI7xYuLEgFnnM2xBVQHxsoeifrtNcaGVmtVe1lrOQQa9KBawW9YGWP1ZQ8iBuM6
i4sN38e7rIH45URmgDBCB2H2L9mW+ur6NnjnxDQ/ncZwzm0TgPeZxdx53YkPCi3DrUWHt8+xDIfU
Kr24a7YenWQNuVYbBjBM87Da9FUbbkQiT56jGdhsoPaWxUrqSuBMdpwWD7uvS4RIufbDec7oRZTq
ViS4RkSK7QLsBAPmRuHCRRmMLVzHzRtO+m9OS7gcU6Il46E3t9Xo49/Lq1cSFPaqHQSgwqDpn5JO
mm0SU+dz/MJRQ1aIns3mqXYmdqAmMqW6YQWt/sfReSxHjmtB9IsYQU9gW95LJS9tGJJaA3oDen79
O3yb2Uw7VZHANZknq4kaO8jOgKwlcSmR92pIuzuHQmusL/AyaqKwnOVbhpLjM2MzLcO5ZFLlWGGz
EXbHwg8F992y/nLI7Kta+ZuknnNmGBEcSXzA8iokmRrNQy+j59zr/5xY/zNni0eDYL9KpwOcPRQ0
c4ledAkj91O1z1tzXQbdbtTcj0FG9igA7JXZK9xkzo5qfZ1Bwxqd9D2fA1b3JvGC8ClJ30Xswdm0
E+b8Qg4EhYQeL76egOdU3b0wuu9Sonkp/V2g8BzOkXMvsw4e3UBtQRlVb/sBSSNfT7r1WddYTNjc
Jrz5sbo0afriERewdloURFMRPrRx8RvayF15EDtvfrZJSvItDjNDwKoxTxkUY77C8WJE0wXoAvw6
90Aa3TbE2uFpNKCeQSUojsJ3H+cEl6Zt76ygPuJoeAlVfGwlY7LKeu98HKmzPBq3EdGiMmBjOA1y
SosgCGQTttjHhnVN546rZ7j0AerPhuXDlGlBZ1A+TV5LI8SyK4KVGPaPYZU/1dTGamIJx7LNZa1c
8Y46nXNvW/dQmPXZyPARBpohu4T5iYCCtKHYwkwEDIVgqps/crw7kX02q/k1dT3Uhck69L0fdIp7
Gpu1nNvncmnTBPurAKNJNO065MAu1jZmNzt0DN13EIk1lOAjQzAq2EUhEg4PLX4CJ2sf8qg70Qg+
W47+8z31mCIxMDPM5WP2ZM9K4TsN0fu6mHTl1xA1+A4S3EctuFTLfJiXVZr8c6IFmlcfu4ygJfsx
aZ094Z64mRm07mxgVirq9gZ6pgqysYOEhCl4D53U6f2TP64T330loikyHwFMNpg5DL+9mmjzpD8f
A4ftJike/QsjC2gbLm+A3IyoJ+YPy3tvzB+/IMcKseIJfo2RX1qxhYEBTfPQCXzR88Gnr+iDLbYS
1l2EpWIksZg25OPfqP9paGvBPSteQUka8iyIdCAJO1JwSF3xpdEVuSia2tr5jFgbm4WEkTKvshac
JAmsZjrvZVvvcvMrFqSrftoJs2j/PucwxzameWjVlvCrlZ99U0CjF3uorBebRUHCLDrbMs+yzaeS
iA9qV+ISq98S4Gn8W1fktnJBjA9JhfVikXlXFvINyME/qc0Oq6/YHyeH2cw/bZijFPHbTocIwt19
ggBP4fplAE5NQorf2huYDkhWV2P+nxG3W3ampoJ0ia6cUc1Jet3FChELskAuPyN1gNKmeACz4akE
mUL1Y71z0K9i0pyrsaJ4ZiEAwm70EEjXP7Y1XDVu+lGhLxwYSc7B3kfozcArsRGdDYvXre4OcU4N
vOw6ULu66haNAOF+wILvMehsLOCMfYg+Y7nPsoVX/S1QcIQGy2nXfUii32DAdYQGQjws0IslJKAd
FqI8lHyqLVV8O7N9KgCEEB63FmW4t/PU2ZtdzS5c7ihJeJXVgVMp5yBilNno4m+u3dsUAwLCaXRV
fJ2e3x1jmMS+GL5jKAxhYm9CgzUngrugi1m0xuTQ8g4HIWYEAuAiBhkp1xCDa1rojmsuBB7nkvsg
Q0YHSGWwy44T/h7bO+WyOAb2cJOU8APmntz0UH511Pj59OFg1BqFYGZtX8nB/Jwt+ypjcZYmXtlm
7o+dHHZtxOBg4nfb6iuXFv+G1PukM36cF/gfNylSJebeHVL+NQW6sxWV755VBc7MH8RbS2twSrwW
GA/lMzZx9zNqgBalmUtDMnNQWrWBUZTdBgDZucKGmYXzmaDrZWpMtx2twxYPrSgAXsf+1Q4EV6Vv
v7jWohP1e6RV3I+95wQrYwo1kjPv7LcNa2xP34aM3EnVi1XfU3Plbn5oRcC+udbIKok5WEKJOPZG
8GpxBhxE1DNcX/97MpODoGEpHKzRkXc3RrWvJpLfFLOjmGwtXESvNSZDMXC8RoHHiDaS0DzpnsJe
EIVW1LDT23tYQoPT7Uc/AMkd0+mtCJyrU7WnkBhKmk/I/E7YNtwe3paT6be0kgepxGM7RU+dbM69
RwQVc5FDA0I4btnGmY7zaCfGMZHpNqJZp2I4eEZ9Y9ZwcQLEVTHR3sS1BmWNyLPCmlmF6ieEtjrA
ADKd5DNz8xfVO28JkRursWj3vlkdnBYjUzgefDe+EPm3Yb628ckkMd3ic6C84DktH13whRMehCrF
aeQX2YEY7GPQg8CljloPaDfroN+kznTte3TmWIdanh3uE4n0NBXAArmUZB/uHO7djN1nsuha7AB1
EgGmjE0I3M5eRoXvuayeI8I0qQH8I9uAg+CxWhn9/CPmkk/LeSltJuQhKfGmcgqmsR5zxHBjj6Sn
0PbyRjt59Q/VDlJrR+3YwuyIXn2Zu+pEY36fKwGbD3myOwIhxq+ZABn2be95NP1L6mEWscgYreSN
yOq90yfHPoGPpctL4yEpqKJ9noOao8Kgvzr6eXFsUsJ3Ckg0zbxEQi8sgSZk5aVfI8lIdkJXU88M
kCv7q4+DK5XfjuHZN3PpdebYv1RQB7+ZXsNMHaRk2ckEaNtk2Y/D8eU59UaG1klHKBRCVjINYHfq
+hL0rqMXFG/X/gmZPnsA+sbQRAA+3yubXyi45slePSmn3A4EPp1SFyinZJLIrVY92AK1aMRoRRTl
bzwRKGn0+tlCzUYjFG36yVl4neWhy6IPw4MjkpjyZHvI/Uh7HwnPWjWCUjszt1SEW2qVs2EMx0wR
MV3wpKQkwNHxf9sG0UrNPB3JoKTmsWyUp/WdWB0KIpg1DnRtFmxMB9VPNmC5wqHGXZaXm1Ll/7Jk
vtGhvuZB91Q1Ic5sA37ZgCciiFE+RwwosoqsNOLkDlFqrarmUU5YYdUAVchx7zMFfeWVcBw4yBz7
w7Om/+aieMxStL7kZRzKpBgBUuofu1/2S5NzInL5JBr96iWhe630zDHBHnAdeUxEdMcgVYVRtR84
SfhApm1q8h05DJOw/DFIaLqEPlKfbTleW4xFpYPAJJjsQz3FVCVC/JHtlRGHxeHPqgyRB96MJjaZ
uFgPXmv222H2bmmU0NmySR+X1tczP6WEICUVdObY43oL7EXN7wRQH8uzFWRsAqvhPuYMzc3YOHV1
ifLDAnekkJgKeNtNwgZYYx9IXLj3YW7s5cyBXJf21oYLRILRNWZAwenTqCd6GetnmDuuzIYft0hZ
qQYQVSAdpSrumXxVD1nvvySBucesyuKhH76Z8D2MlsQ9poxoQ+vD3R1X7bowk3cMv2srhmmlvO2k
5NYLqh+f189X9o7Q3o8EkZdrDk8CD9A6csZsVzECAog6tFdf4sxPsFJ7LX9aEjB4wa7Btl7wqs7j
WZgISd16+Ton7zoYi+l5yL+cCMjDkIzvOjGNTe7Hj2MGwiqNrrQfv24ef1julK77EmVwTaWfukTV
8H96J/nN7eK/sdGSEXD/24rm0fFwJLh89XXpCtIfKgraBdttDw99SOLvhD+cMFOATOhpKa6hIcz6
mcnBdWoGY5UHjIAWOGgxDfhk5vnuOSaS//a7q/z2wEzL4jf0D1mG+iOdHPbs0yEcQLC5TLpCkifp
c27jyC3uWvFnAYfRMFBvuPWVB/ZBpdZbmdYwtW3jZqnZotOZryQwFj9Gi2yNLIcjO6MNYLddiUBT
a4H0xJ/PvY1ds/HkDBqv36ejeWpt62ylVGsghGm6XxwDnFXIEW5rlOFxKXq8wflPbqgfPjB0qWg6
tZwvhpEdQhymjY+XklJm8tK9aShUznr6YyK1dbx558bC4pZeRrEjy9TccDEMuemd0vdUY37JZv8f
0bYPTckgPwIM5UdUQlmw2LwnvAOlAKdA7wxwBERJGnX2xhhZMWor+a4sWmLDMsWDnBlNpHDH2bF9
h30F4q1xnxMvOgeQ69aaCicdh31AIAIzZKir5KBS3TVvXoDAc3b714LwGd0s5P/aw5XhYGlgnEps
KU74XgS7OTb7K299sFECXVrSRNtE49XQsFeBLWbWEG89H+lxMzf6XBbN0WVjWHchaJzUOOc2QE1P
5n9Z6D8aTG/3rRtivUN4PPuP4dy+GstRVE7tO6HZR4GcgyfugQUDR4GM37BygvEwZXwnbOIXi9um
1xjemx6ZfN5eCM2ENkKSYjkTtpPL+xjJU6iHD7ctfvTicm/pXYuqOSMDeJxhrcJ1Gy9m5pxiSlWv
mi/M0DABmbcwzX7YyJyblvmOZm4BkTCKgf41od7ESJnT0jrUenrgMFsc+haMYze7Kw7wlY/1zFLq
YkpxCJIauU9lv2opnuVIthkRAjYavblFXlkZFSaHFnlpeZBNe9a1+Z4M3m/WxEcjhCY5Je9ZDgtI
GBzQuf1rYqCq8mzXCu9mkKrLWvjQDsMpzMZD0PlfeMq3ujS+Kr8pH/w2SNHqtOqjsQA4W3BeV0mw
rJWhUI0EYKTdNm8tSIuEbiY2umq4H9JnpF4X7o7pE0rHtsPNiKkt6uWP3+t/hnQnwvH4t/s1qHZa
UlZVCORgCLhrw3PAQDJ+7wRqYjG724Z9dpDVL5X0Xil94Mu0A32+HiEFZajryDBYOSQXurI4i7w7
sy2yVhFBprADnkrt34Q/P2QaGeOQq98cfaEeTdhxADrxX1WUBYggaHvwBrF1PUvstFauXj10gqbA
e5jYH8Klhs+ixV5jMbmSKLUH5l+JZ2zqhMAikgZi32GTpJ+SDvI9YX95ywmeYJbEuWx9K1yaWaJQ
v4q105FKo8Wt9PJvgpS+SivYM2r8dYcAmKP4KhLrNs3ddqaIiSuUWSK6CQ+kqa7ujlG/OuotFTZ4
UwxMwvqJO5jvE7dbVz63JMUF5hQQwjUezKY9mXI4Vyj6SlCGIVnnxBsfy7y++9niIMOY6WLInkem
CH39FBvTXSL10QQdoCvZks2yToDOTCiUetlsbHo5zYMTOfGOtnTPtI0XNbrZZvXZZt6FUNL9jHtT
VS6xc8ZZN9M749WPYMQzltLT0giiyzAIHhuiq1O6WFcyuDRxcDOJSwwJrWno/Cul1/OIOdGo74ke
MefaxjHV6fcUh7+Nwxo4joFR+HKVdO3bDFA7L8pD31MEWz0tcVFhEaqHs+FYV/o+vCG9vLvROKyH
ILnnumLl67nECJrP6ZKMUapLN9rXbDBPbow614RYFqnjQJXOWuMl7HGeFwhD1jFWhr5pHi3OjNyO
Xic8UKNJWSKXbbtvcl76mFBMKyAoROPHsUAENYudrmKbdWRNtEUrxM/H0z1aU70j9TveSyj7RZZC
v8by41TpW8IMx/SoCEceFARHOB4HsrWLNoj4GJLoibVMcsxap9k7rbiaHnSs2s/qj4R/vYMhaiDD
7Ox38P0mE2tFNavjnPDPjGp09x72mKrnRErHwkXbTeMvLe+PGyI+ZS5A/yKezniDj12FPJjYzowh
hbF85sYz/R6ZE8rsT23grrRdXWanxpyJBgmqr6dIpZDlVrsmPU3E3Of/4iLXLZ6DFgpEZlXnwKKO
bJP02yA4xx17/GAB1J/AAZTb0Dd4xKyn3FO6K577hn7NfUKjxwisQ2jVTRTcTAePbpx8Ougj4jgF
vYEJI4Q5gyWWhryinJqb6ToZek/UD0oIrhTJvTYO7VfXDa+kohwIiiaLfTj6DCSGyQmf4yA7ZPP0
N9YkvxeCOUvSSsY+JWLQtkXgvijszel1FLZmpOy/WyICqNGrC8qcm1eMzq0O2NgnmJdZjlvAlSZQ
KLMykAQnr4lGmJnX9imrsTIJC0fnFHx1pXdzgv4QT+Ulw54iRHrh0oV8nwBpiaG7qGj+FyUyXxP9
5d2GEbge78Ap0128zQp8fIU0DmqER9h62cU2we3YRXabEVUBfNgrkz0vQ8VV6TL0YuLX+NmX25LN
3AjrNGbeE/f8g8/6f1+gFNgZWhqnRGSED0voi62Vv7Hsq46R6xPOPdvs4EEHI3i6JoT5EFO579L5
M0IDxEGMzcHWdrORDraxbJTjzjOMtTR9gE6tBoXvP1V62hRktbiOhHTTWFunxudeMT+NRu+Wt+67
tLpXiX1XsTrYxQgsGzSOyg/PFHsUhT2lltbuIQoQUAddBInbQssOgxWb+YTLgDZaa7Jvu5y+sCQ9
rDLPQhb1F/KXjeXhvSL1eW23VfbIusTfQ/g4htiIA7xAk6zv3Bhf1Gufo6WoAeRzwa8WRpAfaynI
kbdYR1uEZnK2sxL1+I/DohvvUUwKlKPuWakQPeKp30VVVuFKRs3WEybO1tMs1+wLqNOmpyZth3Md
+/VO2/o9dXB4pUaEJwfxO5nUfzU9BiAh0oaIWidstyD5aaBxDmvSyuu4ZJoEmmM3IlEGoYztKNuh
sN2aDWqADrxzEDzXNTVn2pfeIWrkm/bxqkUS3UiSO0dnMrd1n/ylDTuWRg0ghfO7m7FFoPTBMIGz
tbKfEyRi9Aj1pqqhy7hOz2FY4R32J17gvEn4pBGQ3tVACDFak+Mc6LtICchJ0uPs9K/CxBZWZ/a3
btFSpMUO6SFuW9d4DdLgvQT41uUkaYiyfbW96giBZNq4ejjZVWMye8szsChtsfGd6hrI7rHs2NaM
Pl71NKUU19p7GdPhRXiKPKfMjyCOWhfhM8sKbBNiZOBXm3wWX/nMuTeVHN59I55j038ujGRvsG2I
FbMO2lN6t2E6FIFArT2g2x278IMDbRsxZ8eVQVqx5idFtNLeM9N6iIb+5jP7ImTKuXSd2RK/lI9n
WiAJyqYJyNotvgthH7XN2N7lUuCncW6FxI5eECkhtbPlb9VHFtH2FdXTtyfHD2XbMLHDeU8cfLAN
2BFvrIhKee4vPu4fErNNhkjVgCKUY+g4G71B2VnBnOfdt2Ytd7M//zfHH+UkHzMAMrE/slCZmeAL
QmPRujAU8TzzMCQcH9HYnTzGBrpmyVlguy5z8VHN2KMTlXxalKBmFAuu+P6FLvHgZcC2pwYInfTm
bbq4v6JoUA+516T7wDBBu81wHvNIOGsk2OcZ2rMw8bcCen6g7NrPHLeAzEkxZArDhg2tNQVJsocb
wVlHJkiZ+ltZ+CAlyjxfly4i2yTHw8KUklJdIZ6NrPfMcF+spnvV/x+0W+ptnOKzCN3Xxkrk3oz1
MUmhUoaXuYTyyehAyWTa0Fo3/wlA7G5RPfcZ1kTpOkzRmlvtCKhE6MtXmeRglYHxFwQ9xuEeW5Ku
GGez028SxGkKCeNVxT41Q8iUZyysEFi327Ius32Ey/wG2bH+dFz7r+WLWNlh+FWVAP4khsLYv3Vd
Csgb+6H2knejtFqkEgDa8oWrSOTfPvXnb8JuX5Ix4OHgwook3/pYfgYFthYvwqWsl/t0cAOOVEIH
ooiZlsuCwJvVKVryxcMcsR2Guql/9mp1iHRxaGT0VbUsZVjzPg7RiFjfGlgYGi4sbftSCfWes4vb
5wY69zotGTkG9WsvCkEyQ2xt22k41MtJFyAtLYb4nCCwW1eeRONr78zAgGWFJF25zd6OgsVC0dnk
xkVMBQo9Hya+2CRNAc5MUO+a5rlvh2uMRcUr82enMPie89e2mR6KICAMsMDCGCfs6KGbrzLSuqEY
WqfWnQiRhxYVli/W6H0kmfdQLFwggSFDQwMs6/6RM/1cuXBAHMKilBjQ+OLKCybnkJZC3SfLBRfs
vqSkLvJdw0305pMg4Selt1IC06MVFee+y4NdrbPdbPEnmY8TGZFG/mMYE2BwdtA2au1Nmal45dqS
wAwxPqUIGbup3E5OQ5hYCD417ZEI6i6M1+SR/yaifkNG9sOnjiYrPaQJ2ALg16lUr0kXtCxjENah
H87D/L0hXqQdiP2rgteJlRHuHtc9LL1Cl477RCdHY2wyDiPn1qXm3S75EYvOpsjg+GMAi0yY2WKK
ShbYgj9V6cYGDfNUMD/b9K3/ZDX/x3uTaDhBaSgr+KcUD5QHB4+E4kJRPDFGehTWRJdIIyes7BSB
A/e9GUecvQ8Rz0TKe2fo8YF+LgXWZWzIQybxRjrF2mghKRQDZnlcZh5EPYRYO9+lKxNusglHfvHc
RD9zrkGIsqVSwC6aYdg2jrkOJNsYDbnBCvROVsNfkf1rQDC4drCren2sDSCnrXpsGc67Qm9Exxs8
w6pw5SPVNWZU06VQ43FtUQuRY2GeO9ZH8dQeQwd/3hD3H0Ga3boJlWJB3cF8Q+1rNf9Xq37npjgF
bUX4IwGjSa2+eyvC+10X2TYxSHeoe0YmVccYss4qzjMWlQHCY65Z6Ir/Cs07Wxd4t90G/qS2YOv3
uHzLrtkWIiBYDDdoBz8j7OW1RCZuWMsYKrJOdkCFmeqrazOAc0zIxsJlxmXVFlwarzmNcXibbePV
rXidJ7EpRia3OVCCYCTPeWS5HnzV/TlWZMR2WV7heHTBeJwc2ANDcW/jaYMaSg94pbsrPThmMKpb
gK19/21NY/Wvikrxi1rHJTN0MHYD2j6mLLr7yxDHPSF5pbFVYapIhPNKaLQ4TUC3ZaJ/zpDZbNMh
NN6aopx+MpFg8zVzo7nkoWF+JWgGzt44j8eRU+1m93H7Otoj2OO5qUEO5ZBFesfGBmqZuK/csifT
ubXKrRWHcKM9TOHSDMMjtCTujAh7bumxHxIZCI0+7rvHGTPONtHozDtZ/Gd6brplmTlh8m2j36L0
cJqVKAybLofb3FoEt0Tde5PLE0aFbSzwlCQR0ZYFWKa1a0hgcb3GSjWV5WPfUCuoTqObggNnG5BO
BkbNDP/VKN/jMflokc9dEqGxZRsTzSmOGbaakDTY9cUHPhCfxTOfdoNSnHssQpLcNWo6d/NsQsFI
yLktcSxlS8hzEcMPKXPqJtuDkaeIxuaMqaAdJlWL/qNmpCb4jatcEhHoa8/hIRxqIhcJ6uk6j0km
S30aN2uRDkRZvOXz+fM8MT+ag+VEF99Z/uzOkHTU8ACDVELdLw0FD9Q04nRat8M83ZTLVYqgGroP
hZCAuMcIwU8WBqZp0C8igCMZt+1MJAvmp8EpnYfUiZPBuLZeVihtQGWimYJUHQNxS+waMFr7tGDk
7yaz+VmN1BHMPMrblFtPceO027QNHuKh+rKRxme9c5RtcOuBePYdo/m0DH7x8ODzcZl6VXN0RED5
EuYELihMEqMzPJZ5X+7oTqB+aDLuYkzZncjxurufHpKByaws1s/5I13E7yTYpXgaer5TkXftpeoW
e+MxjCFydvZzNofPs5t8yaSjCG4PkcqeY4F4j+jzdGe1/UH3ERd0seWWifcmCtPItHf0R5cKp5wW
1VshIIoE4mqnBLL0bBunoXyYEXiiq/3IHfvRtIo/HwEUlqP67rY1fVbNeS+e65nRe2LZb2HqIq2y
b7oAOpTaFAlDzH6g6e7s4ub3UjZHJxZodOzwtUHrRnQVhGoQHrFsQMhPzrQtKNA2oSvvhmGE+6AK
ngeLnSp93Vuqxm3f2O9DT0RM3DwXlFGrzsH9bGac+IkiWS5GMnvxmCFxMbHHn2McOnElbHQJfbVK
Q1QkQ/HEPbIKWddY5D5rr0R8YrPatZc3rAwThrBYdoqeEnTwtgEpYLrK+aLdi5F2khrXgAgn/ylh
/nCUiGWba+8iwk+jDqat3d8NRwPTMWM2Y2DXnlOvgw0VJa8GAJIRsbvJ/o8+NcGOGqC3w0iwyWae
TCu20N+SxpR33fiWpgGT98YFOm/Zp0CVwZ7P5JDK/j/yjOtLHbRPA0GPjB2bDRovmAp6B63zULkE
F2BD2yRQJ93CYDaUAAMzeKRk3DJV6Y+xLTZZ5X6aQ3RDj0q5UfjHNs36G8rTNR5CydKYUM2lgytM
tHZK8hdmvbtpHMahKgluuO4QlxtFtDfL5G9SnARROwDu6nC/to5aixmCRoYLIZgoiUr0YINvfrmd
/q9zqbU58fS5t8L/Js99FIoJCI5ILJnzYsF3cmfjmRXEXiAXc+9+xD5/qlNcPdHjlFflKm7HjSEt
ACC29SEtlCS+jZaZ1JY84K8j0LW1OPwz9dp5LU3KcIwygNkyuoaLohQk6zbMAH3XqX9vk3jnjOWW
afznUI2whGqc0YNf01Y01XCi+N/2CMnnDJuD6eK3K5mRGabhH2pVmMxiWvPZCg1UTGXRPdgNb31m
LpYIq7klHFw1u4Ehn9cRjylpKiuqqK2p7bVN6oxXts+eBwJDIP5yeQo65igsYdaWmV40EqvKUj9e
Ml2KsGJzZu2S2IEO+ingbrTOoQ67v1LUydphc1AytOXmfswwoPJ+QQ+UPynCltZ8tGfo6aRszUVy
dVGdCverpKRKFOgpKUCueEvsJRAWQOGsKAnI/ZiwBCICPxYufnlIf5OoH9CEbSmLtm0LLSH0V4lv
7drgv9YgCNH+1ZX74qIhSvxvdjDLoat8mADuqaj8HXjEWzlgQ4Y2YuDWsOwRwimiGLaAXUiyB4Fp
GCO4DaB0j1DmwVBNBRBsb7y0OTgsF7ADT1FVchx0xFM57UXpiI1+vYkjprQYPCMoAwzFJEGfjrQu
NSKmcPgOSO+j4ljZFMKRD36WX1b24XcwFdyieNY9TM8tij6JQNau9Ua7/XaqLBIH3J/BoNyX3KGm
s+1L/dgAKeBp3eV4OdK6XfVJvvZsDRr4iZ+ZXfCmxHKO6Kvp/tlgtrA/LjLyXQ03C5vPKhDmLio2
qNzhRPW4fAA+oNXJavPkpwQm9f6x8fexeGEXxj5s2gWFxwBn3GYQwdvXwGODUb3WHlp/GzHJvMHQ
RrF8NYvqNZrWseYxtQkxAibDal0yErBPeYT9QD0g5s3QWNugNRB+eHwHoM62AUrman6ph6+KWC8X
//o0o1Lnr0Odu3Myg+RT4z30yncFv0gtBBpOLdX4awCIu5A6gHXnnlBudPYYNQFYtJm1E/ITq9xh
yer2S+Pbry6wiA0uj4kdmHL9m4siLIUTMuPzzFwb3i88QxYPJYJQkqFgtnlrJ28fAoNspfrVJYuQ
nVJJyqya+UTn9Fa05kZN/je38z4Pbt50nMTZgi/noGz1O7hbOamLhwB7syRNOBludZ4eEz2z02AI
Ex1b58uawafM+TGZu3MzmYxO0FV9hCxePFKZgpPRMXrfSHQb6fSS8XZCC/GxMNjVqe1Bs7/o+Sbg
fAQEeWcQXZGj+PWt1ibRY6RkDJ8yeauKjutnnVSvFkaPgJ0yeZbBfga2kZo/E7QoHr8FUwRuQJEX
JGscDE+cMma/bC4JKOv1vllMrSR+WW+WW8CGPivwmG55L+EzoXZoi38ZWX58YdnyDIfAyyBR/9db
TxEVJy5RqjimN81Rdy9hRJsDIksbi7gXDDqnX1dDl/xDyLVCr7Wa84El9gKrKPYC3rkGwmVDMsKy
h4dfrYvRosbrHvzAvMvKAxHanfuxO0fx30zz0CTzZoxhY3EZ4XYjI1c9xgj3DPwN+Ir3ffY0+mQY
JizzvZtSPEU0dmgYeMaR2BFmmoqOkSu+ZlBwnnmPIQ3zKmfuXwJoYXIvLqxm09bbCh2FpO2zp2CP
+wv22fQkO3lsDC735klVMTlbztqJWXkCGs4JhjYy46sY5aHKn6nXr7oFqcOsuoVUEfXsUd+y5F+l
LJT8nkugcEJx5si3SYDzQhK0b31uKmDQSE/bIyuq06yGj6HK//LG3eKJhiurrkEIFnN8mWJCzDA9
GWjYkJJc5+H/nMQ4rJjEw4RhFKkmEGH+H8XIaqz+ythaOQ1zKGtYT1H0oxtnZ0TpnxrKi+uAkuYj
oQ1aobe7mj4Qd+Qu8zg8jgnTD69eo6dnAPLXO8Oljt9182fM7jlFKTGi210pj8BT8zCiq8sjdZ4c
sfU1e8f4X22gRxvwzzr5TQkiYghPHGXzI9roPCh96xnFOF3yb06mnUtsssi/rLaFPZZu/PYos/5g
wJDwzEXMDCPKtt4k1L+2/6KEOc+RPDiUGFFSkVsWbm0MyPxY/CvMRbHpU/TCqA3ze2UkWzt5moCL
BUy/9YAdp/urWGzbhb+rvH8jsWxc/y4nhDc/Mup8godcqacsMvdjeaUi4eJgTy1eOwTbWf9R5DfM
YqND0OimaHc1c2ce/pvtXP0MvQXk2t64G6Br3HZezemCcx3PDMUhW5SrWfw361ezfEizbx3hdySn
zoGDOx6d/p6zbyA+SFO2ZrD8fYZSJfNJGV0E4NwY3iAkjuplhu4kJFtcZMiOv8Vatk7rqwXbO4+J
Ma+QGIdk6Vr7zmT9JCSgL3LoFHJjYBGj1yPiE+sRP8fK1Qz4wi6B5A1pksYK7fuhFhnr+5pdhXP0
KD5nqus1XgRI9IAvIiptOcALZPtD5S3UPwG6u2vvJs0/jcIK/UpAie59J+o7j7+LjJFuXK085tRF
AqZlX8pLCK648ZbMV/geU0+NNaIVaryHGk8uupKKxY7kq06xnQHOU+BcSItt9Vcbgj0x072byrul
WRdGif6NyDyZ/PRhsXLzDtXetMH89T+Ozqu5VWUNor+IqgGG9GpJKFuy5PxC2d42MOQcfv1ZnLdb
dX22bRkmfN29mlQcggTH8AJyxEPZxjvl4iRDSa/JVc8wAgqYNtHs3UzTd9Q3Oh0cz+xalsIHirBx
mWNIrz8s9Gmhf+jjX0RNjEkGG2uuO+5DoC6VeSAIuyYXuiM7wlLEK9/3jyUdaczQ/CbDotzrq0B0
/oAHQgJR0EgDlAz59OAtDCFfS48iR9JU3N2IpeioopxW1Vtno35kNUi0vt7RZ8l0zQyoILNjdKWS
ry6xu7S2gaCfzXfHm7hAqg/Z076Ld8QYuWAabraK6B3lr7WJxl8pgn813qOKT8ASP7QjQph6zsyX
tMP9DUJBix4T23zIgn4/ZpeyOs7xq8dCFgGoyV3Ycgm0VE5eROCbfnxgTphP3Eqee4MWGANkG39l
biWrkUGSoxjRQS/1avsMlCdrwd3pu4J8aksrfb3EGvX2s6/hD3gmpSmC3B29uUlwHtrm0mQfNeaZ
uWxOOj3TY3gvC/WSaYOPTRwA39ZlpyOy66sqIadEgYPUMIsyW4t3xIXQc00/saJ/GhP5XuIEEd5W
s1AZ3WzDWqJAKBpfpREX0K366N5AWDDD7J7b2bklyecw/LKFurvdtTFoRM4BU5I/wg94DvD/EBs7
leK9c2Eoh8ZT2dVnJZ5H85/JIbyp3mqY16N7bdQ7QTbGo5u0PMo2vnbUHltK2+rS2lotoUiuEDFV
hcnSc2Rppz6kKpC/xUSPsKbku17w1qjmJ2hin8keLQGp9zLgDuaCvwVqAnqfc2TIrISqC5Okdv5Y
zvcZk1E/FheNaram0jeZ2+cPAWOyvo/WenwNu7c8+MOM1xrHXNC5pijYJGLWO43PsX/dey2f8sWU
d4gwvPbDPi7ajcAl39vaDmy9LzN9K51p3SNy4HUo6Cs5tTjUazd4m5Tmi1nsLaaYRfU7VV84cDYJ
YbPGmA51IlAt3tvw7mSn5bgbYqqbB8p5qTfEv6nxgkPOlBK/fBsfs5DrWQ31tealm7moSI9zH5Y/
GCUPEjJDGf5ggF+jLJGzVJhZmbwPt7HHKsYYLjNPLR1V0vo3zT/w9feyp/MJa0cbvTb0laSYJx2k
DJsgQTyjCzYNezwAhUbU3B/w/zs1PzJtQd3ZgUWUL9U6brxNnA5yO8TYMS32Znif4aLV/O2mihOc
eCmBVWXiq6Xuj6SL8zQzBzQZWvrwNJLpN0sAkbavwgHhNH0a4tKPZ05Ch2HIDjb7XA5CvX8u1E4n
QOEE7oNe1Gt7ZPzHh5Tymxaz2iWYD2L9j2GnT2lmpz/R7BFKX5SvNHAFFp/pRnNe8Q9t83HJvdAn
fnLVZ+vBnsMDW8KrYtOqOr9rvkXjoyxCkonCiN2FY1LwyCZe9m/cSVqGCHgYIQJMmHiPuNUEAiXO
VSjX/G+GLR6aAxmsCn58Sc5AEP6JEsy2o71l5AZOAPwvXtnW5sHncsP0bRVBrXQY3vYa9USZvcv5
74iAk/7jThIkVwF8QhfXJlxM1hEGoshPbC4JkN6t5purZh1dq/JK9HFTUdEtwFEJv+AtKPmH7fw5
tC74yADtNmCh2IPDYfnjHS0XiwFgJL5eaic6ISzjKEsAw5P0ex47jLCK10Q9miNQFyPxc20zMy0H
BTbkGDqPQXNvk0NfbIhMWPnJxoyMtwgm8o1LxLqdtqPItmbzxIBfZl86H0yEGX3g20p8WVKnVBvz
6YRmQrvwquFkqg2vafGY1Bxr2n6N232vsqW3ldG/8RXM3BzkjLD5Nra571WHGTzwzEwkyinsc4jF
DFTvevyCfHhpjv2bvdlKseOX1HsdaXFBeYPBgpaZeixjxarDuxphQExqJIX+N42OQhR+jyY8YYpP
E2AAhAZgrukurR7JiGavTKq6w1Nl3cpi31KaU8cAeHP51GYZCTDqlzgZp1DoA7kXGFNGKwNMNF11
rSMW2+LeHM/htE6WlIAgOvPVjt6e5LBvsM9SQxlr3toK+IMGIcTgGb5V9wwVaKPF2JSly37sDI8c
gx9Mi32ZIiqxa0ILlfl5qt4xSCEnPlSgT4U1riOTIDXMghSeuDDJ4xAiEvTzkCtge61Xwzh/OnTR
Thn1S4gXgfIusXVOgpf/CT4tMPO5opFYbozyzZyxEXBkDZxjxkDdCPlsx+5RcbXOJRCbS15eYKwY
NNdQU4kJ8GDTIuARK1WEcdA9tzj+1swKeQRPFsx8iABWb5/Zy0Hfpmfm8lQmJRfDuskQutgM7W6U
AWRTz8/zjj4LA1/W6Ndh9R3OGh/QAduCgIdTjxlNVBi6SA6AUVcDb5h1tm0rWpOE8JighyfbS5mV
p1XzOObxUnMy1I91qlFqlaS/gHs+4kD1m2zpgY4yDHMaJsYVTADcDANTMfwmRGFNVsdILtx48dxW
1nUc4BiVARUnHsC/Bj3GaSIsb7g/WiKpeiu2+FsXid49ijH4IHxNCSRCSJua286MD5YM9wpTgtdR
DgpOBnqiR3+diLILXjteuPjQOd1WegOnQLmAZef2Ms4Tb1JNYNSrJzD9Nq7JPp6PykpJYGQVNX9G
mW+6TPtkHrMrLAaz06LgTzaFYKHD+ZDucGEj1rfCJBlWZmSxoLAwBDOCfbZcBTXjaOjWITKmL21i
YOXQit2Z8sshkoqrjZMSs6+MfZYcx0hKJC2hpBoHo2DFypJ1JL96EMt6H6xNHMgFV1LiPLSFluYV
ffFiFN77OIZILbhlUlNEOMgj8Lgart150Z+H6cdlvEi+wJr8wRt+mIO+eq77HURTix0IX6W7RLNm
7G8JjsxV6DEIxiPwSJjgwg1N/+ZhoL48pf4rrJvPqrOBWpAO8yrKMQf8IW6XUFrWesthhohAjYEC
6TedQYgnslkLqb1WwNzRVOLKOReR+EHV3DZcPh2MS7k0IKmU/hDHz5WtsUOQvYiitdQZrhBaGQNr
H2H2Nh2gDphclXsRGkjC3H0Zae3CSk6UArsg3J5I0B6tcUaaw0crk8euv8YEDWTJC7ukevResNjh
em/H6j4GmOlJODlIH9q/iGJszU53zMa/2lqA3oQzhsHTvcG5M5jKtVvXNYEOqrVj82S6AzVvTvse
BI7fA3zDy2ygGeKoBaLoUOdgKoWPebr2lnMzAOVHmXXWUq6zjKmj9IWExH5IADxoPQc8nK7m+MhN
aB3XzdGwngVIDMyZVCDQkYBRJebeTbCOA4SJfsQ9yftMqmKfymhbTOWrRaIuJTwxLlp4I/cwdUiY
MQuHYqm4tTWNsxlKAkJpQAlYhInVWGdLiNUbGcrcyw4sAruREca7hHoWbnQcNIZTx0tbVIxa7I3G
X8M1nM3UvPbtrQ1fgAB4hIm5zQX5xRqPU3w1mnMNDTqFDFUwYKR7aLLB6KO1ooz6IBW2Fe7wBFuN
znxwzAbG9IDksSEr4LQ2KGiLmVQvv0ogFtWrjpktsJsNBp1NNaTnmTNeqn0v4EYXY0g9HBWDa3Tx
ByODY4/xsMmH7URTC9f2Y1l/DVq7sYMvu2FZIF8LiG2OOdOpALrxTmd6QvUDdxjMDx0ovQgTQmZN
nzMzX0kpZrfkMwhM5QXvau3HdXLPISGrdhn3LE58MlRNS/Yn4tLC/DXXfD3wbpCSeHbn6C0V7SUj
7LO80flMzHAh97j5nidxX4vuOSfrbCHiZs6ww2V+dKd/JRDvvvrD5f5gg5ydS/AsFf2jSLgNQeak
o9EYp6pesgyJcUPlyyrOeWmMnY5JvjKcp9JbciZzeZXVdmq/p/itosaoaN1HLSaPeHF51OLGxm0t
T2P3mcSXCIA1PsoHZTUbL2z5ZqOv2/0uUwKacbu2SOWZ6BbwX8gJdKvO8l7DZqm4k7nJp5xARneH
f7VJkfNYNFB7w/AoJeU7rfk7qBRjozgpJ35tSipCU1KFScDaVhndvO7GbDsaktFwpYOn4NRYTByX
WEsZfw0HiBn3trTPJaaEiFmUgp/udelOjurPAW7JQu7c0mC8ukDiwqA1VhEJBw13ENZkcY4qnVCl
qbEGiI0gDB4xThVpgdzTb2YLLFo00Xa9xCDMk2mVpJu1Lw9wCqMcjj5xXAkoFekR3iMnpzjeIgyh
EST5IdHQaQ0crA8AMkAlp92ZZK21shPRk3ECYiVFCfyXuglvlId+2VpdAxt9Umr/Qn3Yybaluj7Z
wC1yMdyinsRV9EYG8bsM5ELx+LSNxX03O28pSM1Vr7sBrVbAPSzERRhrAeufQaqWqq8aL2jrMmue
CD/srLz+rCyQl+bE16Thsz3i/8mCvzIcDnVnYZpmzR2o5YnDadfAbO9y89XKwksVEb0M7O/WbAmT
FS9J0X9BvBv3XRtQWyuqS1F+acxiC2vgT44nkainzdvPvKsA9j4YlzyhhkyHcBxOj/OU3Qv8OVZK
IXtp+E4ZrZpxvIX88ckergPFIVK4EHbLBWCvY0XTTbVFwPGjtvRLyZ6Z6k+G23QkcBi8pxGGgbTK
P40UaEAjj/VIB4CKhlvJHAnvTnixbPM51uKjDiLIDPNzX5XLtA5tDISEYBpeBIRslHFtO5vAhrZB
aztoYfHXUojgudBmeNEV5kem7UzhogBBm0dZW3WYxlHWIEI6GT3cFflHuyLt7Wa/s919lXA742Sg
Uy2YS6jsQJUrlKCujT+ECSq6ZoX2FFheDy0ynceNpafABKzhqerx6IuWBqJMmdVeMzo/SyYUxa54
i0x2N1X7BUHUVSGWzJMFzrZcDvRp233gKMOvh++U6486VYNHzDX5DjSY9RHWrDmhWdWsZ+ecxty9
ZNlsQ43OAS2Q1ymAfBss7UWUEfrzBI7FMek9LKpL0+sjdzZj4l/FqtlEHMQrW1+TjyVCDjBp0jSu
gJLhLs+dak95nX1OMtoTeUc+Gd49NMAgbN7ShFp0DS8fcaSDlamesb7H2qRta4cKzyAk4N655p9t
mZfYrK9YCeQb/8DNSVkDhqy86SMsroikJWNS+MBmpqcUGZBP7qtkkxt9vuv1+ptSx3NaZv+MqDwa
oXE29UmuU09Pti6GS9Vmb8RaDq3jLMO2Zdvv/3Ct+aFtfNijhmPAPhUtAstYBj5Re5/E23pGKrVd
6ziW+nGsAQ1rxWM2W3+id56aPjg0RvXhGpx+tagxILhzzRoG7Y21Y+vWA1yo6BAAFpcie63dhgcA
KODsxI8ijr/MbGK2aa91eis0Ze/7tNmmggGdE+B2tNT71PMJprnEkO6a0CPD6h/SMmHfRSzRr7Xe
1Y9OFZ+9zt46wviEB5KRHlKfWIcOY1iuNakv1OaHPiAXQ21cT0emh7ezKtQWu8666ZNdDJnZK/Dq
03daVNMHZqh1FgSvhrn0HbgHejMJQEuoDipABcgYpwS1to4i40Sj3h3yo7Gya2+dlVTMdKyEEHqv
2P3OVEcik3DO60v4CKqYd6nH/a3QwcZzWDBVcmy8dID3nt3Gpn2cQJlr9pI/y8Hqek3jFyNWN+JM
GUuw+HNaJhIlCh9RBPJpmqCTQAeeDQ8RU6zNilza8PFD+MrpdJtGaC9dfCxLdY8LdZ6i5uD0zjKM
BZViI8o4k/cYRfIF8gGF5p1+z6L+sRPg0KXcFDLadY7N6aNc6V58rgVNQ0NIF10MyoojafxpOTWO
ILa+WDExNEv7pleTjsUgIaEy64/tUJ7TIE7XpAAhJHkmR37Djdc4OmnwoNLuMDvaP61za4gK7XXw
HH4MA2wamSfVx3wORXWSMXddY6bKoydbj2n4XlvDqzlQIFGAJ17h3vsi7nYG93e2VbvUfnbfUkch
TZv5NbGr9xzVuYgosoAL8hTLGGeLvm5LhPbUsI+dV+gbnVUVUBt+9tFVOBtV8iMsyj0sc9iEJfGq
RGRnre2wNSJGYQYg4yBzy9jAdOM6UL0PWL8YRKOvadNPWDqHmAKFXWxPNbKsmfhDuhSdcptQuf2C
2bTa1MwDMN4kzKjFF7RYegissH3BlN+vsHrzexC2weaCvDR1VFkVNWEwTXuPspoVaJpPZYNHlFfs
IQchtyI2x6piRvWWd+ElLjk36YwcUCOSyyjHazVy9iosLOK22e9FHRH20nYsfHvXrZ/mgM44FzUW
HtPSfMPHtbcTkj0J3sSNlZKyrskO+h0gD3aA9lhPVH2b41rH/r2yJ+tQa0m4aWYl1mSVlsaY8DYG
FN+3WsfoEsXIxE2xwSAJeId3zbJrXLgevStt+xzFDmdyB5wAlzMVDvAJLOtmUHpsaVzHGlTjhzYL
t+2Aik0YhYOkzfEr5HtEISNMPWCIS/2t+SAGNO24GF6sAesy3/HdqhHY8DhsA0ElVdRNE6pPI84q
zKikUkLeZzOinWiZWzEwCq5YqTnBxL81d8TENWEal2f2AerIY0iC5tyAEoDxl/PdDJWnfuFp+UIT
fFdz0/IL5m9uhJIVS5qePWPOtnYwMk8MPXBWg2089KJ/lcXMzt/TpxD2yKqc7YcUmpw4BV22c/XO
QQ7nChtYoBbR2xSp4cK9xGO+xN+H8hb22lbGA6ymefinx8bXHEEayWbFesIHow/jfWThaionBKHB
tmqU6lzi5HiFkMNyPjg8iHLm/6PNIMStjltbvVjCfBkBWqCsYfez9OxvVDBWdEBuvFRIbKHGVN8b
qm7FTsEFvOKYUPdUSxcoFoLt6MHqM3rQ9Y/ao5HGycA4jrX75rntS144yidCcmqLDBbBlL0RHjjO
ctjqVv7s6PU2TYPnxJ6eZT4/hn1x64kZSZCxQGk/oMNdKsvytZACa31AF3c0d1PZUEaDioil4z6F
TbBr88LPRXSf5II3SbA0KvexJpyceZypAIT7w1izHLHnVdzzSAj8AT7VVnjxLyV13UHP1jzMya6z
dQwyA+P4xN0DpT3mOnwLNGM2l1T5UbXIG0vieAw1h3i+x6iPltqJD99LqBbrl2BIZz7i/Lx62vBT
R1nOxMG6iMLBB8rtEXhH8kM9KJdVxg5Vpx8dOF0ugQrYwzNDs8AfO9DDksuJybpDAP0vZqchCpJ9
E0e6qiD4MAeaB91GsQg7v41bX6CCvsAv51gmT0tp6RTnjDbD8pIkIEJ69zpOVG3BnKdK0MAqz7NH
wAXXgA4/coxr5ueGZP3LTNwD5UBeIURsDAS2UVfjlW+akgllsiWWz/lF9diasgiRIuUGaE7eDkF2
b03RuU77m+5aBLM4maMeULlKIQ9GuqdKJkdZpNlOpnR32v10xmKbU0kq7iAMtrbR76HxX/N5+qny
6Z0jM58Mzh/E8yGghiKDsZlPK1OPtGPJcsP51NKGqyDq+w5qN7x3cH139YL39yqG+XE8FxynaUv2
Rx1cNcDl7GTqyX3KTPWYx0m9Kjr0ndYFYhVBU4bueJm6Tm5sxigsO9z5RsFkR/PYcWaNPCRN3Nug
ES+xyL4sAlREgBuu+6X4xZ2+HRur3RfNwNhurHeWZRX3np5lonoEmEtFiWLXpy2zP0FdZ1PWe690
34dIQBZLscyCUN3ZFVchJpmrpkKS7HTvrhqCRDH+kIckHU/VPCwB/RSrqPfhRQ77jI1Ege0lbWD6
zMvaTJE4ao77ZpjOdV4WLU3/xxzqWroTIJPIo+a9HvgOcX8j7H5U2nALcnEMpPXImP4zHMULhzpW
NvJanYEQN4N9C4h/P5QTk8hptr7nlgYN4Kln0B3/CNi+1jlHkIwmqKHW32COUEgd0trhBs1fnjIZ
e4DiGAFbSuRh6vvvyHGtDZtUt8ObvB5oleQtHamt6qaNBkirDzuHxRY1i32heQh1PP6N0TJDH0wM
HnQ2qLXWlkgvsqIRNz/GHuwGi2kpp1vwGPkkPzNuZ5sGuAwzfsUFhmtVVc0EKGwMsL07fQYZvZ38
/0TsqJ5xrW3tYUoDnPjBbvOu+M0ht7wANniUwO80wxh2Y85WC9neHxTjyIhXqJvY3UcXWkD+os8J
HWvg8LLSebQtLsc4eLlAPgdBxxJLlUpcP0OvIE9mMPUJtWvHPU8Z3Vmk7qdOtB89CMo+UKS1DPSb
mYun0pTUS0zlJuDkjc5YX+2EQplB/M5TyJRBYKwFVqOj1s0h/XmJvXcaiUoyvaSM3zn5MnxR83Rx
HHkfuqV1QAt+mYwx+yeWaLf2p9sOGz6DbeLCxpHulSXgIc4N0n6VHvqgUtoTBuinsUKDG7E4bJhJ
01pVx9qxaxlteC6J04oBkt8aOKpQ98ptNs/PCW9f6mFX6BT5vtCeLsyvLNhkAK2SGu+QmeFOsk3R
PgitnLZAtYkNeMGb0kCd5B72i5bnIbBtwhpGurUpmV3wMGxh+zqpt70G6n3W5y93cI7SvVkRR+c8
tj97yNxrl9dlJ4EUcpBaFr4SmqAo6Mi1Y2q2YCKE6hCQJ+SIxciNXDKim2BnidJZO0Dog3UCcjkl
wzY6MMKiiHAw4XhxbGXlPLdRPWLYYrntsb9wBi0Fk8wMT71heqtR4CzRhqX5q0ZYIbXNk7UImN5P
bpnBSsMyaJTyRALwvdZFhn+6/kWWJodGFL9I8KDF4THjYVhFJhPdpiNxb0AgMXm/yXuqlRZyIQ1S
+yOhWHoFbXQfgfmko4wPzcLHxGtO90EcWr6BC4mPsVxxiMEZgKljjZPX2rR1Yh5azLmpaP7ZKvon
ZLqg5e91mE1rvtaXdecr5it1TCNas3Qu9MNm0ll8E/Ouz7hghzL4Z6QcZLV0gZu5wdYdEfKhxRKE
0zAKuPGi60pCHtGwFAI1EhswRjDJftzaM940DVbSSMkgsvPCQFqwM6VPITNWv3yBSxnjbfboNBqt
ZzXBIjEC3kIFfA6sGKjTfBdL8xrV8aYcjFvelT9YjA+AXbF4lfln04hpefz+VI1iElHdQqfenHi7
vKcZNHL1fFc2yetYzAevat9Cc/ztOt7sxPLuMPgv2dDQUxRHOFDqeWX1/zMNOeI1VfFMqQP3x9a3
UFjHGLWVYAEAF7fwUSv/GkqV+Rm5J9MsFHOUFdTmAZzfkQymUYB9eBMM5U/Obr+KEeBvWTaeYvRn
8FtU60BB+IGg/Uws8Q9qzXc3NAEVdea+EjYIaI+qFVWevaHYRSr3uYxzDW2tx1w4wCG8tjxXVlA/
RZE4Q6+6ZFENhDOs9+xSazOuGZ7xb5P6ubctptspjhe2/U9saMGmcM29g2sZPUPwxLvNP49r5zTi
M7Q7xPl85MJOrVfdUoeJvW2JE7054bkbjCNjHA7ogt8hoP4bHH+5Swd7oYR4R0adxt4NKJqeuhoY
fJJZp0SOrP6Od1OQCwgsswaNhIoaeEiPmp1XW9PChWnq+qvrVE9TMjEGp+kbtByPxoweR1uS/NGk
d4Ny7re9PEDcYC6OGWy3RI5mRtt+FiAPejgQZQEYME6YiBhgzeBaGRk997P+NtXmp9vjZEor6+Jq
2kep0aUxAkHyE0SMh1gVX6DfY9SMBA8mGdJwuGlj8upE00NVunuTQ/VMCJdwXnBXYfUcW/PWEt1X
LI2viR4H1GOLeb78UWN0w7Nzo2rircz7I3QKqpwjsXITmI+Kstxp3rRkwhL+2UhgyJmtrZfF66rk
mJ/2JHnqPr51lkG6MIf5YW0aUR3zccLLgOpg9BNTclKFnmNd6qH4avsIQlrI3Wge0PAgSnVqfnVH
4xDoI76T2HifgaplZrCJMm+bxPOrCpKbE1FOlX+7Gj5hyznOibpMjDEHhxKdDszqaN9DKI0ArKjP
c9gcKVBMZ1y73rbhDQ3K9lN0vIgGPXIah0nEQfwtlEGVbJEIzWpykBZxEoUtgv2PGL5IVXHkbPda
Q9QTyi25kQObByWWBcX03bnIpouaDKao5dscMxbP2H4Q2Ksi25VmQ7t49+m66uTNya2kZypwrIMV
i01L8Xma5MeO9gAOGvuUfo26Mt4SVNiGZiHBNJgu2eY3nn8T0NcoaU8eY91SUT5GV++0CNJJSsEZ
2tm2dHW/yLm2Ga5963Q8Agb9lZMWXYI5fIuKbpexRFcZBb8NmdTSPKieQ74g1u+aAi/jn158FZBG
izA5Dwm2raZSvIE8qZuicM6eY/iq03+mafQdzm6uw/220mvKOwNKa7jBNulf58pdESWMs5YR/ys3
jYe2lLcUL1WBPhHPTx6Dk6CiiJcHlDTCtWo633b7XdGOm6awidlOeEDlqhqMl6kY12XWp2utI26x
9IWb7Qttam9xPF302Hspwvgc4Mxm+X306NJG8gUwo4H9UAc3LjdVMd2DyINVsAAzWJPpPUupHihb
WkOtTr909TTuVEZXoDlu+zoCL2tYvt4jf+nN/KgZqDWCXuwxmr8zmuAMjCjQk/BU1lG9CuLqmzX2
cfYYTzQjn4PjTH8qHX+tyEmhcmnQixQV1lWMPz4DXxSCqT63aAh7k/wgEYfUOzoeyf5qLJ4YI3t+
0vdnzXI/5zKrV0R2bm5GaNjALhikxdNUYJMP6QDlMCnZN5FUNNPD2wrY2wkhXs7N/M7j8NUBCaBk
wedmha17IqsI75HqHCXBuQrlIzr4Y6Y2tsLqBZT8TIdWvNZqqAglgzQn6i5cGR46UR48vHgW4lFn
Z0dFltwNsj3Y46NZUNoGIcroIFaYwGdpsyBHk1OOoqxyDUAeNy+ZjBik+EMVhe8wkdlWhW0wLNf4
SokiLxMQQ9ipmVIL4BAMGwLqIiZg6x7dGK1eEUaBlJeQo35eVuGZ6eWDYYONlBOHl8l0iVaOLwZn
nVrHATlnBy4Al2VephzSYSNlHnHb+JwpDo0GSAjxqzWxbakK6jV9UGKtRsZ4ScN/wUGsXcu0hHAJ
Oh/3UiBoDdZr45yMXJ9q5i2VSfdTipdSYycne2Ed6yVhnIsA9xV3Tyx8fXwqDf0YzgOfMH3LY763
uXWM2nwy6qXiXL7ok/0S2MYxbbALzB466ozVC9sAOpbZb/uENlgcBQiZVkWdm130O7Ot/0jTQh3M
8SRUgt3Q8MGwnfqqf8wswA0dbQ5zvaQg0Ldi27jUrXOPZsSgoJr3CBm7EVo380KfkQktEOaxV3O+
cW0PjcnIfsFUrDobcVFNrwI/R6tF4VrikIlrmPX4jVBWV04AbT+efah85zlorg5VvY6cvxCldrpb
vILn7ggD13tjUM+t2/5CocKqLQJaxjGg8jixg+M2tI8UQm1a0X2nI0fwsjPvyQwXeDT/hij68DCI
25m15XxHd3xSZ2sxeewclJkH/aExYUIW9nMtUIS6/l23gVTIxngJ5/FkmjFAI2e/VIG1Tlc/NBRH
YPDTz01eu/wYi5/MpMovrrSLcDsc8mHxESTmT9hEi2a7FBGWzo2JT7Bq9GZLdo4LRwJ+1Zyvpshv
ENe+i4Jfq2KksrF77DNcIe6eUzy1TZL5Q27fehgGaAR5eAmp5zFNlmMnBpxG8EHKmEgcnU3opfn3
VKe/msfPrzzS69B1SfotMmKhmnVuR9ukmTYoMBCwkrvF8ERLcayOId2kGdmBv2a5DUmvfreQW+1o
OoqsurcNp0HuwE8ScFgL8dkwNCDfCdGrZNpVqveJIRwau3rEnnzPJXaUiKspPhakgnlD5xVzk3Jb
gn7gbIw7MstyBJ90ncDvGzmFr7oalG1krhxkKNVXhyZilSNUthuj4uAU862U+rvS+7Pki0YPGbeS
HxV/y8L2EFaDJ5Vkl4gkzDwMn/NIc1Jn5Vw85SQxCXhP3FU/hhRbY4u5cKoxHXSo88qQd7Ek+azm
ravtTdoQ96brEOcFOS0z4eBrHGPDxNPINDgK5SPC7qsRFlfTtd7pdgNkRjn6yBQQp3MSjFvgzj/p
4B1I9F/1MCInV500I32ZFce8QLsVmF2dCWFhzA4MnXe2NVz7vL8FVr0DCnowKYspQ1YOPDdjS8OF
Fmb7aRj2ioGV1xnsExQIDsbdkjlmj45hQnvoSkmjSXTQInwTor41QDfyTPui1OmjZOggqACwYTwi
WwfL/o/aaCUfHFruZZ9e9SG8JwOYkE5m1zbP11FSrCpch6oQv60HNNZqTIBZDt1eugCzyNagMzXD
YGxTYTfR9ctMCw9JC8DWST7I45Cr7FveJowEoM0KNWxrHpxstk8hTdRRMF1Nm0iU5fyFqffTIXUg
t1tPdo9eRKOCxHiSSE5bRPk8ca4KuIkFoGeIRY9iCE+IgEt19T+tHJ90bOt0hBznjp9gHsJ1gVOu
Csele3ETJeQJ6D/EeB2Bci2DU8r3lGGAtjc+QaLeViTac5fBSB9s52S8ywABoW/K/dA65y6XZ4iL
Xwr9zeOeXZjxUTObU1J62tJNg6VkONlhtHN6yKVuuQ0S7dkUPDIhBbYxoS04Iw8Ds8aHhE0q5BqD
155KIKXoPC82VqvBL5unHrR78Ixd2drqIQCjZCF56dVsU7cY7UdsAwEl9jXBZRJtjXsgPRgzsche
ZwdF3fOoPsGBr7EEYTnYOEHC8AaIVCU7HUGDZoJem9+QT49TwShKDahg46kcTH9Kp7dRyDd3VFem
OusoHk5TPWxEDl2LKkSq1lqfo9jZmWJu7lz4MNaCW3Up1INollABgH4jX612mSvE+Is8+JubIrUg
Y/aMgtZFJuMLIK9yoS0Cf1dW/AFxoFhP7lRf8FiEFDRhXDAN/JA2lvWjA25gJXBbX2cQHSdGFEtG
a1QfeGvdH6PA/z2zbv9SbGcgJRvEU1K7d9fhoKYP1ya2ZXQui0fp/MfRmS1HimRB9IswAyIIgtfc
F0kpKbXWCyapJfYt2Pn6OTmP021W1SNBENev+/FbgrYQLVCMpRPbRXLAezXJex9iyl2Zae8EM0xd
Rtu33yMZhzTBG1eTW5uhAkQYqGo4IbipeAsizyFRMMxXVbK9p2NcecjaJGCw985g/rjZL0xPAdEz
5vNWIP0Yaw0kb91k0xtxiV2DbzQmE2933UUnTw6F272yLzb20UXURzsgrTh+5BWrh/7G6sXwI2/F
RgC9+WdTCJ5nbFZBwj4GYDT0CL5A4WqEPdkSUWV0wzIWtJ8MNPix5YE0MPt+d7c0vLAdCgQGjKJQ
UISLVTDYq75A5gvEhhLCS0khuLLpB6yLNytKzyThTjIvjkMI+Zh3uLdG7l3eOVXTv2KE+dTKx4E3
LPJfax2dkoa13ch5CRiWhr/d3P212bItITqwP2MXQZEhqlQX0j09fHOGHzyusS3fybz95+FbyIM3
sJM7GziL74lXLFmbNuh+F2e+q2XxFNXE6JZkSw3WlQK5zU0sI6h/8Poe5T+6b8a/2k4OrdPB/5jW
jrnHvrL2FnogKrrNq4DbJIvyFeaw80wjMibNlQ5HangAQNdqrdMr0BGUPipC62orEvJwXnCHF3PN
wgmr2ZTdu1bx6jWtdwoHPiiW7adn0te7NJ0/Mji0r0NOu2pd2zeDC4k/0gYoyOR8u3m+d6vlXorm
nCbQAEZMrTyPIr3WCnuwyN8ldoBz2mYpFaBxcY8vqt+HsW3z9ESMeqwrMJNN7ZPGaYfQnn+PSf4b
wA+CnDOxgHa58JObXo0T5WigJ6xr2vTD9zIUMev54TyWyXFRcj6bzO23eDYvjPG8rbcfiYpFCg/X
vJi4Gb901X657fDjTv7VGIixcc+uY45InmGRVaP8ReYkhzVAOnBsiuAUU65TkVH2/S5/aaK82bsD
EKmY3ohblE2Hw5UVytH3AHgb3eG81FoND4EVxC+4Qax/ehzVye6Lt0Z42Ye2cJTw6a3OcU4T0lK6
8E9dBbeQQ1/YabMp4lqduq76oYXq2bVqvCbay49pMqlXdtq/oLT/y+08gLuZAqcMQqqMKSdrKzL7
BJzKE0rweDZcw491UZYAz4n1sPxR/6xxyJBUI/Ddyw0KzGcyxQxPTL+eJ4jRtTcha4aw5/ExfFcJ
1e3gAM58N+s14Ls/QODqnTmCPz2v9F2vl588mf6Sipixrl9LQZ8UxwP2tIn7LK/i3sK6dyim3vpc
mtg7qKRpacDKunvdtOOTiQNajXs3WVcGzT51+TRW1Yy3LAp+gN6R7Up8ZhEuFTNyNs0AuYIeWEkC
Pcr2zGOp2+4iYCmvi4rxLq6g9dTDlNxTx5LsIwXyR2anplrQHJobF0yVzvxV6PLXrh3vkvXG3KXB
+DQKKbAfZMWfFiOn1eQYFoYC534zsJMTEWEJ5WDnXFKefM/DgrI00S1mgQ+nahzcGSNVkICJkaeq
6qz4tfE5ZFtWLZwYfgWJBn5Su6O2q2dVFrArddJmh53bJczttK/sWdS2jxd4/Y1BLA6CIiZtGcnL
0kiKZUVwdEKn3paAL5/Tzu2PfkDnGiLvNUklFRERBAT+HW9kE7+2y/jZB2RoutB1Hj2bZJ+E4MF1
dOi3adD2xMZkfzZpAY/DaYv5PoIlvIvn+EwGGkcKSAho7P1yr2vZbbDJfvmWlz/Mvg3LNqbWUQde
wuPVpbTHue/NDfvdL2b+MEtuwOJxXEIXwJsULrQ4kh7iAhku906Liyy3Gd1ngUF1CniA6hjWthee
RVu4AO9zYri9eAG9y5qzkcDYClqyVbS0X12ZcuWYURZmPxQveiHEBShzQWAMnuPutuwJwGraVDsd
nYXNjpwY6hxr9tf4jm5HJnGJBvnHuFhTaKKHGwDddB+Ts9qYknZZNbYOgQ2Y98YZrzZ+Eioqdd/9
F/q4YQD+lLfksiGL7zYvEVfDQ2nF9ZY2xm946AEdJQ2Qnoz7b+83/jZ2i2RFRHlGrGNo9CLNYJTE
Yt/VorivZx3vtNN6+OGqfxG4WJDzmmakZeBIjguu6IEZLqpBJFy8lixQlkfXAEDi1pkoskws3LKa
koEVv9pNprxgZezuU3XlJSgR8EqXODtskf7gu6MAZinV2cmdYp85uOJC3yU632isOUkKhrxhC5FM
cFCHzPvXUd95SNul+SiWsserbD59JXcgNc5DkbP/yngzneBuGJtPSyD35xE7wcoiNJyBcDpqh/rG
1saJMgAJXCGuXawyZaUVVH/+Aux7hDW2Yv3sPKi6f+mwFx3yOj3i32I8IkMOCwwsiI7653HBUYwQ
9Yvn8KNuzIew9Auj6pWFgbuq0HYwx0NxGmYKwO1Mwdkk8TSKG7+3j8wPoMwCmS8BnNffUARmXja5
y520LSfKPgeIgcD4mp2EP4I0YYmd5M+DNsTE21OnaGuitiYmfDLk+jTInJ7D2/UZR/mqKkxyJ3Fi
rxgFvW83FABw5pao/0I1D3Ard4uNikWq07F+mN75Kd3XAivp4OKzDwpJaKgqcILKNvhPWbTmhs7t
o6jR5JfZa05Bt+BWydLkpJz5H8dGuLIb/uuAzVkfLd9kcujlWkwx4a66WtNZdGUT8tZA7lhrnm2Y
AfMnAyDL33L+7KxKbaMZWSVBhjpFMfOHK5h6i1vBYI5KHaC3rOUEJGNOKJu1gc9ul1I/oWnau4h2
DJ5Iye7SiGPli2JrTXx4UKkUbjCHW3ZF/VCMlYDeIbIoWr8NybgchJRH7mA8Jd38gNWiJmIMZLJu
FzZ4FfTxtn/E/XSXcD3f43jvD12K/1OryPBUSGsXFtzmKKzgLpqOBexrbkqBnTg7zgzvjqb0cde1
gYYNsETyWFZhdZdFg7uvpt6nvSLHWlDXM0RuTDnHPCFzm9ouTj+Lf+FPPiu2MVZvPXl8op1ecEBp
m6gaU6zHAtBN2K/8aud7hNBMVRAqwVmxGwIvPPlLtWwjO2VF7NhnXwc0bwZTRFYnxjqAm9256cbf
3njzk0fZj5OzMeOMGraOKcTO0+28B7/Mr1yGCI2ZwOZKOoNnI+nbZ8sjdegi7OT+9KjIqwDeKVnA
9QV0r8yW8iHXwvutvaI54n3t1iRWCGplS7FhbCUPMY0Sz1KQH5d6Tp6dcPmv7lOgArhFX8ZhiZ+U
3fBhMrdRK+5Dm9MClzDgxmTfMGlx6ydV0Vg29/SAaiw/URhr/HH4kBNlvFVTUq0R9d6fkN2P46bx
Pm1DMDN0sKwoQQbHCTKN4cbRLF/T/CwCICl5yf9ME5xMlFSZ7awzFDs3G+NT1lKqqppC7mogXauU
cpYtkYrkVdUtRMXUI1TnBG9xLOicgtXgMsbdjEFzHu6tDLI9mHDaLDhJKCTb2QUI24SvBcNj+t72
FQjyaiDSV+LtjC3xOTQ29d2W770OrmYLHdgowgx9K+3XCTc06FQ9rL8lbL5oZ2MybDoiDyrC9w9Y
fKsaUW3gaNKKNlT9yRmDT1WHw5eooa1rV/3nsUqms8O72pH+mKEurbjBvWJP9mCPAcoUU8YnBQP5
Pd2tSGhUAK2mnkg0W21xIN1mXbqo+XVusObC0+mRv+upj5InyhzZ3Ei2fi7p9ytjaLtTeXygSO5b
a+S0YYBpkQoHfmAe86IQgo0GJ/9Limg6yjK8eki2MIZYGkh48VRZzeOVck6YtTCXjkU4EcPW8A9q
sN84fN2Hoe0+StsB/jXA4SkhTvCQfKtkZMvEAIuTT4KGp/pig437TS8TMNSkGfFWCMypE5t8GtoM
sAf3dp6l0esc6BOS2oglLK0PpqAorQo4GPxKPUx84IuSjMo8EWOoTBNzGmOhwGbDqjvvd3MWPWWB
/xPSJ4oPYQE6nIWcpI1DPkvpXSXL5oCSXm0Z1CGOStrQuiF89rQTIoRQYDgZv+SLNtKQ487jR+e0
j7Sheih6Uh+nheKhrCCR1ZAK3BifIF4uauzGE3fBSofWtvQmGI2iNf6nThak2iKL7iD78s7Ci3ur
PNNRWaRfl7GRq3ky0GDLklczKs1HNgIcZ+09nWp+c58uDqWFJSsfvjBiQ99V3DDtvqqulQeihP5I
HE1TdIanJzmTShbzJsRWKcIzcNSTx9b9fcGaDXuhZfzx/iPuRrt4Zz9wYNDJIcmq5VgiW76r3KZQ
Oqn+nYMXO2RkzOHUH8HCAiSIKbCEDVueYpl823OePU0LmWPX9FcM20CKehs1TBQv2VBz93BHEDxj
aLPkiJN/QozhDkGChdMtppvVeUAeEw5KpuL8zUeIo1Vr3MzOeM8A+O2ELNATvnqwcG4awTCRwqmn
8FSUeUU6Sl3SPPuRgquNPzWIemnM4qiNjIurO0YVqOqa6drm02UBF1u7qef/gPb4Z7SDo3J+RvYz
BynyaUPXAjhYjrmHZmy/mzz+LPo5eorLjrIap78v0u4n9dyXMon/bFPS1gOkLSS+sw66nqRP8p/T
qWuX2092UdE7NBQPXLxvjnN+YSymLgXmliNaL4+YrXYsylkIFU1AX3HtnVSkfvjwRHuy4ljkuIxt
wgDcQ5tPbz1KehAvj67v3MPLJzg9grGovLd68D9KH1rNnMM/Hv175Y+4qbE9r7oZd7bxfYoArBAE
W5iXX1lMgDdmUZGYRv26gxxpXx8lhVITXdZ8SCAQ3BqYvNR9sqJ82JdzaUCH2bArvIL+Hzu5Tbds
XVBcTH0InQ5idz5V5QmAgjpawPIP81LTkWstGcnVEDs3UclsP+MzT5Gp1p1VQthwXULOzoQ24xBu
kHUwnZxq+qwq9Q/N4i9xaV28UVVcN7YuAzdbr7sxWFPMDnzWXAL7jC+UiO4tD2eHl7NhiVJVkkwm
f2QP/UdWEN0k4jXOwZOe9UOjiOQaiZENf8d/QdWe/s+xTZzqWdGuhlvHh2qStF8YUeL1ZDpqE83w
VGX+f35Ja4crIhJic9M8WrZhH+qirOS1d7VujZyJ8bCI0yd3xKHtPPNbZpBxvfhA2dAhBrG/HijL
wHif4gt37X49V+6yK6dpuka4clizy2SN2RxlQ1tPUgf2rp/aik4n3oMqb76wIVWvyVLi5cbvgmJD
wacbDeBDddAcE2y8zQogcfJmZ70GS2zJE0Fl5yvIwN14uuLTrv35dRgxNa0c6g03kWqn55BcyMoq
2Ewwq7LftKFgSak4nqYb/tZV8EyVsvrDlNMehlwrrhg43K1HBmtzQ/dtLDjKZDKwloBmYxsYcrgk
VoHFMJ4b7xF1+4n01oTjnOx2EOPOLtmPrUxlu78Lfq+HdGxJ/oC3ZSvXCCB+cpAZP4c6tGCBUxkU
CMsCG4Kw9zNH7d7rPe/LcuqJt7l9NB05GNTMlp2PulWgccq1Gm9IkFYJp0pfLnynvBbhmAeNfw8V
qPTna8YwSiQTh2yMhZ/muXK4NmYhI9iUGDRNxO9DZu7wFFEMxMYxv48NTXv2HNlXvKH0W0QWyJm5
Ikw6pdaz6mlgTp2ipnOJjWW+xMAmCOns2B+zz+h9Amy0AKxZ9b+01CZshasACwnmHdmB6rcSCH2g
gM0eDcPaVsPAwdJgZwnYR7RYz7APBpc5yA6laM/S9t+6soPx1+LHdeWi96kNgQDUIj+5BGxC64Gx
Yf5mWjZVthlv+PTiNncXCnuE8SYgPV5zbGkb4DWlCTWVd73owz1Ku7PH7vbAiF88J0zvm7GAHVmE
8+vk6wYTINUqvL0bEWbqMCq3OLn6dtwQwSaqVCHlepBbVzpQ//mKbpahuonkDmafJsBin+nx7JOG
oBUAE1njpxHra2ibnit/6fJUdyCtKTKhRwiksnPvtXa4rxspX9BHeT+l3C0C52BFRvVENml5SpL+
03KT99Iia6FJl6DTcyig/liP9OBOu0IiK+RIX6sCFj5LVxcEs9tT8BoRDnE9vnZjEy+bqG1cSo5I
DRGOSaGuR3+WoohC+JZ/x+tPzUAMjtFPgw+NxMyShdoU5BF93wL3JZbI31CJ5T0N2R/xW8TFNkf9
Xc4OBFGk/G+q9XMoxbWvUxuZqchJrqfW2YsiZA63s3BuBwmeH78+z273NTqewkcE05wfbA8IOP7O
G4L3Jup+4iarN204UV/KTu2xV011J3RwI0zI8hwL1R7szIY+6mFIySynYyEiYF5ZrL+HJev3fdNI
D7XTs89jZxc77Rb0/HrlvKutuXlpyWNuW1SKdVkyRtY91NwUS18iZjhGQUeWvsaiYfUFbUrTWJxl
3h3pDTEp/qNE3LmuD7ohltJ9qofegQBTIRWqjAswCc3+M3RM9+SVqro1ZwTbRkDDKKNqYG8e5Qe7
Uv6HtDzSNK6xL1VutSd8t+VhytruWEIUIt436nXBlRY3A761PvGCi4kLDZyx8q9pavUvvi2LY0iB
6Z7tSLQVjdJUf+bxKxfIfs/XmKsKrnkbp0LXdx+zACmX4ZqEJRLSyTu1eBRkW+3DymGrS2Tn0DfJ
7cPTYIRAyt52tI6FKqftdzG/ZRtbO6OAl8wREqXl8uOebjdVct36MTXTTcriSWMILu7mWk7Yb0hm
uhQVb0oTfXQNJKHMI/HFf4I8oo6AjSgJRuXFQjwxqV7KINLbZF7eBlU9prlVA8zxQkAELXWB7MdI
erhIAUM5b9kjeptypJmq7pACCwKss4+ndM6bjba6EHcnMHh4ls+z9r6GETPXfIt3BIQMAf0MT8Ok
j3PQ/9iJbted0BdTM4iMut4A+83eTGcFT6FPBCjqRgygum050KCmdojWe8t2bnhQDCQ8+exK7bb5
zgdsPdDXkZKcNNtFfDuAJxHEI+jU7/IxsbadbuNdwdx8wwQlIFjC5q5d3OqqBm9+6CgN8PDVMPAT
U7VgtUxCClom3foh01FwzWm04HYYafGPKhPuFIq6FkIQeLX/SNaaH76RMAU1Hp9dNFA5Qwbb8V70
mOD3CsmNWdsB6E0HE3deEHesIH/BDhqzKW3JC1ElS4gTfGjdvy7Uge0FUaRDGE4vMloEvOelvLpu
m8GKodtnXxnr/4kSceBLMm5VXUdnxjUPZIkV3tsulrIkyLxN1g+XhsTfumY1cMKLkh3CaVj4gAz0
FibkZEPk5pXT2dVbKw2pOcvv+e3jFlAWvzEKX9B1MHRechWG28KG/uuXUOOtFBnW67ghRJVFBsbj
7Q1cxZ7OYr2fuLBTndA429qR9pM1ssWmAiI56HSE+8bXQvzSDNO/dZ34K7Xmae2T/jxZ6U3vQKTW
QTts2sx31w0/0Z2wQpp9i4J2OcgQCEJxV+zdyK8vRJHIBHcYYblcpwSmmpioq4iPNTUEG7vkA8if
+p7Ecc4uQ/VnCXWVgFZ9j30jXFk6tk+uykBteY6/Cx2+uq3dUWubokcFgf8yyeFOatH/FpYfX4pZ
6de2LYBcWq0DVyWnVhZnYIxtC2YOGWu6g5MpircREh78J877fT1wFhKyUnuk2hgkpHqgsU7tckMF
hsWEex/XrQPFpRNnaQiAJVkAtCPMnwYpSKfTsoMDLloPdfKCRfdKio6tJ2gCmjLyhF+VZVNAaPRy
F9Vuu5Ke+U2m+s8N6uiOKvn7Ger/FdfkvOaim299SOAAOfpDlLUPYUTwWLKb3dqtxOo0ZwkLrEVv
XRnMVILaBH0djFQ5+tyG9X9zyCfQ9Q57wM0CP/mJgj7rJlo7BYwnuzvFXspo0LunqQtfWUtAGMlS
H7MPRYX8XJ7ws3+7ErUh7ezsmETZc5256p1hAnf/jV5jZFQfu2JwVi0LWK6Lwc5qYVGHtEpxHvjh
djH6G5Q+bdpCbidWKe8oQvFe+m27J3JFis5HateEeiv/lmgzZfsZSGHRSW6Jcxb7f6XTpDtO5ju6
hX+ywncOwdLDhwTf81d74S+PKTOpvKeYIN47I7XuyuRfTYh4znBjE99a+n0ep+OBn0u9F8iP9MN5
5YGHdUT/YYcLzkqv/SBgR9pylOIKmjeC/oRNoWBMtDPMbAlc2xPNDn5RvbfGsNtMtGW/iaSn8WrA
CT7a2iLX3drPqZFkGPiOYUBui/KxCYbHvAx5CTieCViUh8YDwWI5+VfXpf8AV+ak8DhcWM60m6r0
aGOiWud1qD3cAkNTnZLZyHMTGY+yN3hYuYJ6D/7j1489b18nqKjU8ZjTNDf9pkAgv81G3aZpcccM
tAbfeeQD91XEa5ne+LL9FOtrKpaK27n4qnEEHN2MOIDJAdeOdsF90JZ7RxX52dKJDWALsns0Ewcr
9Tv1rKRtppzEzlw6Z49arc0cav9cjTFbvKih3jvAPpvW4wDZpdiqjpfNVqjVXEuBatfqTiHHE/r2
D2XUPQsVDjg18081k3AYh7reENh6joJQbnTJ2Drn+VuuW7jNfv09yerLBALuDYQVzzOAFnIUVu9G
s0l/IE70ax1Dph0marG8TP6OQfLnWkD92OxdkiaEzwV//dlq0EMXQzQOZFe0z2BBQ3EHqjcshkIb
SkvoOZg+uAe+ALj6lGOv9wl+V5Z9UElSFBc2AqwpEoQ6tAZpdhIg4lHga17RrIvOHyD2935wztTN
B8/2+lCF2PrspcYAmHfhQ2VSMlkxzBe7aaJd2yZQoKE0WCVjTCGe3NhFcnUTLLOteM/w/LsSZy/A
IWwVBen4ifo2sr1fqP64IdFDxkLD6jY+BMXW7EFRPNTT+E2OCsAIZGh6F9lSlVX30/QeP1L2OJif
h2OR5VvPDV79spGn0JP8XQOyZSdx2iuaAGV4M4TdI6vLg5E3I34b+Jtw4bdZTvlbjO74qeeoZjeL
od8nXrde+uAx6tyAYSp3f7JFPAc0Or1wu9DvdPj4Ozkgys9UCm1xrrScmTRuj354n+qi3YBjoe0h
km/shcgfunWwYSzAl9HmwcuixHtEyGMlIwrHnREzTdZkxTnpmFKboOGJYwdzZwvsl6nNiemKvryT
2XihX4ILA7qS4oTGX6lxK8I6Werutwy65qhZmOyCzADJUzbTdWv9w05xo/vCgkCLxGmTwVkLeZ4J
RxJTDm36eHusQoO33CU6wvaTwu1S3mtPIbfltuODsJEqQjuhadftX6EtvetUgP4I+DOZsJfdEoTT
nepu8FuIB7usnLsVdRzfg1s+xl4GmKjiStBINR4KSxOna3B5uwtEXToimsQ/+R5yKZb9dLdU4TcV
0GwouRgwa2CAqyZW3BZX5XXTcN9n8OXHUI3FC7dWJIyErF02mRNlLMmp7ZN3QLb/VRaMHMeWz7T5
2M/cOwjq04QA8h9qjYM1WXTt/BxI9V/BjYr6Eb5tc+jeapWb4bOekHWjPkGFTSmMon3L5XFXBKiN
Sv9VGfkRwh+YYVILdSsrrC0nMtt7r7OvWpF4mSyrbvhOm3FTam4R+EXyx0aCiYyWQUB2NECK7MfM
oGODztiO4/BuqvggIu+ZQYaK7jkX5ykjCDd0ZbbxiaBcVN78ejOGF9+t1NqyAhb94qetuNJLm4aN
lkWGl+lXu4tcsN4e8ZyceT4PfJ/YYB2tsxIYzVLeheQvcPQVj/OtLqi06hHXVj2wmEPhanx9zitz
NCpPdsgRu3JorS2rwWIHLHlaxR3QOPfWLqrz+OQmJfjDpIHIlSEqYL54n/vyG8DKtvD98NHz639m
WjA4RWgzJ+2nNDsmiNBzgNmimdLyKGtAAEvTL4c6iACIBVNpHhny2WV2aUGDhD1+j0Hc3jv0gGNG
lubLSJR0TvTy32LQevMIGDGTENaeIP0bsBTBtgEpledVt9G07PCale0hJV+zo8KTe0FRBWcG9OEg
jTFHB1IXJXNYhsvS+bC54dB7WP71SRXDqcHnWNix8zbJOfxIWEut54IgSCdMfhjdVjwwotNzWNAc
Uce4+YooseDy+RY709Z+SlMX46jdR5+CtZ4TNS/CvyHFDeV/sYH2OlmzAezGkDUh5R7Aj9B8bdp0
i3TvbZrYfYhF/yHS8pqjc61dLN3nsYnIwKWTPkykgbZZAgcvkal/7vhv20xu4FDv6wEI5tQBbPFr
oU1sWDmWh4BO+3Ot2UKXMd+6rA8/+54iGZHYOL8zOs+LnAYZfg+ONlQW2iwfC/LoKwp65GWgmwSi
jXEObtp9VUvmnRKcYAQ9vAfZtiXyjF29skc7O+wzuc516VUkenrIHC7QcRfEhyKWFXYf8seOyy6y
k4HYJVNL0CsVF1Em4zmaW72f/DmmtsX/4gWG9RiiXnbkgoZQXFw/PqDAf4lJP2PSfvbd6D9jEdxr
FrdEjgX8Yy8Utt0G/7wjBuEW4ffU0xYTZ41zGaGlHW1/emaA/mFenTZiTvHse2JLr4p1dDBPbeOl
O9hB/JDEHDto0+mdpbLfhUdmZ7sVrPCy6E8Yc/DkZS05diQnvNB4U0dQ4zG80vdeueISWwm1X8xx
XZR2m0jmwSVl/c354GTP7c0lh9yIRcYhlx5xaW/coaNWKQL9NEDxuKfQkI9qDO22MWzjyXTQdJC+
Op79JCP5mGHx38Ie8VbVGB4nF9KthrIFZIV9aKSEdWAjSEGzbu/cRr4s6fgeag6qdlySIw47bIcA
t/niTvs6kDwzoeAG1XDrKLp6OwXlle55akAwEN/2rihbLt+n8XZNrnP/W1ehz5o8PtG4d+sHI2rb
R3j2bda3ddPRxYtlJAidF9mFZ5VNp6pm/d/lVBAgjOWrNsTIMUbk/x0qoAJfUxKYaP9kad2t3bG5
YMZy0CbmPevMuxEBixZFYt/t2F1FkMntCCxhXXrJx2Cbq8qq+c5vAugxfvufW1nkJG6GVXTOdF8u
SHJd3f1VAxum2XZBE7A6RpyFIF3h3153c0D/ThhPl1GN+3ZK5rsqmp/SWXxiEET9DPEY+ApYYFb2
vLopnPAIUDiybcfK3nv2VPWa+vZzXGGo5rCDAdn7V54Y7BV+XV+YhRkxuKih7+IGARNrE9oc+WeA
DTZOq7nGGf8f1NQ7C3F9ndXzdhoaBtS6HtehVYlDL+ajTW52lXgdmiJW4XNWEwqeJqyYOJBuC0MW
+pHN4GjER8OSk/+b1bsD1eSGH0nWc2P5h8xwPJdQBlbM8RTvoFKv2LndFEB5nDL5mnUGal3Blcu4
8IISYEqbIEdtVTczQ15/VpAMEGtd5oakfYLKjUxAmCzggWRtsRCQJie/z2+GID8VP9JzsMwMBpiE
7X30pvxxyGuvc8kxo0W0r/vmmZ3GhxIL3uklt9epV57h05MLGudNl2M1XErfBcyOsSgkDi7UlFGK
gzakAut+ku13lQcP7EZw1Drmziwj7sJsulS6Kx5URQkoJR5s0lhbU/j4bwyLzyp0LrUDWkYsmkM4
K05WCESUxIe7ZcWPcNWR7yQAA6x86XmOtP6dXPMQZQn/JAL3NMTgSwcx7YtIlqRImoPH1YRSDVo1
PPMj/OwlZd1Dh7vzO3QCbdP5ZrNK6nHx+Az24MZCw6wh7OittiVuPIsepcI1rByW8Q1M2T2V1p+t
Jh/VTGwPb9aoYY7Uwaj6dYFOhAjITaCI6UWWFIQoGhBV3DXbftYHmjHg7bociW0SbElcPpoY8zqQ
91MdOy9LYzX3SNNQBGktc3gieTHP2rf/lT0ZxyIaLwlxBk/NoIQxtxGVhLMKPQcbkM+GA5/FZPqc
8RBINK9ztY8d2ngwPDjUFXBPq+3xUlvxZzKaN6MiiJAJnoB06v/qvH9XvnPV0XKbet/qvr4jb1Bs
gMpdrQVT7KDREpdq9g6Fo9lchIk4Wl7/YBK1N278FfQl76HfdEcRd1RNOe5LdPNfYexEGzLJHyIl
nRuWh6WGW/mvzfnIy1awV1A64qIhI4IYdn8ft+1PbZJ3ztmv0eWivlQF0jTI9IzyF4nqe0hiWOkc
9YRPeIH6lL/ZwQ1IvosO5MF+Z1oKN2mT91SHDNSG5371kCaRheeF9suYPfIxQn4+NeSbNsS/6JvO
2Gj4ppsxYTsPyGX3RvZf9pxcccBSHtH720ypZVuYyNkGpIHWGHG3WvtHncrksZK2Ogm4T3vyOGD2
A7aOJW5g6i2zYM+uoMVw3jPEuPM7AOM/p4dR5FTHuY2s/QKy/UDcSK2dJUZFQoqUw+2Mhx16ClOf
qHClepao3n/20CKFeOrVYJhnnO7SjdLBvxrl6jKU1muJ/2aTjc5/PelxrD75tcc1fAkE/gdZAHxc
ZvnRxQg1+GPn9y5O38CEoQBmhYKND/9PkEaow/Qc4nzc8P8W+2BM7IR9MOdWplHX4yloV3nlVb8R
HiPaaFj0LfF96szy7OjyvkG/55ntTrUaxVGzSmZao4Rt7PBq+P3Uv8mkOMwFLKYkFKfRF1Rt3VoG
b79Cd3L89dDZEEDidssuk3ZEsLhq9q+ya76pBKR2LDb141I3aCsdRZgYX1g12+LOdqddMtDiNHlU
no1EoVdWG8PmGD11V+u+/eQidQi6tP5p897QOx9PT4Pj4/CTlXh3l57CK+EvpwTn+x5bcfDJmYkv
sDVjeV0cK9/DImC/ZRo8QAmtAmVHsE+lEtB7ATEzws+yg4oCkL82zf84Oo/l1nEoiH4RqwhmbJWD
LcnZzxuWI3MmCJJfP4eznyArELh9u08/o6PRRIclEXWucPDXe3xmdWtPu9wOqH8XffCWAUK4h7Hu
09yLGcGwaICxZPc91goZL0ut6sMbhbXNRvGtC7PdNJlF5remBTUfPefFi8PsKLVT/7YZ9la6H55p
kzRPLRLJiuF5/kU/wHAxsripWQRAinCx8bd57P1zC8u/47oP+Jb3adyEE1BOt6m/6SlebJeQKhkQ
oXhWlARqh7hvPE3PUV5lZ58twp3h2sED/m6gr0ZFCK4yRYLxJ8o+xchWIq5sEPkNyIvCUvLqxHzZ
V5Y7IoyxSkch9GMTV57q1K+XW+QvwqGt9IlJkNuqPfykyvafypRxbNCjh+2HZuFKJTOOLzJTKVw4
dCZ2QorIFmozXbF8MQUoNIxiXsoteITY1i5CbmRnFsZczCEiqWmQqFt+6/5iCXcKi3LlfHqgozD6
4ADxcduyACtpg8xsqml89rs7k5a+uGId5phRC4SqJProGBtWqZC+kxa5zXiwWfXfrKXrdvAnqjTr
+hAU/pKbM2KIFYVy79vJxN8YLV3upvizO8wXpeMGWIGmXeC2Vywp1krOBnO7JhuwKmqmAUbFmUSn
EmrX0qi4YZwJlhbJArgqAYldFYOtkl3C4C5x03D3ntL42pUGw2mczFsnyscV53fF24vYJ6GQEVwi
qU6mhlP92YAUGdkFCWnUpnMWsVPg+WKAECuz1WRPrN8L+RL5Un1OU8ltJeG2N8fLTrhJTlM9v/bE
+okdH8tAotdHEl1wbv+V1Kzitm7uq6B4ayMvOIYylv9UJJhzHIICN9po8dih+fIIFnHyY3fEGu2s
D9l5t9kRiiBTA5QfehXdyiAxYv+Aq8TQ6VqYVnW+0h2lfF0cfneu6h9HvMJ0FVHRuxbdWBxMuGLq
MweJCRV2qmBG+02hq30pbYCCCr/YU99OMZeT5paBgeNm2xebWvEEhu5BVHOmE0AXY7odetofyy6T
+Afze9l71gZ0yb6NIxisMblgNv103ETWpQo80L0tvHinhyFqV+69mTjwFAsDuT+55g7zh64hPbaW
/WLFJnbsOIsNjl16TDDfgWOzWN9x9e1YR7cWaUDsWqPiMMm7tyLpmXI7pEnwA3XLjKFi0p7A9To+
JYj/bseipPcg8zpe0xL77LIvKBx3wEiRgT1TPLLRmZ7HNlTYGb2vwZRvBGwwQUrGJhaQaiE/aAKU
bMQdtikAe01vA3WhRW523p1aH8sS91oTNE+NhU6p+CT4QRbdQQwwGIl5a3LSRHUbG8/J7GB3czTL
w4j3GtCNJK2XMzzDNJD+EkaCZu729L6zTemIqaEPxIeI74lhxmQ/5dRtIsQHhCJgAgE+w62qG4CB
RJfg0Yf1Tqn8uU36KwCaic5cYq4hszNlEhyiBKIehpBbRrCINlOd4yLVmiuEg3+oM9gm8OSqYX+R
WE2P0SyuuTEQbcD31eVE4bKu+qpES42P7z+WPGfBA5/L3KOjOdV8y5yqW+qLlqVU+qWYjtdBXf+y
1ROb2OJQbWlPiK1puGqdf2Z5/oeRaauEx+0J6zdm0kTNVr+Gclzi0TJtSm7ruSFkhrY5f1pJm0rA
sNYMOaF2mQfGjKgUM0MTPGWMxs5WpgWuRNlh3d3ieJueIK8g4jZ24dyjmFBsxBO2fvNSRQFU4PQS
ZxQ+8e42m0ULRiY39Tu2u46wL7DJFLdSqjELlnzBU2lTOFBQyAZnwckndmv4ztZDw4OrEfGTGSv/
JtzkZ7Ttl3rsbwwxLgev42LX4Yi2atzrtcxhxgY/fcK6Y/Cd/JPAAc6ePn+1y0Cva0MUZ3Nylhsa
JthoGRSdjmVFjuyynuFjX9zGHV8lF6EjQACcXD3TNeolQlIZGl+lOZASsMnS7UeLbBjh5Qo4G6vM
IyGNiLIiqp1RoEaDNndNVQkbIZ+9LfVV7dVr2TmSq003CqrhiogAzYoJzlO8lck7oOH807ao38Zb
aRLRxeUR4D5YFSkGv0Ti3nB98s2pXeePVl5CVqga54N9WEarm+IPDynbs0MHoJlb8eBHsWEIM+oc
/mlkhSuXtf6O+1oKvLqo7m3egR9ug+LXbzt/T0v0vKMVKfrNbG/61qGMbmLErZG7VAqzF3f3QROQ
30EaocmbhRW/Nu3JrZ1F+X2CG/BfT4jlAVGneXK16NdOXLDl9Su/pMoEu5zeCebrl8Ca6SpEdGx3
ASXwgIdjr30oi7p7nmJZXgMWgfghNHEot6+yx5BHzBufYHs17WQ5gzoEhSYz3F0dWziaKrOg7SH0
OXDqlJtF08+g4lUurOvs9XjTamp+rVVhAVaY+7kZNmIhexaWtE7gLugXHmcA/IVrsDdqoXTHWXea
CRmslDJ4FOVBjF0NdqM7YHiqlXYY5dvoHPAmwp1jeg21jHYu/NhVXyb/qqGGzbLA2KNi4asvg5Sn
xnwdZzCLSmX6Z7+B7ZZoBOU0qdTeFsG9IHyDnIicP4uUCaO0X3RN4WnKMs7OB4XnGAFItQMZKRu/
eII+WnsxnQQxQmI6MOTn6ShXwchDzje4BgAaXNDmuC10XB8bDwCGvRD7CuFoymOwebf/j5JeHvyZ
ePw3bhU9ANKnQC/K3qBT0PiW0vKUJBWXZGOhN7IsTUiVzPwIWHXHxRpyO5TYqeroN0hqtOH+QZWT
xMyg2cn5bDTpZ8c5HtaUqvszDd0yceQzHW7lR7ksrsqlmsMfs6+pnJ6Djv2hKl/TQuekWXreHtdY
Ypbtd2kiA6DJRORguV8XsQFK2ODH4fv5jcf4e+t1p3Qm5htMMXJxN2Bit4onLyhf56ImZZ5E/RYv
pb6TOYBgX/GjFG6/F31srGWG9ZPxK36xLPWqI2pGURvWoxBv3NYVh6PIolNeEXZgQZkVR2GEbMwV
g/WeAT2/yGAhcXXoFWlfBTuVWYCB86G9A9EwrpXBc5sfZv1RYLmnNJaHg7aKH6eK4MlO+iEkSoef
VX2GIdJSMTvyBpwyeaBPuNkMY/qclnDEWC9BLVyiupoZ5xA7OtybDX96kCy+/GpEDvf8YR/BfFjH
Ma9VGOyBGEPYjVeCZepk3TDKPM2yp6Smnds9vclyNdj9b1UaP6ULw8bz4XNGCd817kBcs/LwHAYT
7VfqVPjc4/0CCkyqrU9cEwi9efHRJMQFW3Oy1nU4v+nRxSrXPLPYgUDiRH8D0jcQ9IKudD1YFzft
kczA+m6DxjhWyjN2lmE8ByH+WR2wuxztBa9sWcl2lvUl8t0F8pzRYWHRwzDwEOzxp7oWdOIxHn48
KiiBLJLp9CRZzaRjcjS19RKyu2K7p1/DsXimFsrlc2Mx7Gb1XzF3902I7hUE+QNWkJahk+5NunP3
QzfRvTYyZznY6egL0/QH4UxVvvgUjmwOE75xktvxdykqAO5CeODbyldwge1eBJ0mZoVHXEua+5qI
YH8dIlpxWjBV+zTE+8hSeJpJm1at+Oj9hKlpvKcw4C8LbVz7uN1O2CBhFofgOYRrXFynuvYpKf8y
8MDj2YjoC6DZIcWfBTT2GVMIb5QlO4YeS8LYnI5elUXH1o/+cjUAU6sU3FDwnw+VMYD1Dp2UoV/r
Q99AtSpmZKw4ydPzkE/pIVHowoBIgWmEtYL2AWdy3Zs+H4Eo5YHg/klG4bgCSGzxIG4DnF/Fu9v0
VCQ0jbVn3SfQ64m6Fu1tjtzy4vf+99zyGygGe+EVSGTg5i/ImKfw6r4nYXOLO8u8m+LC4w7VcPdx
anzSK8Mb8Bq2qv3gdkR43LPcH9IK/kcEVJIAOsv1Sjd6i09kOtEQjx2U+Zha2UzemDJR15lWySYK
myWW8E8Z6uuubCpzM5VLaUpK1iFZLLRxJ9/qKVqslSi6hLeji5cwALUEGogYeW/4/bJLn9TDLdUq
v9NO8hT4fBg5tppjYDb/Bl0qVq4+ql0Y52udyPxaenaDbZtKeeLW5mcT01BjeZb3kPjjP6Mc8H80
7KKa/qB4yrCd5RXDgKO1g59yZPvxpq9MhDVXamb0AamWG/G8zyIOmbzXdN7XsXeTOiZTREvswTQM
69Wj7Pvg4RNYFUn9o/XCmC1d/zjI4ruiCmINDfihJuKftfLLZTu15brFc7qwUY+zCbtMHqw9p/3F
Zonr02nhdg95c1dk2KTlCJwMYa2tljKlZa4Zp8Fa4zOJUVpnPDMNCDvgTcYSVp43bs2DVUzFq2Xr
A4p+BPhkKB5iw/L+MVNXm6Fpp4NFNvXBGbu/vsaiK5um2bd2xCIxrgOQgbQQKC6sZkaUysiceM0N
9YvxpFu5o/czNRSGJ3zztoltvLd+khw92/t02GMCBQjmo893dztintiMnvykq+q7jxL6VnzUSh83
FCpb/eq1qX1XuIHeumq5X3dkQdvI1ie7D5IP0ndbK+qx38u53ei21vswn75idlCEzaLmKLvSv7Jx
OEMvpe3JN8K9CpGuOi8WeM0n/5xnhrFybIZ8W0dfgXIx87r6HYv4g9sE/qHhx7XnE/MBfpXiFEYx
ViDM47hIv4Yh+EKBZlcy0d8ju766+MJlR2QE7xKh68rqvT8mRgMBTMXhb+zE+uL5Hd4VrfsNt2tv
Tcn2wPVniOEKaLpvCnYYCeGGnZ6CO7sX/MQ9OhcSHGTMqUbpkc2jYWTYJLxE8OlIJnVpkVW2HAEO
cz4BBD3Y9LESzD/b1vhQGu6blJWXHQ3piaUEW9vqxpfgKie5T/EkUQgHK2mKn5xiYR4b+5zSQseI
n83KvorMqzYRNXI6gYYuLJ45qjKuMef2qhiBEMO0H/X8iKSInI9tM05eLepUvLLiYHPIPQS4V10w
+UvQABZ5F6MhTAkcAQ9AQyjZhnTF8LgQLGp46iDGIjRoIR+zOf4IZutkL6jjGRmh4Yef9xTYluIn
yPgpwjBYVzlUbOi63mxuo3S4uXXyITKSVnH7zJWOrVg5vlBLdRgLFnGYwngMV9uZQlgbWCzuX+fk
uuY2q+J3qfrP/9kzuOTInw2K0sYwAmLKwcbcGX+qyeswdPjEMOHTudK8DOyqoGoEdF3a5iXIq7sZ
y/oGvzXaI0689WKJ/S7HkIEjHs6ux5oz4oBdYRTBasidZd8NNQHlEsPgBzIkndjdBLnWTW/UhV97
ap8HQPgIAuaqrvtx7w8aI4TNrvedXfBf62WHIuE+N8/qHwHsfdXbp1pm/8p2eLbK4pCxtPDhzwEJ
il4tYrKZYKgtCv9YmOFRD8GrVRegkk1gQIPO4WFk6bj18OweOH65RHABWAlzMm6iCh8wtl9nV31P
FNAdiLaldJaNPMPVc2f6Np8reUYQ9je3LcTKtVknQUz+g+wMTZAo2N7pHHPlAjZfs3na43MRm8lN
mi1J5XSnk/qRRBz/UPLlZ8ULDV3hDgcVf+DMjba+RRXhDJqkoO9nJMGqlAjdRIf4hrIcGgP6yfuO
QOe88YQ+Y9y6Ys+MAcN6HyiR5l0ACbmwxx8Ppd7J65psGiVNPgqdiTIYDP5hzq1/yTC/uwMklAFn
iOEbv14RIF569Z9ZR+EWIRUOrOI9McQEnzhpH1Qb/bVp9KwKnzW5fDOpAF4vbDk7XE4Qfmkrh8rn
VOPKkFjNNrbJHhMhj0z/TJLPKL8JRRSbaWAszoR+KlKWy7yDT+DRDH4h5t6kl7qdmEG4EbxGUUsq
r/2MEoLdBKJ57SHWUc0teG3G3dl01Hfd+96K5OOfoYgIuE36PCaczI5a7J0JFLBJvbliynauO8L5
ZOzcQBXHg0LoKkYZIoqQ3mN4L6HecKWlyvihmkbiCAWWE+FYrK308nIy54k4LYDsbqfy5eLsVt0+
SRBUw9pxtxNrpkeytXAuZP5uEl6MggqlRsxrw23fKuFchOPuXK+tCYsNV2Kw90nHzAXjmW4+lw1m
w1MnFQ55zbCkXGMi3lH1/tFXzVb2A3OPCf+sv2DReLLJlZL1eI8td5sbwUm4FhfWRqMp85CL/cUu
V49sDS3zyr7zMs3Go1Ll1uI6Rj6d1ze+GCGckSHkMONp/EHGYHh0JpaMGIXZ2yjJH6+MrW+wABS9
BepQ5CRsy/Zki/oyaYRSZzw3NvATXb6Q5HvyVLHJDKcG4triYYXMYc3hgc5AtYncrDt3In0MKwuL
XzNyznMXFmq+C+rSXuusveM4w8dYEWvT8UVxHzB8iDP+QoFKo/mzaWGIBUa40x2AgyKrb4mZPLbS
emAXiFCNxalA73d0/EjTwtbHu7my1PAUpsF3oWw+oOyH2sWfpOv/FcAVuti+kTW6dpLDQ4KodyWd
twY5spbytpa/1Z5QZbky40go14HI6KeQZxO2Bd/Rixtj1M7z9ELSeDEOsnKZcvM+YLLd02G90fDP
tz4Zt24Orh61lrR8bePQeJpTEexjr+MrX33XKuhXjcQcNZvsqa3pbMfOuShJ0ScMImGi93mR/nkz
QEIln7iovXme/2J60y9JlR3l29YaB8i8nkcQhWZYvdtVj5utbb+l43afs59wjQO1yB8T7fNG2Acb
dvmmsdl69HUUXxBT7aOth1ewcLshx9PRCX6qlhldbeZyzrUGbnlaPA+I7G5DmGHQ8ZLG8u7ogYw2
iu0vkBZ5juzu0TdyVuZ2cmzRg9e1L2mQj/0LfxtgyKr9tiIaANLx15/Y6oH8bbdN5/+a5E5IKj2m
Lv+yM765I/h13EgHnCj7ajD3FMd+mYZLaCL/5rdxN460DU98dgVC5Nqu5IMy4+yQ9fG2bey9QcCK
KNPL7IWvTdN+JZEMKA3MXnol7/xYvHmaEKIlfclJYf1ZU89ewWxhuDX11hLDyzRnXxAPryFphaXT
BlHP9s9AQm55M2lur+lrwhCDUya55MQOpghdpLTUGz8+ehsCfWnNivltim9x79KSwpOXDpWPFNkE
c398zKrx0tDdG5QKzcwcHk2P/U2YqQ8BSnvNOPAx2u6fLyH3ShjK55DYnGviA8zn+qTMgqouvk+r
xknf5p4ma66I29gMghWsMY30VGH4olYg4qLYAW3vToaHba4viUAnXoRAEbMMGS9Ob7AWS+Q/Pvhi
ZeJ9TjC/+0F9G7g2YOIYqQPGOuHDUQgsA96aV7+DKKBLj1hTWRscC7F1nw68twiclD4ADAPa8QDq
f20nCcBQCypueYra8TO0aVJ0PfM2KX2OLfs2KhYecX8Aev6zyKC0gvU4Tdzqoo10W3TDkUvMRoj8
K+LmywdeGiTCcYZIi/oM0BhcZmmVQluIjoM5Ul/Sdk/RKCDfa1wTqrlLJ/mdVQk3JJvQrXxPbJbT
9vTkB5TfWVoeoiDd8+0Yr6M004PX2sY66pJwDWDzax4XX5+TNLuCD2MHfsddSWT0tciLAp8v1LLJ
73dNpnBFcfnVMxa8tLw3q+AtFM2ugyHBCMLFlyl0A257Yyve1CacNw5O5S2GjV3Ul69NXr0UhkjW
mSxfAhNp1q3ik5DQjZr0DbsTFqrIhZmA2JU1824KK2g51J44U7kjnFxvazh2IHQuGEU/O7dajxPV
osFk3Nk1P7x0GC6A6dB7fJ/3LsHeLIgbyFzR+QCNHxDGNURc7geMyHlTnwEF5+swcO1zU0RnZ3RR
IPN5Tzr4s+qxQuC7ov4hyH8imW2H0X6zCrFhmxquNQay1UQjFOlele78VryQ2cfdVPJ59sFdJpxD
DVwI13x6cpoyvo8kzWj8CuEAFwqIBv+64QM+QVWFhjXv/EpufEC9fsIfoAoWInmh3nSUb8Mp5wzz
6IyvAp5Tuds98BSm12Ip3+6IUWz0YJ9taDorzxZgg5qAUXLBSxPqyKufdIRGHnT/siQ+Eow72+4A
yDygVKnH1IsPivIqaXoZ2FScbAl12JPL2nFlBxMPzexTx/NLPCliJVyCVunSdxAK6xwaggRp8Exv
7XHu/Pg4AYbux/B9xhgDeFqFO/wT2Ft7KiGQmTdZUpyCTvxlHUd5GR770njLq8ampRALbbagY1Qa
8DLBVY+Dd/UkUzY8ZOk1jwBsjtLw3vHmntnJPvg4IdblML+Izp/gT6XPArpHyY2W6OYJhQ+HgPDZ
dJXVZjQlu4jYB+46PINcIsk8GfdCyKPTu81G9AMyeHxM2ekXE5USsWQIS3IXV3kTnHE8XZxa/ErL
ujpV9dXPJLZDQoVF0TlrbXgHDrI7p2amKfTzHIbiMP9/sQfeNNfqE48CTZfBhH2VfxRSLjl5+l6b
S2Mv3S9YWRGSzA39Eg9NXpKgL35DBiSdIsx05D7LKH0aAu8fMBvcr0P0qNP4rGPuZVK1L0HX71A9
HxO8fNu2ZzeG5/WHbwy7XgCxnm2fRJm/mCJlyeBzj7TSFgAi/a+TSsx9MNfwpPHGGDYmITbf5Yo6
tcM85Hd+TZezRHH0mT0HdGCmhvBxBtROgwsnQs8XhvfxMKfBL37T19rO7kLDPXWsLLjc4QOyagZC
SIEYIvrktR5wP0+a2l4QHijVLWEZDN9soSTCoBAHasy/7Txik5qxKNRcSbGOOgQxN+wToaeUd1KI
hyKYviK3vtCq8FuzuWNeTTYJNm8L/LoI3XvqHbF7l8UPTIl6NZEv80rrKQ0aGpiVpOBkMUUD4Oo1
zFYueedxqO5E6t4JSiDmkvHQTbGzJs2xTukBntrhiWv2gw7Eoan9h8gpYMNxg8gAOOgUc2rGf7WK
RupKAyox2iT+aqV/zKz40c2Gkw+NbE+rG9PhnH5GouIlJPYZL+PRdEigtpHbrEdIyusR0FUmp/q7
lQxzsUDeRqw4Y+4Z7mNB80vuDV+iYQMbLYDCpqjtvWwzTLOtOrMj+R2H8g3qFRmLagi4qcQnu/N8
kEbOBWh5sHaS6c/Pu/Bc+M7eybpnQv4g5TPKFRDSjROr2HiNWkkpnsFVqZ/Gk5vQfhnLs4OO3ZcW
ai/NBQmMwJUxj8+96K+I4DxtuvTgGBWATqP/M/Ew9WG2g+dxQJZ4BR7erlIDdx7zy7+kMi/WAvIX
y6oljf3tbNsfHfZTFRPZxTYYud3NMPoXFnPX2jPulL/0DFC62KruC0rrb9M72JecgbJqsvgAWw58
D6a1acgnMwjHHfXNHK6JcwnZxYq8/RMmblxJ5/hK181VmpO5suhTSySjbpnm9ypdMOvA84vkpLvy
a3CDYG2ZtTwSKWmxRMUcee6aT/sVS8pOK+dXBUW+81QV7uC2PuSF12LNJT8XETRk7kcTT2C1r4mO
0m8c9lD7Gh6+fv04xO0LzkFIDjqq6CepXMyp6C/sFzbacfnq8gSgzmDeI/SW+ObgFtt43ndjLvZh
IaHVUsttF+XJJ1gvhUGagHIj1hUbnqDr0et/VOZl257l0Y6lMXwlWG77xgxx7Pjg9qG4c1IDBqr/
F8SWM8m5qjp+qsLy0lHH3Nv23p7NHWUJ7SaTI2gF89uyeZLH2vzJBBsUf5CAHFW7ZzS9dgts3PCP
9F7OrE7IDus02vsd9pFYJNvR6uESkLrcmngl12A+9XpISNMUcxjttEvIxOJ3VkeUMU5tekDnf0m6
jI7JMd0NprVDgHmvpHs2o3zTTfp1zmgSrcSDFRUv0pp+OVhf5DR9ZZmFLXRw3P1sQ2IW8EBV6NwN
cb4N3P+fv2W5JaGj8MZivwkHLq5p/czPi3tI35N3CggHqbMf1VCUG5I3GYwLy/qXlpDuMPZcyKTv
8iLkfkcDV5yVd5nr/yvN7CmwzPiE159bXxnf8sy+so946B3IkBxW257DdTUHxi4fnX3YVx9Gz43U
iv9iz73PYoeTcdjPZXE3ZiZ4GkIrAAD8zyGni48cn6i49dn5A9blDe1PR4o6Hs1B4qCyfjubU3/M
sawsvgHh5SdL+O/hpA9aVFc3H2oOVjanJj2+RVH0B4gsm6rBRO2Sj83a/lmG7ZXOmz1MMpsdVsaG
MAOIEyN5rQM8sDfRqH2Gy6VKzZvZQxuy+rOKq0+ja27u6OLjJDdHLSf9gBiIdXGH4PxHX9ZmCNM7
3cON8b3oqe1EvfJn81/Y0AK+lIGirL7nGGbn0XsfUlFfB37b5JWRkRhMuZIT0SZnRptCLhA+LXYG
6Bi++2FhVOYv2FIFeBys+KejwHGdOHW29rPmOqNy40vjiOJZdfYLe6/i9mtSHsZHT0CZKmoXhYFZ
LgK5wWk0rgfLeo4R5Kw63vIAife9B/eaqgOXBR2LC/+GyTvcaJOELqEFcPJNbq9zRQmESsMO78yU
IyQTEQrkfMpNz8U81u6YkQDsoj+GQfzlNfWe9fwMXawZ7qdpuGBRN+hOZcSwZOAsqcNXM3XMnRxg
qtbKejBZBx7dMIBtCbnjufGSs9nZX8Zon41iosW3BE9RTjyM4xocmV+07GvwkE7tHdcqxNp44xHv
86Z55xp46Gxrz3Lva2rjX+pUUhxePDlScCcBcfnVgKQMlvQ1rerxKNvgCu+EfnT+P5k1HeJmQpjW
0aPKTKgGxF+56tLL63VLsTPc9TSE1BBWxrk0wmMyzsQMPDqNUHPhn8Y3hs7HwJFHGVBD1lf5OeSm
v25nomkA8d7iCemkHazHDPp8Xk0fQThfE2V94HU+FGSYVvQVputJdE86M94MB4HaUXyiVPiCtvFI
NIZR+GWyrsJXDjM16pdGVuBdePHUoQVBuSWky8lPKJ7FA5bSpqJMMxe0hOjwy08tjz7OJazlEQOb
QwB8rW/9w6NML0pk3ePa30EUqdbVQg8nhzUym3UsRdq+2wyV8zRBzNi0Bu1DGKoDzJ447Osn5mEg
Frx13egtOHUv2o+19wKq9gNHBLOn905q+ssR5W8wR4RX+ccbbu52+4+lLOIl9adhLR+HPPqYC4wq
ipo7b/kqV2H/TPnEi0RlpUeJ7qjOh2xPfGOTzYCh2rGmicEJd4PRIyPKvyZgOTfF+Cwk82PQIXt2
rB2jILsDz9iTjGaFYvMRWWY/ErvoT+FIB3yHxDCUAYvgWp/8jj2hbeec8e0vlht8OQNn16wYhmp/
JD7d9BqsPFx2Tc9SYDQP5chZN8Yi3VBGsWnMhr7XMCUV5dYYpfB1biFgbfO2evVshYLqN1vtTT9m
N7yNxahXJYxNrqCLgaCFyd2YPAwwqog1Fg0Tk5hAMrCrvZ2Nf8K2gWNQdZKAKrcm7yuaCM2nIzO0
GkI8Q0FCmwblZeuxxkMym/mHEZvHLgT0DDtnKvtXrWIQjUO5R5S+Vq55cZyeC6k5XV3HR+6v0H09
SiGQ9+9DbSEckgpBe2Y0UjensZElUsVXh/rBtNdvU2KTZR9Y39m98eG1LBGhMW5QePaNBYFAFqcS
fCuZW0kXYemcmsE8UR2+LZr5nvHgZShj9vqcmJi0571FAAD/6kPZuBDnOzCZEWmvOXf+6tE6Yf6f
0CXmezZ2AIN8d5WW/htma5wysXyPovJ+RtallgIDkOnfNUEb7SHlf9jcYiZRpGuvN19EhetSEDEM
sE3ScxOd4LIcxjl8y6oOtYvSDF+gnAYnBZFzpXQYbWzZbcDSkdHKKNMLGzpH+h2XsB/CXxNPVEZ0
o4i2uvL3rU/iNOgpt21z7ynGesqikdeDHruaYfFAOkCBR0Nt+QjZSbcovd1gvkqn+XbTaXgME1p/
ayXvMRsCgoR57Zn/CLPvJjUeAo9ZszfCk2xsGMZsY2CbprgZpnPUzueKPg1sTBR4uTOg30TVmxCv
3irIs9+yDh6NfKCkTun7qLP//F7u6Lw60M9wcdjF9AVBZMUeVA8Vpd+Kno5SzK807Nq80eJHZN2T
o4bxzkFmW/WmUa9ab7Kfu6R67VveIXcImDMALXB5atZM+A9ei6CfQc11ffVDFfe/GcYOKX6L3SeW
LpPvtdXzJIp1Bgerc28QsI+Slifpk20XKviNCrb64UxFKJB8ww3fRmO4JZQSoZ1i0BibI2XVT4h7
8abJxZ0dZG+YcbFoT9VH0Ign/mM2fMPuM6UiI7JonKAO4qw5MRJvujkua93GnxMI9cWbJYdfG/wm
KckRSKm9QGBK9xssMqmm4tw3wjj1LpYP7HLNdhTZlxkzFU0W/IWUzTVWwewYTYjltcZnHemOJVOQ
v7VF+u5biX50yFTuOpmEh67B5OSX/PSsEoU5mqA0Wpre1sUadlegRRxizZlr1OUbdPwbaJirTjJU
pqSZ9qYVSWbFPji0s9N/GAo74aKkC79rGG/N/Bx1vCGdgHkKNvmbmzqJ/AS4QiLtiPoF1W2hSRsw
RGqxbzuAPlMqjkpD9qgIrl6QOqtdZ/NqjVTxd41YFz1KgO4ilgM7vC3gyKey+YydMMbZY76gbtv3
oCWavUOT6Qh8bX7ua2GwE7UJnVeFsA755NqswWnJPNJ9UryKtEePnP2vjlQa+Bb3BL8sZLzXehtj
w36HRG2dweZNB1/27Xvt6u6h5bN/pLRU0aUpmidnmMv94FJSm+qOLJlMLynyFZw02gZwNjw5rJ2v
xVDWFBwFrFNJVjNNA8jl+ykMMnwlNq9iuKqKG2U+0fwmZVccBkZp3jH/lcCQegyU+o+z81iSHbm2
7K884/jBGg6Hwx1t/XqQEZEhUqurJrArobXG1/eK6snNyLRII2lklVWRLA8oF+fsvfYfmLw/R3Ay
28H1on2QcJKk4WIdnMUqbwgVCzaF7LaBmn8Tq45WIOk/y1oSqcrZiCTw6DOuBpykFXboBSI5yaDU
omuVvfSwOhFmF7gom+eK6greGUCOA2i8TaOxpJRQX0TMvBV36zSTX7J2Lrddr8IVYRlbmK/0ASdX
HPWJtV53XiuLlReHv0iabA+ILYjQcm2Kdo4foHLp3eZxqNndmAgbXpQV8trF0r0JHMhmQgXdPlWF
/UiQebU2uoX8TDvmUxn5C+VU8oFHkmDY2rNSN1WyPFpJCjgsKz/ZQH0uvNzzKbp5HOBIa2oo90Wf
gmW6GxL5HJD/RcIdBVdE/MQgyoZySWch4ZVCwYZK2AP5HuI3RQnQbcqfELRpy7TDxOJlWBem4Il1
HL5Gh6Sii6kZL+lYXPeVl7woTMoIRQZ2PNK6S3M2NVFvC9AV+Rf4fSz3dn1lzVDNQDxGWEqJfEBg
x6uQUw/nVPqzUSNiCsCYVC374GYqWIbTYuy288wWLktDuqNdBqPXF3tnToAitP1hEJRG6jENMFoN
WzHQTFoaC0WKt3zDTwcAZ4hvIQaQKSTUj0CCCZl8uRwkbX2sO3YabyvoCjde1uM0Ni+pHau1RrW8
HQNq8IE10ZIrxvEyX4bxQocRh9LFddjheyRWmerFK+WVjZF9UxXtU9bm3zCtLjcg8D5VuJfWzqIB
2LtwzDJhpy8ynurLyXTxPUA+ezM2cC0q3GS7jGLmVsc+SOIAx4Or3B8KFPVGO6A85OAGv2AN+lsr
hL3f0p+tQTjcahc6UEtJjXIARY2JRgwrOre6z4gOj/hL1AUH/MVf7Lx9LuflWcvyJa3VsLWavKZ6
m/RkfHLqdwvPpwpBHEeYTo9tY9fryJO3jh7ErehtMpBigf/dIgKtLbO91eh0Z7fsAX1SFnB/s0Hs
9czKlY8QEBFKJ0gfm3GLoiZYOXRzqITICnok24o0gPIURTOo7f4xRzJiyDLIQ/TaXhJbCOxZ9tBA
5eTWerAfouo5DBUkbsFeGHN8/9BK9ciinW5ICCrQZtd3/N6jMZMdxTI+VlW2y0A3rmSS7O2gmNkI
0dQLwHhfGdBpq06Bn/EraieeZyOHEmjZdtId5EbZXcBfDg85kKxNLo+Y7T4j0sbrP1M9nW/GpFx2
cZkNqyoOnqfWEBZrk/4xH2X0S9IdJxvag0WN079JiDRm5TRrFrkO517H99kTQbtB2HOE7yTW54kV
jV28KK9n2dDrRKzPxokIraV6hJXaXNkDvhMs5U+E8nImboR7QemDqL5cQh3U2IfZcNFs65mCPM7b
CN4m0gxRl9LMbQ4DgLGVH3W/IfSWu7IOi1UdJD9FO9Q7y7ccuGymu3Wka686pyD4W8VPMgTQFgZk
p3qmHL5l2vqKoVFdwXhKdxa9KtLJHMQ/Js6Bno4UlhFK8te9lSDFNBYOPSaXpgz1i5jZx+SwvKfU
W1aUm4+xsWV9vUQDiZQJ5ARV0+ZkdiZzji3z1D7FqIC/aK8RRNjbGOuLYr6WEJfWTI/ZpvShJo/J
4rxgTHF/UN7XX4AK/6k4j+zYlcV7vAv2XgzwOFAZ13ddTFgTZHOIRrmDGBSHN/YQZJ/D12TkPLQF
iqGvB3ahPwEEDTWKUwcDQFE3xAGYVHLg9Hj5vFAF3+gJimcvwFfH7lVHAw4CDtXocsRnWQCrRj8e
3PT+QBcgtSRa8NAjNGzQ1j5d4vaG/qRP38M38Hx63yMO2qUMl3hCPnEsGX8JgJMPJsx46A4gBg63
CdC5vvW+mKajCzjK7ntlkpludpN+mgZK+5HddQ9WmXqHemlcVFEa128yBYoDv02HsSskh/DEyZqD
tuZfTuyKPRFTHdizmeS9FhwVHvFy/Fk2EJMq2vC4UDoi4EiH1/d+O6FYkn7zZcgN/3QpoD8QpY0B
1qrY+8k2H9mzApJz3WMRLSIxrz1uIAiFYNsDXnnlAD68zmuO0go8ya2JvT9458xlVLlEB9ge5wbj
cEJsaHyicSCti91EmIDn8th7rsfFUps6in/3U/VbYb3dR9JgpOyG4UG01g0Ftv4htqkOeQW9K7gy
+aVM2c5iL/tZzdAcosKn/eLTDgoIClr59TB9XcpQfuaFg56pwmVr497aUUMKd3xEQ3jZ2cR6sA1m
Dw9/+pImdbMRY6Yu4ZoEuyoPvUsXvAl6SUkNNg1ayq+T+jKjLv+KWyS/wY7DqdfySwgo+Bb22Wji
fdfA7fSaON41E5EQTPPhEQ4OUviLSRvraiB39WHsKpoJcOogmTClAPZiNOK/oqm6p5jnwXx15u1I
G/9BWbV3G/AG3Sqqk6sexA4Perwaqn64qpSOftAsR35WIxjM+na+W3oGpuSU2YdOD6S/LbYEeoW8
7JjqSw22LBdmrbLn+GyypbhvS4/D96zYfRo8Jp2nOGWX5CgBR/T2U9TC9JvD8Cd2y3g/yvBlIsx5
75Hf+9hGiv/DwrEJmS630J4JFHT0dG2NITu9YaK2kZV5tOUVoN6lQsFWp6Va6iSzOOryx6vcrZu7
o5UXnBtmPc0xQaOfvqPJS7iTo5tok+qFGK22SZES+LgwAjdUVxVvIXOtpaZDP2fsaiEmHxITDzd9
5zx4+DhXy+hUHH+xQQjAw+xCsDBPtuNulIOoKHJt2n3Ud7E6d5g5aqkhyPdk8K6EzIcruE7xRcD+
HyWl6uhdFTmK3BETTVDNDu+UZbwrzx6cK4CeLCehzV4/zzOICpEdcurp7Kkm32QR9i0Uefj+FjL5
K0Hm/aqXkNNtKpZsZRP3Mx3P4N7pREzFp8PvE1AsIR7XTVctOym6J6ijkS309q7BuDyshwwP6wU5
JJ7Zcip1ichCbcAn2pKri+4McmLL15YgrLjAe45+gwWdoEUgGe1VOWco0ydMpzXORgVFFjpSke68
Gs8Ai2JpdVu2EdPlf5N/2JUjpHqEuTmAoaV8qRGST/DqSgDH6yFpfzdW8blV401cMUcsKRkmBanQ
RFqm4kDEOHNGpIea8v3iDA//+q//9X//z8/pf4e/y/sym6k4/FfR5/dlXHTt//xL6H/9V/X///b+
1//8y9Ou9oxgxtFktwC/kob//uf3x5g5mP/1fxdj7wkzSWvvh81wqCP2zFVHlkVRcLgIwmzedV4g
txE8rXVS9kglusimO8OuHSZ4fpvBwV2LzKKdeky+I3ExjpMPfqT/9jf6js8vhZvkulq7r3+jD0KW
o3AQHmRp5LqzK3mtF0Gq3ig5DpV4itVUrbqwokOsiPQ+f4u8N6NrCr7GlR5/tl15vIN/3aG0cLKF
QiBWDcWxcGxsgvgcZFOQVJDJ5/fnR3v7PLS0peSFIxrFx5j4erTM6shz8BZr7yyoXimvaayO7Fxx
79KKoCTDoI23Pz/o8Qa+fgkYVLtSevzRV/r4AP66ROAWfhOOR1ge9jcEEXigMDb4ztJcnB9IyHdG
Eg5ENMFOQPIsX49EpqJURUx3BsB58nUJPe9ZRUPMXlAE+nfUhmqb0KKFJ5xZJP1BC3c/Q/oLr+jF
0YTvqFaFaZPcnv9Zx5t6ev3MVDgolNTC0er1r4JFbadDZoWH/hi+UiUeheJs/O5Z9LPF4lSrLBZ0
JkpQducHPv6D3wzs8WrjWfIEkoXXAyu7DlvehPBQItlHzDeXy17E4Ia3urRIoDo/2jtvslR8Q7bt
QqiR3sl3VM1syLMGLdOSF84WWqF+5vMvD6pvu81AEN6X8+OJd94rjL0+b5Rz/M/p5XVZUVND1NEh
KMfuhT/IJ6HHXhDjkHm/otjqLJyj0wBQK2q+5wBGiXK3jj6sIfpFWqb440H3+SqR5y4f3fl3boZL
JUEbSYQt4qaTd77INLwIhOwHr+pgIZkelaaBIIbFENO2dWF3MpovqHvTWm3xfVCHJuChRrc6q59Z
4gHjDXM24ZSClX5OOwMXCkIvhJwOXsmwaoeBlHvdxRlFLtVaV6BOxTGSWff4vMQyf4kalKLbxIGy
SpQNidqXZeeqdBOFw4wWVR8jiwQx1HSfdI3YqmYhuZvy4yGHJPXxBZkYTDcIKcVRQ8vOXcDNI0lJ
JiX0QrojFL7toGmuXC6Cv+M2xLvhtc+/h0FMSmdJiWzf+sVgXUQxeIPL3DfDNmed6liuySRcUQaI
45WhcutxVXZzr+cxf/TwFOFNky2NvfMvzLvPRCuq9MLBrOCfzA6tK93Fxe+5nynGgdcEh9A56PpX
LF3kgcigPJwf8M2Hbyj0eL6xlfY8xzUnA04VsjLg0/5+mT0v2hW1yb41UW/+SA9yyGXMq/1djIjb
FABltTo/OBCS08+f4ZFNaCOYCj3KUK8//2KIparHnNkwM3aHUhQKW5jRYxozIlVhI1cTkkIophSp
wopgUxfRDnW0JLvMgtFiGwh77LKcAvePIW8Ea/UEuikJA5p2CLuvFBpbuiUCSvsgZ/Et9FR/31N0
2c7Swe4zNGG1c6kZXgXKoyoJvsP941NAQTixpFRP6PWTFMbmtv/E/l3e8+0GO6MqxClJYD20CNBo
Iy7YcXh/QCi02m0PKmhhwdCcZ2spMnXfNjUUq06J1TRhsuMF1f6PqRP9i2miAXRoxehUcaLsN+5h
vZlxbD3XdVtv50jKYNN1geKggfZli7Bk4suq5Y9JmnbiXA0LFdtvMB+wuyRUYqk2YjVKFt/HlDyh
GZwKTccrs1AB0h2Z+ZqbxIxfTU5R9MKZGvPLG1wkdD0EDJqkKo2Pkb32nmOZWqNnj15QzgVXAwSf
Nc78cc2xmthncezHBEGXPAias089DDYE3kmqiJbPu+eyDeYHWiLo2VAxIiatnFEg2cpFu3cQBeGS
KNk2kmrtJb/nYwRlxG3Q66juwvuC2PavppdkCTo9KA7eYZuI507S1XXH53HI0EsGg0bO5dMN8LZG
gxO9mDwy5FGcUKwOcD7u51l49idD7eYJqlm5772qfu4SN9prcOv30q+CL/lY8YHPtrtPwCI/xINl
EDtzWh47Rx/UEJj7skLZ7MXudLBi0e/DOM9h2A+GMiHTSvXdKbopJ5AK1ze5ZfgELscobp5pJVLS
KYNghEnilNB5AYm2ZHU0Ac+DMmuMS6oMrg1Op2o9z/nEBJfRoGxz8RBRJi43PYJCs/LBBaCey0z+
uR1lW21K7ceYVG2vvS4CZjtEyA08fK1CS7KfXph2FUfmq5B0W9CDUbXzpnw5oHoIzIWMxmFfK3va
1nGafYPW2zxaSz8iN/OzQyHCCmdW1f5Scloekf4M1zISKIOyDGHbCrALQgfLVV2yVWRWP/h0QTC4
1LbujpxTyiXOMnj7sIfSuW7xEWzmOBZXkuBTfV/OfdVuKkXI48zcSzGPrsgNucFeixZyROxa4pCO
3CW6BlY67Abe/M8lfSp6ml0QmQtTRd2tS/zng59LdLuqCe0b1TQkR0aVkz0K43Gez5rE7S/ixQPq
0zK3RbQb2Ur19XBLF9qXG5RvNGxDDx08iX8y2EXk2eDXZTZRz5Vjetq89qA0pbFFR09BXyEhyOkV
I+iIxj+NCID4TuXoUmyPNOTg0V6eFkKlninYZKR6D/4qFAndyCqlJ53mTkJ0ryLOuS7H9rJBowAn
P9Nq0xGpSdBo4BPxEU7+QeS2Il/bzBtsfCAWYU+s7MFkL3gDuwWSERz8idysZ6sX4SNkqnrBZZ6J
nQVdBth7jpmb878LuDTPv0YFcTzMEV5+aCNdPBDlRgO6FsP8nEVsp3mRhu9FYOI7BqJNPE9HkgQG
9JL4iaj5Bu+rDFdMfMtLjtqDGmw+0qw2dEN3cx6GV40W887UNilaPb2m/KGf2c1yFC7ca11MYu/b
A5nKNcJ3I6zyynf76iVMoUkoz+v2CqrGnr5V9iWYqmoTU/p+0onCtRFoc4Pr1tuFYrTj7THvZhcF
OrkMektcFhKiLY5Ez/ne5/F8MVrul6rXGO0kWgOYFMkgySuW+tpHibATvvZuhgKEkhrp/3oaeQgu
t+IIyJTus/Q9tNoR4AgUgeExqhNxIPG1abcC5LKWKl5ppNMXdqmpRLiaZ7BVlcgOQuepXFVIJ3eF
P5JGX2KxxEzQ593BlwMtnjjpXL2jdzc5F5A4+DrAr3gwnZrOA/JMFq4u/Plu6ix7l41NfJsj4z4Q
3BN8ifqWRaF3Q1aw3o1tHLD2qClH0zVaEYtq1iYeYbUTElYfOQgIbBvftp/rSbtXS2aptTADFUYb
Z6mQFrdvEGpLqkv90ABDfAnZkV5rArT/SJ15L3TAvTt7Kb0HN5iByQg2gj+OBqKdrStrVQ5W9glD
duIhpgvacJ3XdAuOulUDQbABfehrtZuECR/jwadwrAoEvCtUt9Hm/KbhzfmQLYMmJJ0DotCc18Tr
LUPe2aa0qK8cGjvyoSpX8Rp2j0XqJQk5yURiiWjGD7Zl74wpPeFpCkeC0d2TMU3TjwKNTk5uSwAw
xa0oYNs2uxQB0HyJluCCp1h/cCZ9Z2smKU34vrCJokXU/PpCG0fFIi8sb0u2V4WPcpFEnYPGg2UW
3dMbnH4qU5rN0uTh7vwtfmdX5goh2A1q19FoBV+PTC9oABpOn2WejL+qJOs2SnXa9o1p784P9eaA
ZHiMKAB9vnfXMerkIgdugCFmN9jhYiygCLa2rdeyqcN//61xMfkZTjxIt11zvNl/HfChpChKdaFP
0zzmUBIFiMcQzm3rFNwDKxYgOnbeH+xvxfFGvTrdcnX8S2vtHP2Y6lgM+GvUBKmXPaZq2bWZJ67G
1gvNKradGZaXb1vzyivzkafqNtSLU3Sf9zP2gPge83z/wfW/90iVp2xa8IZTtn+y0faKMMqjPrJ3
Y2aWywYh3+1AaAgEzAgq8fln+u5YPksRh0vfl/bJWAPRnGbB9HUgX8V+8jjqXGbErLwAGoouzw/1
zjfCSd72qN4JjvP/FPf+usGOId2wR1QKXSAs6q2yRr9ci0SzJkTFbP/BXFP0ly041WQ1NHSGP7it
b85rPGDt0CrTtjq+ws7rBzy3pD3yODk+Met9STLz6EFK/kLpv1ktR0rF+ct9784y5+EY8TEKaXEy
D7lLlZhsIAV9dBRZRIV05h990vpPI0ra3+fHEsfffvryMv1Q+pPURfn362uL6X4suM9xC8U1KS0M
EEWq/BSV9h3bVP8iF5QKHMv1tnWAmA0QzmdgAdBwY3Sn53/LcRY4+Sm8uhxRXY19l8/p9U/xy7rB
blalB4cgvH5tQFFJ/IpF0K9S4PD3YW36JzMHzWcQO+MDDYPxgwLZO/OUsnnYEl05c4h/Mk+5gycp
2k/+vo3RfK4tXGYWGnbh/zp/pe+sNLBTsfocD+QagdHrK52jiXNh1ODiQrB9OZFuf0ESGmFYfvgY
1cBo2mSatv/emJQbKCtLzuAIgVlqTqZ7STiWcEZt7bCwoBK1Tfab4Jv0SggrROhJCgSqlOSDufH0
Vf5nUIrKxtYOt1OdDMoJkANFj7GVdG36Pe3gRg2cSdRVIC6cJv9PhvMF9WSKHUZ6x5/z10SR+DNq
k8wNoQcX8Q4wY3JVFdrawPJdPrid717ZX0OdLDU28Qt6zBqzS9xB3GVKeQdyveYHXdj6g+rN6fRz
vIlcD9Uic/wq5MlVlZ3jRhaA8/3U6vSSOUFusHR0uyaQkEJs+j3n35Q39czjgExADhVirFbaP7m2
XMxLmw853HzHVrskj37A7i7XOHJHOM8QmKcjoAGFC7E71ZR9d9vuczMSN2MQI1y5cdGuqxCS/vmf
dboK/POrYA9Su8eC59kn71KAybMhgDA6YMSZriKaJRexy64dxjLKwiG6m9PFJvXCkdfnBz79Wo8D
G8kSxzZF2eyuX79VSPPn3hlLscs65wmQUgmzx047ZH9llxItv2zymLyz84O+d7WGfdlxa8ZafroI
QLkocZlItNhqTn/Tg2seaJmh6HBonaP9t5z2y9iXIWDMtCWf9/zo717yX6OfvHIASqEQ9X20x+qt
DkbhOJ+W3jwRM/VVRag/jduoDzaJb/ZR/9xn3zas9VQr33y9FjmltZvi6BRpOu1RciK5Tmzig1gu
sHmgy4WNQ/IWR/CXhJy2tZLh/PPfv3DfdSS5LZJ5XR2Xy79mkC5M68mzBmvHxtjZhOGQXJUyxwi6
VOUlgML0k0sux+b8oO9eORtHQ4HLpknpytej4mbIwbbhyicTfILHlo6/JGLjtUdk+kNgIbnGXTBe
OsWgH5y0TOGV49U7/yNO177j3ed6PYDdSni+f5yF/rryLNHJTF/I7EI/a16cAsVri0H46vwo710q
Kew+Cg52HJ53OplBDrWR7Qtrx77y3k4Gb10Ojnmp4ni8QSeKpsinXNMG3Z3bf/RWO8fNzN87DK7R
Fy5HPCZJR7PreX2NVMIGbMdOtgcxWt3GQQIKeQayKC/wMtEGqaNycXdYcXp5PcogHFdWmaFhLCuE
DlvHbc2PSdTRmvfuK8Ex3l3dNvGyHRcEJiurinoIFFVDKjjYK2LatUBDhB/bdj5YEd5ZfJgSpHG0
70m2+SfPqkZB1lGzC3ZEjwD40Ak0WjgSl4u3mMsPHtg774WP2ItGGtweyuXHqeLVezGZcVYsdFTx
W4jEGHB/N0FCuwc2igi3iT0P6K+CPI/vW+4QuKZ53M4YvQu6MNSVp3HM/8Cvcb80nYMK+Pzv++Dn
+SczFWxDasmthaMB/VC97nqD6c3RCw7i8wO9swoj8zKGHarrEjd9ch86wClS+qPaCYf0VZziBqtP
PORp/mzczo22dZU37Qcf5TurALo53xW+ZETbO9ko6oQTFSFt0R7IICjdwhlXZBDNWyCiPSZJFoJM
RhHkrV5/MPI7K4DPUwe15Xs+3pyTKSmTGd8KPDMC73IK8kOcbkY/77/2KCVBc1bI5tIqfDl/j933
R6VZaTMJ+/K0JpFbkGRHeOv7yZrEXQn42V81MeiFTdnBjFprswg+VvDMWOVNZn/PS6DTucAEeREs
QeTsiaIuH+o4MT9LYi7cC28u+p9BMnYIkKKiWUl36h8sHHUO8+q9UO6y9bBszry0UO1171x3tf+Z
TsPwB2UcTqBWB9R5xyQvy7VMYn1VwPfOb1MtKnsXZIBG92WHZYkK4RJke1vCg7oK+gl5M6bQJt7M
8zjn6y6odYr3CarpCnt8UGD4BIt+TWuVDgN5oMG0rlodOy9Z5HrT/oMb+2biU2xeaP17KBJcqmqv
P2LSlTwDlx0oepURys6ZSlo3TUx38oOZ6e1XchzIddgZ+scV9GSG7aEHij7GTJCJeryi/ZE90JZk
8kBTii0w/v7Bdb2d0RnPsIxo6EyG3dLrC4O23JZGRNiFatcfL5HfpXTzSLB2JuDxm7oCvkHGsJ9u
yR+Uv+YpSxYM4U5GwxAm8Z82dpavvU065CHuzPANXEA9gs/TZQLIWy0P+bTABphHAm43dT5NpE5U
8ae5jdgPSHpO48VEHB7pNij0gnVl+/6PjrrTXeXgtL4AFl4M60SPIYGglZ7/2H4tJkDiNuyorhHo
XFBuYpIFvuQ/ROhqzZOeiuR72SfL82DJSlM+oi3+b3/dr27b6TYnHwOF5Bv6RKpkL3dlG7a/bVMl
0TbGflxc2Ei29ZelLkvnx/kn9nbpUuzepaFMRrkBTcjrB2bliqxDrbJ92PUNSrrW1rfGa7sZIylL
yeY/GM2hhqJZKlHqnbweljUmWQVslageU+w7zJz0ahfvZSxAQf4HQ7mUURXT9HHGfn1h+LLdIo+D
+CDC0P7WRcr/PvUu+FCVBMvNfzAWQhp2bFSlzGl1fCh0XRYNQiZmLReKRfKppu73Gbfb9Hx+pOOv
fr1jUtq2OXn+UzRw1Mnj0oGqMrI+4oPUVY9aXAbLvWvqTmwnIHzVldU0nruH8O4TbpYocpT8ZU6n
9flf8c6J9PXPONnwBGE9xw2fwQEeLTlWLT33SVTulY+HeCUKRyHsL57bJifAJyU7wKUEQunXAt7a
Hf9SBvugaJS+OP+73i7P/KyjpsnQpbJ5EK+fuR9as0XifMLybBEIGGPG/Z1GRG14eRk9ZsKriEUN
q+8CSOy//7oZhwMKJTu27co9ed1GNGQVBUToDo5MH93J6LXFzuCLF5LrcP4q330HPKGoKPMWvH2z
zcISVaXpvm2RksopiwgnhnpOKt5yjwh03tjSgtfdiK/aD+Xj+dHfWVHQqiHnZw8CvMqcPPosEcES
SZaQmc7CjZ5GMgucPLkVFW6VsFui7fnx5PGVPn3lkYryedH9oGVxsvOprWAZWiwIu2LAfX5d29Xy
EipVX8MLjDemSWxoNZW7yAu/8ROaa2n8U2UVrcqhknW89ir2AFtZWuJ2mjxyIKYh7GqAkAV8QB8+
wov255i0+agqHkvb8QEBzmOyj7u53OTssa7r1G9uLFcoyi21gqeTx02FP8ozSbrTixmu2tELroWM
hu4+QJR2ZXdJgm8WL5/9wQz6dkemtDjWQoWi1M/b/voVJy6HbDv8QPt2qNpD5NTOepghSOvsmCzR
d2bd+n15f/4ZvLNIIKPjocKIY6vtHH/UX2eOiSz3biH0kSiyML3LWmvckfcx7fIpij8o+b73CTu8
VsQNGmoP9skKIXP8EVREs/2CRRv7IeBCrWHOy877hsQk2KiQDG1Zzvn+/DW+915T3qHKRr8KTdTJ
3GGHrt37Vqqpx47RznQLyFyKHYEfJ6SOA1A6P5w5PqjT15o7yskbpjqv9elM3qXGJubD7JO4b27K
qE5trHqdW4LyE/lT7s1udQQ9yXBjFXHA9Ek4x2eV+fmjDJ2oXmFARvpOEaO9I6wJcGwE8GWdTkPz
JyZStdtFfX1ERBIcHJJv94IKIV0DdBwcUEOxifJLrwtviQ8qb6PeHdXnFMK32M9CRM61yfpK/8Z9
gxHeVBYxzJWc0u8IEwxOpmFubT4dP6tXmU/my35mxYGmg8n+U0/C0zNpfawLftEBzB1hnwJ3UaM7
3rDdK35Pme4JhsK2+TV9SZbwUvahc5mOU7NG7rNAOq7A4VRuVTxFx/uhZJrR74V3gCmXitAGe/T8
I3FSKKRl10UGWlFDv76uEORcSFcQPhWArr8NkkXiKZJJE10WQUgOQTxW0NCs0QGet1S5XaxjvE4+
7mRMKBuvGhsEZ+NEdjvy6+/oOLi3pT/clt7S3qt65lg3zSHMyMHO9c0iqT58MLm/kSqzgmhcOmi+
sYciWD75ALAF1vCVHWtvCSfChZNMvniJiA8NVfPNH+UEnbTHRQtIqgcOhfzIHYmHjFChCVzAZFb0
4Wfki0xW59/Y0w/kqIA3RwHAcdrhTycfCCEzobX4S4yrPgALFTjNTeFiz+0wBD8VSj6fH+50zjkO
57sSEixlV1rVJ40wBc4lHO0pPtRSleuR7Egw1doOL7Qzyg8u7XSJYSw2nIxENYHdsDn5FrPMr53e
6dm/tRV6H9/uO5S4thOrD2bvdy5KOZzCbMoHNGn9k3uYgaflZ/gEmRiSKXXZRS+JRwqBlJb9wZHi
ncdFcV5RYkPnycx9MmdnZsipEM/hAeHMH4yR4phkU15nNVjAdBmG3fnH9U8B/O/57HgP/2miOZxo
0bSfvLdlhI6jSzDSkXk5eqgJbEQ/A7rqb03pONd13ls5BLSx8i7IvGB1BgNdWBu3XqZbIRov/uBW
ny4k/B6PNFbpKBz47C+Pj+KvNSu2UkcN/RAfnCILmm04A7GFwhmVNz5JgWgraPp/b2c//OUswAs+
eKPevR08YOpEbNJpuJ1sk5oC5WaauWR0z5Z3C1ER/9XYPEOl666CvPzTdykWaT8fLhNfH4IKJkkb
w8Y9/1TevQl0jGiW0IZ6o/RtQiSmTkL4mj3xNREIiJkIAIMTNasA9dMdtR3/ciHQ7IVDUfNRn/6d
t91IhzAlw4ZRg1p//Qhm0mbYANnupScrZJVZOK1F5LaXaetm6/MX+s7bTluGNtmx8IDT4ORpt3Y0
TEiF3EvsRP31YIy6zN0eieRct1eu3+gPtvtv6ua8Xq8GPHm+pnNUG5iSFoEN1TVsM/rG+Dnuo6yO
t73VlwfLTzroUGmyaZaRYEzR1NEHj/ftVR8v2aEqBlYcw9TJocMfojJQANcOvpq9C0Gm8pNP4gsZ
DX5PybeaPvim3j5QZmRbOcyQgtdanVw037BPcytODjhbMeyk8CfQQyQ2oRaYe8UHV3e61WWzj+1J
S033h4Xw9DSXIx4OrbjkrJubhOQf0OvhQDwkWPNnHRIfo1Ov/2Aae29M16Zgpjy+GqNOVh0/YlLK
OUEcnCBN0nWHlnmLW+pz7BM15w6N+Jy0cFnOv7zv3VZULEpR2mX118ev+K+pyoWWh2ImSg4VbWA0
mjUYkNKKd60jgw++kzcn9+NN9cyx7oiyAkTByYeCjgHSgsjSA2I/qrjUYy6h/kGUyrFVoMDWwEKT
YVczya8h07oXqLQoxPrwAHB7gp2dEIzlyN8vz9+D915l9sKCt0vR3D2tDPVsdDWirfgQuiIqiKBL
TLGNafXhL5nr/lNjT9HT+SHfue0IGTnRHC8L5d3Js7a1jTbThXfuVk14l9lYKdcySpvpIpJ97X3w
kN8oexSWi+No3nEmZNY72WR4yWjlgRdYsHhUgkrLsFlv7ds6LUmSjoDbeuCFvxfZOF22mUlvrU5F
z7xx9tbSjbk/f+2nCwM/hta5yyfM9OGK02NkbPzCHUorxXbbY4XAIYGDuOwuA5AhsCF4IQIDPw0H
lNieH/n0C2NktALs6ZDaILM0py9gaKes11OyLyInvRMDaOq1IY+3vwymNkVGnqCtvIiPDcB/c0fE
yJxi2ZtQEjz6b46/7K/PLHZli7J1tPZ9gJV/YSeSbqoujPaVn1ufKoIW2g++trd3+Wh8o3iB6ZA1
6dTgV0f1IubICQ++U6bjcd/jV/smgmK5qBZxXDaxL1jLDjSS1qCUPrjVb88SdMCQTqEKxNvJKnyy
PkxuNDnzRGBrD5m+3M71kJTEzMbAdDn3mGIXkbPwxXItCDkIXKmjFK4m76yAdbdzzGTIemJrgu+M
VuQHT+PNCsrjQEaj+PYkdiTEmq8fR+mSSuT7uJCawcNEv/iYzyYv3dbD6O0oL8IHzTjP9b6Y8d5A
4HZglj+cfxlPpwD2h5wH6diyT/tHYPD6N0BYcRMSweJD4qlwa1dF+cV0o3Ub9x3glH97rFcvw8nr
10Td/+PsvHbjRrY1/EQEmMMt2UHdig5yuiE88piZLIZievrzUfsA2001RHhj4KuBXV3FCiv8AYWe
UXeoGCl41uaVfq8KpGYK4vKNtV1fpkwL+CBp5PJnwTFcTmuAa0Ber0bnthTmfY7y0D7yBMIBiNv/
dPVuYxWvDgcO1AU8Ry/BWA0X4X6udLWFiQHadpA4UJNDAEdVfa/SYUdU9AXfX8rlqvwz12B+7Gmu
LQC7bKI1gc3WQszuoyw/T5FZ/cBduB99SoLyb+OdBd1kgQOHMswR1l/xC3/cGOCHEZY04ByAfcQV
w/SeDEgpO3UI469/O6MFKA0oF0gTwdUaQVBUsMYwpw5vwO6jFQScjSpnEtrj1sV/5diZoDn5WOBL
bdi4xuXewMTT9MJBzU5DLMDRU4Yrq7OO5RmusyWWTbuxyN1vXYGwlC+XZ/OjLZzYefZq19vCh789
fpBJuJF57qG5g7y8/C1jC12Je6c4ed4U0ZOlivQxlC2i+H04Ioj4/ho7b/cpTeylL0DVbWHVr4bT
lLmPsRpToZq5IjtZijYrOwUuFspDTaY/a86EURlqZwjfUCH6AG3RkbA+RkLqBHm836Wugi5OUDG2
D6h7V81uHOMabdXILehMhzH2ccjT/wJQY34fVaPT0Gk2Fg3aVoS/8hwf5/3IzBCyhVOf+ojv43UT
Yk3qwX7Pp486Km8PSjOJf5q4iV50MYb/1tiDhHtNpckUxDIZ4VSluNuDUHXUHyPaRS9IQM9fw6xB
0tyLc4HnH92B/iYDT7rPKOR8BAw/NQg7SONr1ujFb6fpBWoK6YQnYYqABip4U2d1fpR3k7tzjBJj
TUyu8xuG6H4gvjXwRnMasJLC9LOWX7EycA+9584P9KzpM1AJh7xuZCmCO9ioawGAj+aDjRYfxGDN
QCu3FUI8Nh6wiUDvFDO5bRGGqFj3yjrVRYIRHm3VSQSp0eEwuPHh31wXaAyQRZCD0uR8E9RjDF0L
M0sxtulNCoID2m8f5jGq7qusSMHeWlXf7FWtR6Tp/YHfvv80IIkvibFAV4G5vdzfTpsLh5QJYl7c
JveFGSm3RmKneDkVcfiIjxZSbFOksd8qqTdbuPW3o9MwsVWiWwB0iCYux+GP22ui/FSi56mcNFsn
M+47IBx9gQPZ5GbRp0XRBqm9anDEsR6NadiY+5tMg+uFnI00gnwRqLG2CvSAyZaZGeF7UTUZFDIE
891dYqvKl2rWMXKNxmjfloViwoY1MNtQIoI/Q6nEJ7XSvIe0hf6z16FzPsW4UmylG29vHhv+PdEv
BQOKjPrqFsyxAirjWIYnWDf1GY5stoPA5z3maWRtLMTyrl8+VgScDEJjwQaGsQYqpdWoFFo5Yqeu
O6kIjLihbM+nfxqBo9hQMrGS2DtjVYUbUcCVOVIWILWBgsI2WIN3tBhytCtr74TpjrtPsNjYlXNT
/kNAtQWJfl2v9SS5VG3wSTQlaUxe7jVFkbrIgLWcayvHzCqxiR91UR+8CuInBrn5rQRx9jWuvXCf
W3VyRqEyPwxysL83qNwg6lJlz0WjlyetrOybQVQwKJNRHlKTypjdDDrRC/fzy1x4KpZKcV0fpJtH
G5HMlSMDNIEy8GtWSLZwOY1mFomZtEV+VkHN3AuqPB+QXEq/qHpufaLVMf3uBtEjLD5q4xYSU3u7
T/48L+slxHohC/Nwzs8pzIuPiDUlD9msmC+OJ/OjY80JhGZz4ikCWw3F2SgpCqG3O8UPRYxd3sZj
eW0leJYBoVK+e1vOpWTaTpjXJmd4lelRwN89YX8VH/Se8CTLOh1n2NyAwAgk7f1L803p9PXiIDNd
wI2UBNZVJuCoodVBFjtFIRakiOMqO1tDJmDO1IkSRV8toC5x6ELPPc5QHbFXwE62KTxloyV45eQC
AF663XC4cJRbXaBd40zkjIsOeu09QGlCWRTJq/1U5YCCbS2/6aJx2lj3K4eWRqtua4iEqBrv6+UO
NBodG9YOYaSxxRUuRJv+p61W8uB6ib5xMV0byoHywgoTutJruhwKyyrEPdUmOQurwoOrl9g1FGqF
hrmTbFUq30J9iTRBF0EFh8/DNbi6cL2kRYQtESZmj6ZT4NJRyzuEH4s56NOw6PcR4h7Rw6h1iMgl
bksFCMm4ApwQfNmcdhm6IQ6x20EjUQxvJDdMdasic/fR8cYJxxd3xiJEAXjkF01sTU8wRZUnHp7h
2/u78/UYrm466pFkH5wOYsl1CwdpMHUCw2IgGYdGyM/CQxBz74RT2Tz0MsbBCIiw92+rd0O0s7wQ
UESRotVsEEViaqGbB4HLOsLAosAnacBtYfQHjOVRA0SAbB93Eb0J0abFbWOkdLsKCFfKBlzpytmm
LbHQW0kCCExWH77NU6SGZ43Hj5aBF8SOO/wetZaA3wPG/9jPofUVKxHH3pmkjvbfP0uMDmGblBtC
3ZrNAoEhL2MexVOcD+mnWc+0wNMEjk1oem0cprfYEWq5HCZ6lgsckSLM5RbX3CSLLRCdp6nHOf6Q
Ud2Yj8J0B8ROqwZBUHXGQZng1O3bL4nbvIxyyjzErhWI3UNMcQAZLFqse4lnBcqgScnnCtMu/zAV
VFiPpdHgCmMZxfQpH8rsY6Eixf0PoagyPWpm3vRYIGECHdiTSBe3+wzZwsLWK+y869z53iQ2csKt
l0fHosK4ojfrIt+V5iiQUdWV5FskchQS3t/BbwMzFoUMEzQo25gy8HIv/BEXDmrcpGXT6qdxtPT5
MY9db7rrxwVNYAh7+t4TJSg3TYs4emoPlOeUMo8oBGOE1DxgnJIjYUwDcT6C+/HyA1Jx2qeNn7h8
l4tDtvxE0mEgRjzHlK8uf6LwXO56Bx8e2H9FRE1GqdWDVc2VxKA6TrWdiTwWdPBR6h+ndkRSkrrl
jFkMsgB/zSxbGO8U5QlsWDKAKZe/BS3N5ZFCcr2AinKTlDUyAxF1DYug5/mv5829Dw2RAfk45MaX
Y2WmXtlFi0Gajqf6MR8s7TwiNRCMlHp2QBhzuoWe9s0IUfB1lLoKzHDYYve+yZKXtecHLDD3pfe+
evWwCTJiJQ2dkznFTuPrqvCmAGfe5heiBi7SHSmOKhsH9dqYJhkSjF46E+a6NJvlY14rVeyeMiXr
noYQSqEfI/jzk4cr9IVA+P39lb4yILUxag6UgbWl6XC50DnYCqQLVRdguxwXKz6empKWfDKggKgn
Qj2+P96bK5cCEoxBGNMwmcjKVleuaPj/XSesE9o9YGcGYTUDoW4yfk1KHOB3YRnR2UJf0rYPS+Ii
Nxb4TShDsYz8EwEHm2MFyulyvtboIDek6vIUIjx/X86puetaLAtiocXw6PpkX5VWKzZGfbvKYNwp
uVDyp7kFPuByVL2lUjGWKn4vc9EPwSiRZSIV94eptn8oY+1UGwOuQppFaID/dC5YOgyEkKt7AzVP
CJDJlJ1tpgMTrzEfZtDfx0m3zY14fTUUbWY2KruHMhpic7AyLucG2M/x0sbWT27nwnoU/ZBOR2we
jfHclzYKzO9voLdRMVVBAEHARyhlLK3Cy/EqxAN0ukfuCYUdPaiTKA4wVxEo1Kt7A3lckECiOHY9
oliI2yDRNMM9WnQ6P7//Q658U7QV2E0uLUCe1tVOxtq20CV6Dmdt0Odh76pp+WxJBDokNg9YpCfD
VufsykrT0icrIFglMF4znposScu0ImdUcjN8EB06RmnfK/vKFc7+/cm9PaZUYYm86bMiIE/efLnI
NMNsu2IOZ9dUw/t2cPtTgqPuoZkneYZ0iw+sPn0JLbPe+rxvXzyNs0mJitNChLhu1TiTbeaxF6Vn
8KfGiw2q56vehsbvolG6s1SSPAzUyAnFTWGZmD4WXN3NHq+f9OX9FbjyeV8RnkRn9Oec14jqj+AA
M/pUTMmAgRjEqwfItNXd2DnKuDOFtL7jmDBscdJfC0GXjz38RmqmoEQckJfrKnsD/HawsTY6t51l
fCFhcZEXVJnxYYbI090nelaopw4z9XOe2yj7iipR8UrO8ClB/ihKfDNX019GbCnPKVZdiV/0mrel
r2Hy6f/4lYt8JcD+5SqjhgN3frXv6dDHROxJfgZzMbAcWHmjPox6Wf13FwsDEZm/4sM0KJGIdF7u
QZxFTDfSHIBvuPkekK9CeDEcPPdg68QiGxfmuh3wOi0NicwFZ8HpWgu/agMbPs3U8FRBFLin6laj
aBvXt6HH5R1orlLfZ0AKsRpIEYNLDOds6hQw399060bl668wFu1Z3N8pGzqrxTVcmffZqGe4FkgD
t00lxb1j1GwMB9TGJKkqLc17xMlz1BGZt5TPjqxlEYSTbj4OMRJNQGebNIHhpXcbSJ/V7fOfnwbE
ZqkXLtSO1eeQcyT7lnItOWeh/FBmM/6XMtGcHlF76v+SH7N8e6JygAL07KDbrQVzoETMAGxD5yYu
kITzzaKc+6ASjdVAy1X+Fj/0n7kBMeU5ofVE6+5yqw2N4iFxgSfDgD3iodIylKdrFP9ubAwM9ii1
Nhv36/XFJBBC+hQw/3pvz7KcZtuIolM4UpHYKzQqXMw6aPkcKAC7Wy/Huiz5/x/vv+OtYne98TLk
6rv8VFiw5/cdat8YYjeGLOFMmhjPaJbolUM3yf7FpVyq8pzOqn50dOngFBQL7ykzEzxxyTdaBVZY
2mBDhrsY3E9ncZVMreFsqOH0AvbZ+mJVBrwAdCiofJZwbbu7LqnTeWMRV4/Ufybl0rfmlqCesk5q
46wFg5OMNLCQUzOD2erRYkvLCWkyhF3nZGhu2aGgSDq3vnn/oF4ZGsTHgmagdM5PWB2GGnXo0oba
dELcPHwa0O79Po5TGaBqpJ0nbbS+Y8o2BgIG3kbWem1kCA8AcngrbHcdSkq1GFAhoEGa4xaA3Y5p
psd8rOtbiB9J4JUoxSdTiosFxYD/ZWhqwbw7HEqSvctTkkwhCgANykophuEg3rUa31AMjZJDo7X1
by0O0yfUCZBC6EpHfn1/xa9c0FwI1AF5c4i6iP0uR5eVixAZCr9neixoE04KBoh08sz7uE7VExd2
8lhq+NL6SOl3fjo08U4OXvfz/Z+xOric1OWFNrlliYsoGK4uaBT9rcGr6/QMVzO7n0p9Lm9tiJIl
5o1ptIXdXXApf7y1y2gE1gTw5HmIH6w/9ghYBkQUUCnyQhyLKis+et2g7eUYemQriwVk5vS3htWP
eygU8Zf3J7vs4tXwBPWsOrhdUFLuarJw6SFRWZF7qvNkOOAqiZgsbPtDKcLmJ7qk3YGIaOvqvzYo
gmW8gNCNgTsu8ccfgRf0uRaZzARhaKgg+8zQnvUu6+4mS5Z4kST4oBPbb7y7q0P1us4gg4AGL7ph
SGxcjtn2jdE6PXsLBtEvrcbSY6IxFvtQUee7Cl8qv9OTaI9a61Y+ug4zX7/wQiKgQUgBcj0yXgSU
esMRyOM0zveqPunnOZXh0TbadJ+Gg/vy/ie9Oh7XB7Q1j2r+Wk3fhIqZU88lvEYNzwdx6QR9gs1P
tIiGSiwFNu6M5WutthA4P3YPB5Yq8bqRlDRGFhNFRyC7MQ6sRFnixhWP9rTxBa+cywWoSkZIaR02
4PKF/9g1dLJlbeSwXLuZOtFN3k/6c9N2o7WLzNzckvy5soqMtODJKc5RRFj+/x+j0dF1qlJOyy2Q
2Ph2ESX0QYaV6QCgodHvB3KTLQzOlXNhw5HC4gfSIU3M1QwVF/eWpvaw5B6Egk2i2u4wXRxPMCOL
81xk0x5rwu/v75Yr54JgmIY9ZTguvXUYZtP4owtJCG6L1vCFK3+0KC0HOjrRmDw2HzRQhM9FW2lb
l/2VbYN4jgpnwaKZClDncoEVAxTcODkUTHCR24lE1QPcoyu8d03bb7uufWlEWz9HY63jIWrlAcLc
mc+nlg9zbcL57HFA07hHNthqV3/X0sReGCWLVszl72pyDIsE98FZxcP6yUb74aeIhmijL3HlUyMo
6EGiXpRUgKdejjKNulLkU5VyFaDT4FbOBOEQjhnWwAsABznxKY62KnNXThBoHK7c1+AeePvloIoi
VJiss3NCQ9rZwaOzP/Z12x5AAJaH97fVtePDi7ZYIHBeUfG7HApz0x7hPgDtlTRzahiegUWwkdyG
GD4EoJ6e3x/u2kfjqV6SSBKrN6mdSlciHk01O+e4HD97TW1WaJnm/RbO4Npnoy7lga4F6AAw73Ja
SYaqhC1V5zSr2vzT8OrqyA6nJZvpWf9JOHr4lOl2+T+g5i8uo9VuwSTRoOLlpmev0J0PsvPGQ+Zl
8y5DuOXm/ZVcfzi6JMCGaPhRo6BkvI7BzE6j5KWHiNoAE/uXJ2pG6lzHbUudhpfWqTYv2nXUBx2N
EXk6uH9IzCDdXq6pNVIq8uYaM60k7ui3TIUM5KBlh9aGHulTSe1/FN39rDZ72T3bs9b/D0JDhF8U
wbgGATBR9bj8CbNQWxRSZX62rdj9VsYFL8ukNo4fjXnz1C70IXJj0/7kiTZUj6EXC+XGw4/sZ5PW
dYcDXe+op7xs6oKwYrS3rDTWRYNljXhaSZgx0iBgXL8MEKFTNUMl/yaZXEGabLQZ2t2ODB8jp4yc
YHL18auV1Ea9x0Er+azWrRftuso0emTstUjda6LEKTyx6sj6y6O+/Db+gF9AgYJQcrU5E13tXSO0
Ey4wI6W5bs6opdW2MQSeicGMlmEk/v4evbZlqBvA81r6ZhbX9OX3kipXjpj4XmqVP0RRvDDdTbP8
ZlS2/UPCg5qDtqz7D7WkyXSDZA/qos7x/R9x5aDQ2SW3J6SjKbZWf4pzT1IaGb0bXEPBqwiBQIus
MMUcMDrB4SRzNp6M18vlz0BrWeiFX+cwcxQR1tTNPiFsroRRYGVjYQgLwtmBayU6t4DhF3Yzrub1
lO4qve5/lAUNevpXWngP7gxtcaeoJ7ReTLv8Laq6vJ96adPuTMyq3lWxBmK6zSETo7dtHrjUzWqX
4RD/gJii+RNN98TydafwftNmdT8C7nI3FPjWF/jrJqLirYKMRf3gFc/6R7gVhokccOjh2hG59bNT
vbHYeW0GHfb9r/Yat60XkUo+opYodVKCXm74PwZKBzZHmXTKDUpOZrnvUyHFoTU76yumUZASxx4X
toOJqsSLh9+vd0Psrs3PvC1ZvwepVD+1DbZnTindU4tWbr+rIgoUvta6c40XHnfdOUY8Ay/qcq6W
RlDWz3uDLtDoy9gafueDRnqHtJv5T6lz9x3Gpic6f3+a1zYntwQSIWRXFDBWaV0419IdLEuhuBY1
53YqrIONCeqxd9PkqZwLuXEYrp5Ih3MAJB6HJ4rpl8tqT5heZIrp3uiV630E2SM0oAU2zDnkQZof
FDK9D7RT5L8p3gkfRkN/KuGAblR417n0sokgHQGzRtIcwdnVrF3kzAZHh28D4eM01r3ql6WtQag2
yxs04or7YtJw2TaV6Ad2fxtLfu2OJrd8FReC6kFn4XIJZFrkNJHc8EbvyW13fabo/xaj0gJf9ujR
0X+soB4BIpYPcU9nP+hLw3hUjdab76RDZeAmZTtg3SxKd9g4Xlf2wwJ/QYCXe5o/q9+GPHXhYfYo
T/ghqHeJF3WfeAXr/mbSFfy44EQJbyNdu/IxqNlpqKVSxILjv/oYrVHbWZbXGEOMefRJdZPwaURp
4XFS4cViuOvIU1l4+gkyrs1HqXtRbmzKK5MGXkBiuqgAA35d/QJTbYViexICGlpWj46Yx2ekpSqc
qMWzq8fZ1gZY/r3V1YKMB9JIIKHZz+sSs8DfMVXrsDw7fMKzlQ+K4UPRBdzQhsovN0lK7BhpaS5+
oKH1A29eqwmqXNb0eUbZbRI833abEM7RyC1o5FD2YPtf7kjUeZo2w+L5NNRxc2PHSo6BrfGzT5Q4
KAzld9dGX5lQc1Y9yvvKiBkUVmEoftrRUPo4mVXYJMrolBcob2yc1SVSXi8WbBOyXFMlD1ovFn4k
rTV2aQbUMs7zJZzlxg9Vp4UVZbbRz/fvw2ujQcJi5y98S3qelysRaoqCPsms4DLcaGeuMOU4WlKA
RaCH/P5Qb/weuYU4//8da5VAZkSzvXDL+EQLCuzKXGt2u6dcI8Y7gN7SDhwKbnqQZwqNO8fJULZ0
Q7vsgrnQ6y/g/6z0aapBgPrYTg3y2AkTvHRY2CCqUQD27ED1UqX59v7PvrZCPBU0ghcAEFiGyxUC
/or+qD1TxbF13OLsVP+ZFQinEF/On94f6uq+ZFMyZwI4pB5X4XZYidBUXPQKZJ/9xD0uwkRenXaA
V+x7x8DRXcmmKTAbC4BYnTRBDulgB78LWLRaPWmAHoIOOR3ftub/IapDn4aWDakIUdZa9dLOIzuJ
hRGdvN5Sj9JYCJodhTvS18GqHX8IR2Wj67as7PokENWrVNy55QH4X658hfEQ3ruTcgMv3BP3Sa5k
/a5DfgjVQjx3m71Vdcbvlmr4xne4dj++1tthNKJjsaaWDYg5t0CcwfxOcKE7zwAJN+jFYY7TaJcq
cb+xxa5NlGidEwg6ljbcaovVnezdTgMNCYDV2I+KozwsHs+nWfTyAND461gU9saYb7EknEaqkxRe
F6k0uDGXq0vRctQSXKNOXo73uGhb42fqSAP7PUODqBFWOyuWU1CP3r+TGOpdIhTJy9x7h/c3/ZUA
F7VJynpLr5OUYdVZ6RtPSG785tSjyCgDWveE36lVtltApGsHGd4P/AuPJxw00uWE4XcMAykuDYUh
lS/NyOsSmJWpPCvE/ebGZXd1MEQHl9QZAL21Wt2qs9uc7gYamDgaIcubzspL6iWUZPP63/cX8Npu
pVaGygvjEL+vFlBpYLBD4XVOUZrbNPyS7rNj4aCk0dTdQ0WpN+qAV3YOR4KKAAkeQQSa0ZcL6Uh8
7ioB+mexiL3rvfsxkvGuKZN8hxB9vpf43KnKzvHqb82+SwB9vT/ht2sLuouYGnLYqwb8asJONrQq
gcN0Gie9cT7juzyP91gypy94RfXf3x9smczlJQR4jWwB+yG8j9ihl5Odhr6p5zzNKa4P7T4cnfnD
pBvzrV3ixUx3ND4CSolBoSr5xvV3bWT0jxbSODBQXoXVyHpDExaturNXJd4HTXhJ0ABN2E2l0j23
rTLvo6xA1R8xh7/evAv/Bbw0PBggL2tZMpGqvdcp6JoUKOOd4lF5SehDPUdCMTcO/7VPSecCXAWq
UkgBrLaSyOx6pKVRng3gvvmuwUz5KBRc7g/Sjpx0I8e9MtrS96GqzN4hGF1O0h8prp1UQ2jmtLrC
aoKkWVnqd0vLOSkilR/e3zZvr3SQpWDjNGIGcHqvaeEfQxH216WStdlZyPGbM8zST5spOaamEx7r
uMtuW6xXj++P+fYicOBEe7xYFF8oPa02jCFxh29lV59UYUjSpdHQ7vMBQx4jb4zAtsstJey3VzdX
GNcOGr/gooiNLtezVcRsNW6l3BiTo1gBVnHk9bGUpboBh7qSQtKGWei6CJ8S7KwL9KENSiWzMRSs
cvpMWh6mO4wDWxR+hY5lXYJKnjt7uMeJdNeEQ3/jhLF28Ew5H/S80FA2aZO/37pQBkFIL6oBpPer
1c6QlzRNoQxY6SXz53IW4jBaTvOkdFLfKHBd2UyU8mh8AQhf+lGrx2RIXKeQTYm9ocQpOsi8Pqp3
gJ282heKgv2jHLPocZ47vds4MeAr+Yar+4/rxwZK6ALJ5kNffmNdH7CE6aBVmR3Ru59miXz2hA79
rawHH2M+ldqJbABnFe4iiVd2Z0UpnBchZD37WRgXrl9Mif41S0sMis0eS2u3hbWF0ehLrgz/qkk6
pH6rowubGNk/RoivZ1Rp076bULRNS6/zvaSSODFD0/XycnrWJGW6gurdCf+pyde0Okt9I6vwvbfU
4Xakt4STdaQEZei8FE05750SSPWoOfUBNVqy+mZoTzmcOlSoUTWMMHrwk3D6LaPJOhsaApC+Sgou
fXOaug9Vaf6q9B73AWfsD3OlKMABqsTX0M/3XTODxtwKGfk1csZ71wnx3DKQG/SNMB6xPlHdwHGz
dq+jf3Wow1QlnYHcHvZwPcpYHU5tXNg72glyl2at7mP40z3UWtp+YZXLwFCzl9I2IL3JXPUpXja3
RmG4u1pVfqOJqeyy2JgfbQdLXLvXtTujszF9BkE3+3E/fyAhmvxy6spj1WCeWM1orOlalYEPyYqg
KNL6NhfReMDzHPCMayq+qPV2V4/676gMx4M727E/SYQwotJ2P2qGyG8HyJt7UQFEqYpFeFHK6JBm
s/0oba/LdnNFsV8bveRDWPV9oKlIp/ooNXLjFmN2h1J/zeeyQhEQZHd3aBaXOMz2aOXOqnVXOp2y
a2SvHVK4XzvJX/fDIs7OMICnvVnJfDn+5n6uZ476XKYnYWOZrTdqceRuGI7qJMbnYeySj3bVTWeW
Pvs41SJ5oBLTHfspxPE6z81jrRQZKN5cBggWexD6Fc/PStH7dAsQrcsi1U/VMQJlrSp0XCoIXiCs
/TgvHJBgkbtrYvjSoYx7rIFN5Q7TCZXDn1iHfkggv1Poe1KzyKOI7Jg4y2MnmoRF9hHLUHs/Q4J4
8HId7xjF4eErVA0vScRvgL+lueQTKp3A20zVxx0WO/nJ6PvxLjfd75AdhZ97ofE0Z5PDZxncdDeC
rf+GT6g4UFqlmaHCbGZaQ3wqO03s6sZEC78AZHOT9Xr9lBDq3AESUn4qDXgeH6scALNxicnYrg4p
Eu9aCG7ntO6654LidqAh+eonih7DOG3Gj72iacfYjOxTPU/eQ2F0xt6ycmU/dzbGrE6UnPTS7nd4
phS7RK/yAIbbdKvgBYQ0Z4nnN2cqmFQlusHNBQdVkUQ+oZv8FkVewRnSsZ02ayxys6ar/dQTX6fI
yU55kiEcr+h1oDcJ9FfEF/rHruEvA5K0dmjo5AcrU5ND1kyOQz1TtQLPhvLsMCBIPrzwsBlF1fOo
glhKfEruYbkbxWDHQVOUfeTLQdqnCuesQMFT+kZrxHwqZ1XuOjcx+NhR+GzNIH8hhQ60VtxB/RpG
jbifUAU9legsfG7EGN0Y2WQ8e+n4PVGTrvPnoUm/ObXsC6yaZP4tJn79GBdFcdt2CB0gWud4fpVi
xuXQTzhwZSLTF3nDHcIYxb7RkLIf5pZDZOXzT0tmzs929sbfKXU8UAH5cJzDLt4TDGqgntV5X+pi
uMO8Sv9SOl57QPxR3becyh3lZWeHjPzn2rSUYBYaLk04p2qBrY24GOnmcJiyujoXhf5t0NARnktP
C9KaSlhTgmo0jKE/hqmMA0JP/gGlVSzfSSv1l2MXyl7TYQwVimp87ZvxVxP26X4CvQpZ2VN+DCBK
jnph1EcPtO6XqFLmk61n1pPlpu5Tq+jqbkwrJAryxgoi004CBdPkvRGP3CbeKPaDouv/pnVvGf7c
e+LgNlikGgK/7DZtqju6a6NPXanbaU2Xj7sKy/r9PHYMmljZTh/xiIG/+yMym/k5zuV8NtrwxyQ9
4zBoZkl5R62OdV6HB3OG3dZaXuzDLlAxo1GYGoRcPGlt5ajWqvtUmqJ/wAvV2UMAC2+avJsflWrI
n5AeD/eJdBTFt9G5jQG25t+yONtSTbmSHGA7pi7i37g6AJpePcuSw0TZhX67U9wbyc5LHnClTo8d
Jc8Asx3lYQo7c4sQfiXgI7YkuiQfgUG01rJAuDKJJm0qafD09i/kJHkcBpiE+/cD2bcV8qXSBkaC
vunierTE8X8Ez6AZYnvKp/xUcW1862qMOWPkj329BPVX13Nzz2UNYzO1y29hpRb/vD/8lTiaOoFH
S5FOP+TDVWTHvWkKu8ctPRrnjGDasT6PBV4z/uQ57n5ReNzI9K4u63/nu4YaZR4OPVZNjjnhZH/X
t3I+TWaYffzraeEoC5bJRmGIuv8qkpu7GiOMDAHvTp9TzU/xfM98C8n0LKzjm6kLlezvExIAwjil
YVm3aIav+gxpCEariRz3NEssAs54XiufRjRWRmAMtgDTg+X4X84RhvkCY0eE1oO7sq5Sqk5DXTRs
6KCYevHInPo4sLAfGg61bcrHkq5uuxGcv9kty5B0n9ktoPBImS83a9tnVmYp1nwCfDIdi8QRvhUb
OoAb75vi6s1G8eO1N3ERkC/jvebllO1oD6xOPs+LrRh9MsMB66rx3huQpw8klPjv/Ao4+1yNWX1K
lCmLzwJ5bEzN3YkgGjtc4wVGtmsFWe65lV/KReQCMS8c0dtBV7ydVWmIbhPqSv1GcSjP+0KLUHfW
tEx6e1pGRXFWo6n/FPUW0FQCANWHP9V9SKd2NneGYrkE97y4W8oBb0tOy6S5CMhqaVGj6nu5yJHt
VNagzfOphVFwR78O+AYS/u0v6LhuEFOjucNdtzuWrv6P6fRtMDT8Ni9EQPP9DfaWOE1aD+gewgRc
EO0NFLvNS61sEqptZYluYOB20bTLTTvHDdoGwBU1Mmgm1z3iHoTJNwrAATkLMU2laQFKTv9Eudsc
eZ/cvy04UKkGcoG8r4mQHfn45QoZdWvJhFb7KenJVx/aiaQxKFruyixO+4Ndp6H90emsbKMa+Kam
wnqw87moKQQy7GrcoR9I6ezEPnVmig9gP4vbIp/jPUZV9cZ1cm0XWHCDQUci57w4fFzOsRzayOpj
IOEIS9k3uOM9gvFoH1BNhIulJ9MOrJKxw8X1s6ZKzXc6kiDDrLcwBG+eJ4pIzHgRncM9lX7N5c8Y
8SxB7Si0T6ZaVr/CxLD3TbgopenOBBhzjk5mIcpT34h+B8rA28jJ30IKli2IghnyofQnqGZfjl/Y
YSdHoLmnuTKSmzzUBhgrufYJ6lJzRLEzfpJuphzqFFWFGucqHOUx7X3/HLx5sl5/A4AC5g861l69
kRIpyTgbUwfdrjrGVauV7vepTyFqb4xz5XqFBoXQBr15nALXEt5dOdZRa9fk+lgU9aU/Iv3R+qgc
F8DPPDWGDLGgnAwLketdHhtuvaNSOtX7SintXwLrhHZXeVn8TVN72o0GSovoitBk4Ht1fWNBJdOz
LCDW6mMKFUM04SuGpZnfxJpDYjHLQYEhVMvxs2nU0V0tDSs6xFg1JUFVYsaI5JtG/3ocRFgenUya
mGN2vBj7MImVxh9DxaM71ua9iyNBUZbWr3ZIjK/IF9k6aqBEWn5RKX19mvuk0w5kHKLZ9anK64Fj
4WdUTdIOpx8CQV/N+nzLIunKZnYXSgtWIpRFKa9dbqbWiMWsppN7morORgat04Pe1YcDpZDiQQzj
EzosuKjkzgjVJt70u1/Oyuo1oxZL4ddb+op0MS6Hz+xIxLERWfi1eWJ8QOK//BDWzTT5yjBR0ZsU
z56eGjWPi7vFjeZLrqCJc6daxdDvMjk4UTAZGgUHuDNW7ssI0NdxNBFZuU2Hdr6LDbC2e09M7X1X
acq06wSSQYjjqWL6JlvR36oKfmRBY5fi38hwCtw01CLbJ3YkEWQLkx8lfq55EM4Rxr5Opqce8nS6
Ed9VKL+kO9qQU+TjoPV/lJ3XbtxIt4WfiABzuCXZWd2tlpVvCFuWmFmMxfD05+v5gYORZmBhbgXY
bIaq2nvtFcqLrIXdHZXaqfVdXff1h5Pl1jOGGaUayCgiOqxzMyOA7ENHY1pJZYel10ByXjpzdoLY
idX54Vp4vipzlVXbjC/E9TWatCsLfFDl+s9Li/b+Xx++dQX62U7gl31++A5WfYoVNcquNrzK2NIv
iBt6n0Xz9STWLJ8hQAkrRDHsH87oXRM1cIhOAmVaFPgZuZqdEAolh1YBVYKWnc2j33pJVIHmjcm4
jby+PKVtWtzovK0Md6Ye7ALuQ4yvCibitj8aAr9CIIykoutqIxhB+BXeFkpVZQG5424VXoGExS+r
qf6Q1ej9VOKF1l4sqrzXitky/WFpSuziPK9biXlwo2CS0rPDqF36j8i12nZT5Gl/jfZZKt5j7OZ4
LJgziYkjrNB5zXqeD1VmNjXd7tJ0WNElyhSYUo1+VqMzOL5gnD6jGEzs84QnSRYsRVwfhCnL96Lq
5RTmlW0e56QFZIgWZ553uTljPbBUrluta7ckXU5LIQ/7gwFH15+jghRT+Dcmz8HqVEqZfHAMFDfo
OwDWMvFDjVXtHDeTVpDTYNYUNxQ7gTDj1N0qOaaOm+s4Fg5p7aa37SjLF4cUpo8hGdUi0PXU/WEX
9fDuILNMufPRueuzIr5t8Lh6b02GWmGWKCrJi21fHSWOksyWSpHPgbc4S+63SBBekR9RJcZ1h6gN
DCTR/bjTtJKPoG7ikD84r5Mxih/4w8hnw5Tj65Qyu/ZVRYO3Y3gZWoRFYNgW4Ct0l8nsHmwvmYPe
KY2noQASzSdi69nVzLH3qZ4IEOO01gw/9rghuRD3DoEYQAdhiZLuy7nYKFnZBtPUVQERSyDGLnEk
Pstx3yuyA30mL8ZPqPerE74QdRJKxq2ln0vN6YnKbtMhsNPW68NSMRLYRtIUto/TdaOuco/Bhd8M
Q3uTuqkLGNtNy93SGtX7MisMiaLGzR44ZYrXsazyZ6h2zj5RS4adqFhrZ0cJfU1as4t5g6lKHfmk
RulugJeg6/qRLRGL8A6toO9HMw0MhQmFT26VYQTFkiZemEeyLQLWSbsSNf6rfpqyrr7pHv6B5kO/
Y2z6/yv+S+nSDqqbFUkBJZtDD6tFyRaWzy5s5KoRlzHr+o3QZ/vum53mX6qFv1/2q5jO0DMEdHlj
0ZZk+g+DVISwKvMXpgXOq1XqgsDFvNkqnRUHmXsdBLTDOylX1Wo2e+Mx0ax203m6/CZm6ms9CQGO
shU1KW0xlSv89s/7H7GPiJxIYdkPsyxXFBB+Kq1uN4Pek5zG/pQRWBKkJrnOV7/cQJDtDd4hH755
PNcz9m+H4F+/g1h3ZknXlE74GJ9/R5rPcJgMiRAOnsfFkWW0bhRnWUlrLoKaL3alFCOU5n6q5582
JDo/WZrvYkK+FFrXHwHp16XQAfSASfCluI7UmqpTJOrOw8ZErNvcFt4t+deetbPYJVrwZJE+//nO
/3lNiLhIYRg3XyvqrxpPg3lAJwwK5n4yhrtIVfCDY3j0Dq8pvh+oAL7jgHypdrhJnDCvHhOQnK8z
uy9PujeklduJoO11UJ1vRWwyochUzYTawhCt5OSqChnElaJV/ti4EtOD0uAA+q/3/elnfHUesltd
x//MxowW45i7VIuzAZFEpzSIqIv4J84q7M1/vuSXJfjXnTM/RXQDs0eDi/n5G2PG53SJ1qnbRY1y
6mUmW3KfsBt8h4d8KSr+dyEAH/AQPmWk2p8vpGjYudeqJ7ataqbbXnPqMEbPtlpyTVn/+Z6+udTX
dTM4bqXaHGz7oSzFSRtGFgWJBs7s56Xr/vrzxf75rTrQzK7SCuB/5iVf1geuJ3XaxvqybedIzQPi
XOTR6Nz64vU8WT83Ye5985l82a3dq9b9qsolJYGoGfaqz4+ycSqMpE18TuaqmF7qeklyrM/S7BGb
DCou6VRUT4DE7cufb/Ufz/XLdb/cak4faeDj7GyxWCdmGeX5ptPhhUf19F0v/bWZ/d89Xj3jgbQg
qX+FsyxlKuvMsuZtZjhKMA5rm1Tn36UUzVUgYx5MxxgYXsyTPxe6cq6g9H8DK/xjT7jeLeAkr/b6
O76GrdVFjP5ZSZxtPVrpvRxEekoSK7lty6gu/Hhu4xPTCGOTL454tORCZfcfHzebILA62y40o6ve
/fNr7jPRW/PUx3t9IhjJy6Lk0SllGUxLFX9Dd//L7/nTUXO9Wb5ijCOAUkCDP1+rQ/gBRjXN2zyp
kZD1Up82S1ubZ6WvHSNI2ZFpXBtSkyvVfLAJRTnlzYTyvvZwgeMNGWWeXuKxzY/6XDuKHxO4ZG3/
/ED++VHwRCiSrjoUpBoIqD7/ylJadYPhQrwfRTuzWeVt8lJ1pbjHi9V4HnpLu8iqmy5S8IzCGEdN
5lhwl78bRPzrQvjb0/ryZijzRe0kibutGDiuqqrVzlOUG7u4MfP/upfpkIVgf8JzBZ0Hwv58y6qV
KL2OIGA3I3vA18/pz3KwnBCfoW9VYte+7tNHcP3g8APH7wfqCuXg52tpilpGqSAWzqv04ZyTVsMY
ujLmE5pkMIlS4i3GdMmvsFYMGn1SfWzil4BIzvK/v2nsR/kkeccIRBgUfP4pNCg9gB/0khk2VbJq
Czd6adR8ovEY9GKX9L23rI1lyD5k1EFvjo0iqf16wnHsmwPyH/s7MAQsb/ia8O2u/kuff0nL37H6
0mIOxeqjByhdtWOfbuauYohsRNE3d/6Py7HTQEJDfAFiC7P6yzsw60jKqIJWrnCOHki56m6GTlsu
dQGAhNPydwLd65L52zsntvHqhwdYCHAKPPnV/M+mrbMmgUlAm1TTZoLpsWldEJPYabKgqif3Lkk9
ZRWXY/vx31bzX5emB8PuQWea5n0VtIOmw7ytvXh/jTqpr3sMjRITtRRcKVWXO2VMLCydsNwYfMW9
UvPqBtu+XbKUkfVdzf/1ObDJA5Njk4e52XV68mWd5RNMw0ER8JkwCtxTW48rD5oGBE6zClWB8KQn
ASaMG+25GxmscjpAC5jkfU8ZC/mAinyknNlAOosOhOQoQdR1bZC01X/t1a5v7O+P7bo5/W0KWjrJ
iAVJjAHBCCtEUyxAbiOtto3d2Jg0c0C6Tv2dOdM/mHbXq3IUU71dJ4Xg25+vqg1W7mV6le5zHOu3
Mrej06TOImx7auFeGjamtLp7MyRxhuovdUMrjdsglzkxpd1S0N5+5w335Xz+6/PhdESBTFXJKf3l
jaVVJvlVrbvzrM4MyByt4C255nrBnvxURWW2b90yv41boN9Fr4xvyoN/THx4Ip6NYSebJe4/CHk/
PxEFEKmgHs+v1nTeD2z4JCkpyuCqyBYLsqihAM0+BRxdgpQFHWKZRWA6eaq5RAfjXb+X/OciqJPF
fYKspam7Py+wL1sJD4iuEf43ND0mZNQwn3/gYLigaB1GuUpeY4/QGWqATt31nbSAHRehNPvz9b6c
itfrMWyiDIakxJzV+PJARDl3ZHdG2R4IM0OMs1jupS2cpMexb6of/3yxf7k5RqvYEDLowHbqqwJ9
6FomGr0+bG0yw6q107TGGpJF/UOrVV1Z6aNKgfDnS34tP643yEgDpRJFNxO1r/IwnN4bUFwN/lUJ
MqXmbo35XheHXov7hSlzLSxz76cxGeXGaKfyScfi+5vf8M+PnqOB9c9nj2UqAtvP7zSLBlkUk5Co
cWuc5sshLQVg87zczC4xgX4BzgP5y5inYddwYpvh0NffBgD8y5tmw+a8gO6BK9FXCjqeP6RT286w
rY3EYzqQOA48KkWH06REsvzOqu36oX4+o/iqMARCqArjFCzi803HdhtbbaUWe6VR0o1OOthqrJrm
h5W55W6GcnIkEvE/4h7Xl41mHATCIx4N1c8XELwa6laNu7zcm96cbNWmGPeuU3UIkYtmNwzK9M3B
/xV1ul4QbjieRziS27zkLyd/BHDa4Zrm7SRw23rQrbdmiOvHJh48CF/aLUJdwpjksJzjNPuFSfHi
T4Ubh3/+yP/l1bK/I/6BL85E/WuwJusqzwUn8Y749mzFT4rOSqm7x3j29Ps/X+p6Q19eKwAbfpaU
nTqX/HKQ6fWgxZXXQW+ptPSVwQKkjKnyQMv/+3UwVWGQRWmL0vnLmtHbzJgtu5PbqPG6X/C3qpNu
qPX6m6v8Dyv5ekNXogT6F4AkNDefv1PGCwXRTPij1uYSJnN1GYz5Zey0N0lu5KI4xW606qPs5QNc
qRUf+qOiKcGkkwebJxeY7MGoT0d3iQNNF8dKqu+LVpxFlT8McbmH0LGJnOH3yA4R6LU++URyvZOj
/jo79o1ZDTs1bp7KGcWwBpVxKdLCN+tim3Xey+QkxM3Or1ETGys83o0g8kxmM608zAJi4CgbH6Dp
rBfRDtntOY+V+86IbiaMPTPD+9F26kGfM/0qbw0NGxodSrinqvAujN5XpZUEteaULP4+HDJxpLg9
RcJYe3pBConF8avjjmBhxmoSITWJTayoN6Vw7rNa/jacYX+Nv60862Yo8JckCAuPwg+vbvbGkAYl
NK/SM0g1sZKXSDh1IKz8YmGX5eBTP5P7Qpr0D1iV+7xznhtvee+K/K1RmA+MeXuu26QJiPDbEeXV
+6kbnxPuoxvqOy2ZV3OmHeacPHqljZgetUboXZ2FpvEAJvZAxMp6UDqSF0oSbedsCFKlPxiKti27
5MZGA5wBic4Y7pUN9tmTM4a94d4AEIaKge1I1tWMirvyTpb5oZ/lCsrowqRv8nNhtPyqZZPY8ZpZ
9o7JuebPjrzrNPQuQl+pYyuC3lRetAI0p1Alz9lo9oPVPMv+cayNFWzfHzWkvADyOBRo5ldwXjfw
37eTmr8uvRvMnhmKUr0dvF73dejNsLWrEA1dUKnN24ytQjbECkql6qm3KvWGrpAI6JhRSyS91tdl
8diNlg+90df4rVFJucIyOxLzK/x+NM5KNG/quM0Cty1PeZ/+vAYjr9y2yFfTbGxnKwui2g6n3m59
V+1a5LvmxZndJchGbd832a7DsjGc8/IBU/8N0WR7OTGZwTMoxEVnh8sM1VPcPaT2EhjREqCQ/aVj
8BpIZ7gkWnGTjMorSPyHdOzfcaJsOlX8RgkVVFNxbPDChL5sPg4iWtml9apW847c830zpTcGNz45
sPcyUz+hn4kR/aXHJREHwqGheI7zXpTEYBC5OideRaxBfmwAQGC1b01t2nXSvC8abdVN4z5f9CvV
+FaMye+qyx8BtPbUxC+oZG7nAkv3oX3zlGyttXLNzrMlDxF29aKGSqZexkSH8Fow+lXWV1TdkVm/
8hTSY4TRh642BW7mbCBBhMrQrjM3gZ3nLvwoQZ5cftNOcB/L8UeUzBvXjXeT2210vdxbfR1Elhp2
zMyzTL1vpglOhLuXendyleV+HsZdRABT36I6IAtla+dkuA1a5oNnEfNpvil2dq7U/tlz+33c6A+N
wuIE6AqsOkbWELcb2c18LnBsCd9BkP0CM2oPLvA+WsY6l/GB1Le1DgMtGrJNm8+/ZT3iHJuHnsaI
NKluiRt8m2ESt63z05zt3E+IbYHObLzPbvM8OBkAk7ND3nvbpGKjZ/UpAqMI1GW+7wq0Jmmin3Un
Wc8sNMI4mrs5V06JhyoC7zeAQuZ9BsYsVlKeSFAin7g5Ogxasya7q7t2r1fy1QXJzHL7AH94hZ9c
4mtdA926vUd0vXan9mSJ4VSm6X0aaXts+54soa8NS7ljXLnGyYSkvD7Ex8BvZLHqlprX6MHcHldR
T0SZKj6cbtpGKIWTnj3WLconQ1c2dhydCIrcljMsnFm7zT2cBrLukvcIROxI6iRjGuGSWJvRYeTf
zIz9p+xc09eV0bQy1HFbQrUOpNYf9KF4iGyeilvvuqXHw8ONb5KOR2+mlrbr7Dr32UuPuKed0wIr
iTgdbJg5cDsWlaBBdWCc4lRQoXXvoPXiLi3xWibaioRfJvLtZGJyIO7sRmVsqu7qNNmKtHhWk+jY
zsovr+2J45L5fQI8pCfDRje61cz4ErWWz0veKOV0yjR9pU3txmqMwJz0m+y6MivLBEEp1stYnSf0
664OOcvUqGKZQew8p7lkrbdSRb5eUpUINobjUV+/FeZ8CxC/dhOiMAb3YA3xOW7TYFLcIpiHqfLb
rvxR55UXCM/c9gSoAKL+aqzhLZLVJTHtX5owfHzV0lVhV9DA+7VwtTu5lFt9im/VNNlwoq1zQw8b
UZ3nKP0hO2fde/0FdQ4m5N26ENXPWanDLFq2atXcpK39gAc5KpleoLWoXq3BG1eNq2yULtlFcb/V
EtcIdJziJ9V982xs5GM3DSwje2l5+b5LTY9dKi44SVVc4tx4t2qVzUZn4GMuZOAy43uAGlD5tZ08
Z2W2TYW6VovqdN2P2ta4YeixmfHErtUCN6XrXp8oTqDW0V2mIf83tXvclfeYpxpBo8BUijjSkmlZ
icjYjRQPneY8Z2ryo2popjmD/V6dgDSKFfh6vzb05jz15uw7OcKhpqlfR3Zje5lWhdNepBUf+pKb
VKeD0aVhV+CGpMtjTeVsGcSJItnUi+YcoX726+FqMdOjp2D3XLxhn0bqe18NJ0MntkWa8sHJjE27
lGkwjv3bXEe7WhKDSPrHMYmNlyjPbxu09rGNG3heyies0HKfHMy1BiwkRI3fAwqAhEzHxM6LQNPk
Ru2tbYVpI4hNRtLdPDPLE427yioUUBwnx1bkR69HPjRORZBpGfbT6UYzRABSerCX7hEWRBh16gd8
mRXigUPbOLA0WpaxoZ6FdF9cbT53pfkIs48NWjcfrdE9wwbbdoOzEm25s2d1C5VrF2VE/zSWcjsO
0CXYTvOivhlS4wexvAdcJDlrK9cOk6U/OKLeKou+dnJ1o4/tE8+Pi0fkhMYHUdShrclLZMbvbeuu
erPbd0OF65S3jlX5wxDdOnWnR31InBWsiqPGdiq6aTVZ4gR9bcsPv62bHF3c8prUfA3D4r7LqH5Y
7P61iaKDYs0fLOAQOUlPp0n83gR+YaAtgzB1myPpakTDue4pW1NciQnXaWUPfybP7/G31rf0wKGk
FlOcOltBR5z9Is9Wrlf8KCaoIfZ8l7vJ6NPIvrauuhOKe+SUWGlLsslHNfUto4AVYww7YY81vAl+
aws7ouaD8TMpb6OeLdAV1qEf3dXcGqvZwoyWzgjjCwuZXmSIS5Z5003VGAgSSM9de/38Ovb5qXOc
lzzX1p2mkKkaP9dxU/jAMw4EGDWMJ7Fqy+Sxa3tKNWXaYT/zaBrJ29AnoarFm8bgW2qGKhRFvO0o
XjHgGvxCmivAyo1qdreJioqwHfZSM+idYnHG6y4JbaUKy2pI1qwUGZR99jOqvU0Xy6MSU50P6buX
ey+z4PDHWsTz7Vq9VG7lhgVvM+rtUGs4RZwpgQ9RxVcB0WoqK4gs05tA2KgP3pNz3UB7BDc9mCZ0
m1KjM08ea0Y1CJv0Dwi42zmytip9BCiQxS6JvTq0RsD+tnQvi1LEoZuJ2zY2LraVXRyt9S2rJe1K
F9u5GboVujBeQJ/f45B0FEWH643rbgu3LldUHq9p1zyBlW7A1G97FQ1dr49bw+i0QLTjRVL/h2BD
q2HE9o16/tRjlFgDs7LtqwjpVCu0pvY8kYReTRAAywYy+/g4iXJtq0VoV+5GtvkN7gw5YgUjZMEv
QUIGkhQQpLAq6nC1CUgTDc0GFg6agHuXUNEmTwJd67fmlN92GcHu5nIYyqXZT73xxBQzWs3ERvi5
J/b5jEYR3tMqUYz7qiqP2Rjvs7IJIT5VYUPUSOjm7q7oGuE3qnbqKuAgNzP3Dl5wojPPpVej/M0u
CbEcfm4Ph0U1f0KYvbed+N4gBAW6oBMK1SgCNx/0MyyU+76WcQCftPDlop8cwsd9r73+yRkPVzEf
aW/WLwr63C8boOdKNBYZwdMOvOvYkdcadOoYmr3zOuMEOZgJIyIn3VmpvIk6M1xG8bPQOY1do3uF
sHoPLXzamqyZbo7vitbZCzQ8OLfUd80cnaW+rGsCh2C+al6Ig/itrdehlbECK8yuhwkhkWln3tot
q2enRAdmJxxXHJ8rmuCjENTYIjtOeks2WFt9KPy+3Mxcf4JF6TM2lb6slJXSie3gEvBa3edp/Ziq
+ZPZZNKfRbMysZYE2KaWwwP9qGdtvyJ0ygqczMl/tmYNZ8jF8GfMObzFR5+oZyU22rXdL1D1BufG
kk1ojzmtSVzf5hKV25Bl8Gekg1C0PqsJOr3WikPO5ZjDQOMcSs3ALO1znbHnKRHt5fAsrHJtaOK1
qG0aUJ25T6z0a5s0ztDTxzvFyodwEs2bdMfNQDKjQiILzknQNvv+56jYA3mkSht681VOqad448Qp
/1l8HuPpVlXm9ywlXdYstqYzABoO6166984S7ei6hd9qzug3+Ng0S3xETncD75vAOFSaUtNDYaXc
VC6f8AdveBMNloQD/vd6qQh/QTIe2I2+qksnIhKGXbvP+mNGxK+R6Bul0sQ6McpDxscxZ3SaqXgR
iPVHCIZll1OryCEoevWJzug8xKn91tjmLXg7HLWSrnYSbgf/WSkxPa58Z2k3TbSc6LNDw8ySmzQz
Vppp7wcvWTVpQjd6xbyrV8S727x1ZZiWCRQqNjKNCM9pzDYRfFiCidQ0cBV1W7X9SUzuIbFNKh3b
p3q2QvbGcDYXDJCTp8rAKmpys7fB4WytFroIpcN5S/BvZUML2j8LRXszZV/66lSEU7Jchjg5Yo98
tjTzlHQuQsdmXzBqU935lM6J5lvN/IzO/Eav2g0MM2oXa610S4irUbJ15usXNbvDjbfkL4Vr/bai
VgYFwQO+gz4Vspod6q76Uo4V1asMhsYJCxZ74VVomivvxkuLX2lkOD6u+EhS3NCW6n7J9UuWznI9
twiNrfhm4aPyZebc09ZT+mjzvcbXnuVGi+7QzQn7MA4p7bovmmyLT9c9sORBYtblR4n52g7aAfHc
YymjmRK8WYLWsA/kBR76JopXV6EHwb+bbIpvSsx3jQzldTl8dHgEBJljPqRWdepLd6+wF5Ig8Vsg
mwqmBoyIUAtkvvNJa7t135bSr1DC2h0laVWmyVH0ZewbMY4W2jwdRyV51hXr3TLlL6ujrTKEetRc
uR2I3VgbI19E57JdYVqbKJfGrS6ZjsZ6Mtx1amEzhiFiuCjznQLehOd4iD/xsDN6cZ9BFOQ0KkMb
b5kCtxO/NKcj2OqNOUxrQUTNgvLT9gjGyxLxpjlCRzXqPA6ZtncrB55+zfaMelj20RCaaHpfiUhQ
g6HVEupnyot01DeuU8xhY4mR2HNKrnZaW3BLjSXfAHCsWTOnJDLe5oSBpZllKz1L3k3ktH5almRW
J9aLwjiC8fkP7LB91Z7moOvxqUZA+WEzFoPnxdGFZYOIpnMau5VvAeZXcnrq1J5a9sq9luIZFi3u
Ga57JOoDkXFXryatujgFtmx6pbvhlEe/1dR5isnH8we1blbZohpUgLW9t2PjXVKE4Cyv7ztcShmh
Jq9KDqcdYTLV1MIG6A40JbWarHACmP1lyMuw6iyGim22lfp4nNh6PL2ej1PbW7452iw/qKoWETCw
U6kTKoVKqbK9e+afwzoyQS09Lb1KXHkWTS1WdF8HIqPWRp0Pflr3b3Rtx8XVfmRpNJLN5J7MfqLi
ncQ947JppVnVhV3HxPNB/Ix0b2sM+OuNmd5A/qwz39KGGzjFu79AQssKO6ruMZY7ndOZbRVS9nWd
ZItkX2/wJO7pfysRZIKaG9v6O1OIA7x1kJbBvnPKjk8ayKCzjQsfx299Tg+13YfmNWhIL/XVEJU3
pilvikjsGDSFlZw34PS3y6id1al9JIpiPQj9ovV40on0AX7uk1PGnb806TOsnpO+ACcIfEU7zVxV
znhyPet+jtmcmo5unW+OEnjlqmkYRfO+6i0HZbC+SZ3+fgQ4q0T76HDdFlYOYybnqGbDHVOJ32mC
t0WULe9ZlG+HKlulhU0FkAS2ogR16Z4ywwpTR18ZuZr4VhVdcrU5dFqDg57XYTfs/tCal8wpsKKI
nsuCMw3YgeuQ8zvMrR/DjV9DtSXvtNF/lJVyJnd08o2ELadp30pY2GHizbg5VdqyylCHcwYYhV8s
nRY6BVF0yYzxSU2lYg+LgL3kvEdLNwTulTyVm8tdYoKzGupz1+NTgDUC4Od4n0T6PVO8AnZJcUPu
6l2mpMc51dZFPh6siBJVaFOMgwXaBLXfk+9xdt3mBSfPYDLnu2Qo7pPFCavBufM4HzTh7b0c8whd
O2DIsEJXvtOGQlvbGm2Al+xlqT7MJnBiVqNbnzTzZ5NZSBuycVcX0qLLsMGShPgJEL+OwF79ykyf
Marc1lfravRths9L+6sYwLnAmFexOT8lQ7epZTr4SWmunRFnCb2wN/rkHAqPv+aGc2v0Hda5DOr9
cSwfazvb6aDKtuJsnXS8xEt2d/V5MLz8oLfeHrXsLcaL55QE5shsP3Q9eiwdtAbCPNXlfC4HrAfI
dXBYqmPk3lhY46M5HMOhzrfYG62zQjypcRzWhrzpIzNI22o76cNHY4/0X8v0lKmj5zcomuNIpa8V
ph83VuZn83BQh2nTDd1DzHGjmDPJxSJe/CqL9U1RMffDB4bdx64w8BXpU6S2+yFZFt9Uy23c4sMy
1cMmqSeGEdK7oGsIhE5QriowdSsoyH3qOfxfKnUMdBW+D92ksqQlBXyyrZT2gEcFFE7g/9TkYUzd
K1M5ypf+pQSR7qXiBeVsnGIR7RyPm27xF87IkZ8RXDJ9+p27Zo21aGWuC68/aO2yiV2KyytbwIsq
tjoCjleekQV5Ii9J0h/nYfbxeD4nBuCvrC2/zpU31auuaCOsnE55YMr8GxDrZEboSeXVyhqMR7Y6
p7aunxmMhhn2EKJbwELGQzJrGnoE7CrSmIK02RAR/UDUMAKlODH9kpxCUYrzPFM2t8bvXgUBxOQO
ey1vS7G8yaSu+IXm3hNSDJglnmBOP0QT4txJWHfkR29kRVmfWisn8x6k8D5IhftVMFxqonKrLe7o
45BiUlqkO6yZ30y9OqlRrAZmkd8XkzZgoyN/4SBEd7S8SishSX6ipjXXSaIeRSpXpaOflCZ9Emly
WbxkLbHrBTXvKtxwile3yz7aZXm0DU7LAsBZRFowOZRgVbltOmOzYOdxXRlpS92uvs/JuInGRvXT
ec5XldRDRvwPZVptMLHBEa+DfITx6k8idPecZDVSj5TPBSmYh1OyT/13i80nVAbb9tVejYM2ETOy
0np/ZU77RVc/aPp8cO34ALV4zbxUp3VKlTBRzFejw2vDhcXC3OQs+3odkQBKKdDt4Pl4vlrI37jR
30xCVwMP3410MXeanp6hhst1VjPusjQwJFQZMj7nEfbflev3EPHlZKyXSdu3eozzjbncmLW7Gkqx
HitjtWjNxpIpZjLJfNDqhAwLAp+7YjOaj9DcLo1K/zNjOFupviad7RyXv1pFbkudNEscWqTlvTHE
pLxqnFXSOaBknnd27fSUmsMbRODHUflZuxqwEpsqD+2QZr3hszZy35lTx7c6Z1V1xk0OcZAzgBx0
4W6E9ChZWVjQSz9QWV9iSER1B3AoaX76srhvI3EizWRNrvCET1kVul52xBD5qJsVh5jCJMm5KZPk
cYy7teznUImsJ7Udjw1VkKDI7/LxN43Cizu6J6/t/KulTYsfU+vhUGNhG+crsRkIJVlX2XggPeUn
K/9Nk/IXOmW+wTwY4njT1UUV8HBVX3ezF5sl8H+Enclu41i6dd/ljn8C7JvBnYiUqF5y7/CEsMM2
+5485OHT/0s1uuVMRAwKSKCQaTXUOV+z99q5Zu/g8T5y6eHzKkOtK9aVt1wjR264ojaq3W+nSrsK
diSt1R8THfj/yCVJYDXx3QFMwI09JxujB+iiZz5mLb/vs99WDWIynbZum34khbsfl/l9KD+bHMen
p5jPN3UhpiT2FEP6jKaHZUcBrodFB8OXZskD4E0Hi6lXHCHIMKKTMU2B3nW+2o/rmu2sMKpNkuqb
Pp1Oyy0Z1qyfl1qsUwWyiynWEK0av6ujASeHcW93zrYvlRUWImBNQ7SyiJekBre2TGxuKNzpGHme
r1eusW4T9q/OmB3sydogG8SkR3m7MDcA6nDquKRVeABOPL5YSrMbYHXog7uyU/UhiudvDH0ch7l/
87qM8rVq4tNNGg0s31xPUjtPi35fp8vJsdgVYBoMVT0OM7fYTE5ymFTnbLBUBvPj7txMCYvBe0kk
cBoYvZwTd33+EVXKmTlA1E/roTIfckc7RslXNekHPSsheNCe6oNyNyryLGkMWWi9WeoT44j5Ohmc
NF1vHQwn30bgWbqy9Bev3s1Dc+3ZlNLWsViZXikkU65AmtOxHX4pWdZuFGPsV4CWznpGf85WAZvf
9zy6b0VaRXtk8htl8G4jv73UDN+S5skr7Wtu9vetoZx06LY+HpdrEQ3nOKu/2pxBiBRhYfVcW+DJ
8MT8JhRwlXjjxWndjeVY+wjxl+f8qmUUdK1YG8J6VSwo2jMtuyfndOVZ46PTm78Z1DNKm3dCuvtU
pvc3agoUMRqskbOpCLThuVYM7kuXuYbaOH6rUgaT+fqgu/XTpEavuFFPS1luErO5gjd7WCYF1WS8
FW5+7DVj009suOHwyUQ/9Un8BGz1ajAS143maOnT40gh3jajrzXdxVjwNSVkeHeUW6MtL4U27+Fo
rWJYt7d5j9p2D5FarxmhpIFu/QLcfTWtbgf2kgwPN8jr/ilfhidVz++XxvUN4ewZ/LIKaR4kkZF2
Fj+xN4FYVo+/BrtZV6jaZfMfwlTkt3Gy7ePmgRUXx5ua33EIrpWJvfFs6PzyFa1ZKUsf4LZA6+e9
aFVRh2bCGSaXWD9iRApMVKxJ167MzrM+hk5CehCM09el2zOFS6R7qjFNM2yg8ogyazo4RttQw9Ab
5UnJF8sQmQUdozV5kMwTZUGhwXDT7fuP3nU+8RwfKFTXiVaSH43Zg8soOToNGlWhvMPd2U21C5Q+
yt/H0TpHMzODCOxDD68MZC4QEIBugLUgKjXWScS0uKVX3S+GtyXA8H4gxrdxzHGlgofM2nJLuKnP
+DR0iAVHfQBnCRdSkAzdPQCKq1ppoVTqozNhTySpwrGxfihK9VCg27Eb696bGRNF45kRN5Le1riL
HNRCpVWzN/A4D5oqQ2Dhue1qkDf+lnXoO31T5RWLAGVFHgnlM4CyUgSTqO4dSRgCd1nXDNvazh8i
m3FzOyPzHK5xJYpVVseHqrS7tWpM66nktIeeO3CYlVk4FWPe+UD+vUNpWc2d7i7mowA3siNxyAtV
gjUHPlHIbZo2V2v8d8+LATywF3N577r9xnB7xjolX9TUbKBmIa9g+5cyB8BaqxRKaEjdeUZtwpaf
tpa45JXe1vY6iWyeaK+Vw4endV9K34Zx2eAlkdoqL7g0zGgjcrFnfHNyk3mHoBAMsBnG/IbL34qp
7HIt23Qd6glDf+nMVgaq2b5qcc/KgyoJm/xKT+ML+I+j0qGWR4la9M/DLePTi14k1CkOmLXD1TwM
YgUM8qqIzE88/apbWGaHdmMqFb+IiV1ss1p6OzRSDQah499qaPiBd+j34pU2JhSxxtUGWqHFb/Bo
/S5iI9DFobRr8tnzswe3Dk7ZvEkYdWpFuRNj8phZIT0Ra6+Sh02BNqVP1Rr3QqCCeOlZS47mR9qa
TB6zY2vkl1lzaMHFsTHVnYnR1Tf0u7zl5mmNvggKqaI5E/k91gxI/Va9nwXNZFtp5xzE7ip3adCg
rIAiNyRKV926DvNyAZm1U4UCaWbZ8AbwzyPYbBwbSqX+Wk7uARnrJ/3EVSIjGJVi0yjiDAEBRM9t
Jt242Q50D/sfpDNlfmK1vQSaUdEc06jqTfaS5sqjomtrl7ahyNJDwU8Qlpz6BjN9FTnU9EsOLXK0
X0uDFWOsJRc9NwMxNefYk5s476+Li3axTGp/IsHEWzpf1ixy9Zk2ltbWoC0GQrYSEAtTaawbV/HW
kqUpE5P5ixuBnnaoSvO7i4XT+2nvUSG7UNQ+y0gxvxlzll+tO+QEYHXzyXL6jmHdJPPXKak6iZco
cr56z3K3ph3F5qpgidm9idHln5VJtqpfVVpzLqkhT1DVHIEj3bELklyRYq1gii17TTT6XisUSilh
WFodppM7sz8k/S1Yiqp6FrFAMOh9uQhU5RU4fpim+taMoq/Gey66NIAsHiylu3MmNmwWVLPZnIQ/
yOFMnukEetGc/TLhQ5jFNwP8T7seH9P5tuvshgMF1Ckf2md1BE7XAB4xkyGIE3mBa+GroGm4VaDv
2BozQmfRNm0zrzPgQ3VpBk6bnPt5DFvIgI6Xrh1D8UE83GtMfDVz4IdjqBt+1uNKxgyR5MKGsMZ2
2qofDjMhEJJOmJdcbtlw0YCOrQZvOozm+Myxz7yn3Q41zV5BspHfTd0pVpUPtiE9TnEjmG2EGl4e
jpzT8pY8otJpd+iqFCYLzWKu2Qt7TPrLd02qv1qv20iWBAz7S59Ixd/dLK6ZWvyGilCuk9E6MLJl
zhR/e+x9h3pcTRVe9wQuAcQ6h8pamcxNVC5BS1wh6uCzk3DGuwRGUxgdO9Ff2oXuKKKVdNHLM3De
OI0StOysm2pkCW/QWclQQS1Cn/0Yx8u504wXCD/buvQOihqvtap5h9/+JqtuXXTFmV/QZwfskqWy
4a4VAi5dJw8jGd0Vs/IUD91eJpw8qRy69bRk5yltViPbn7Zz32dF39hpurNzOjlHe0xc5Rl2OQVL
fM+72ir45pNCX2Gn9nuz2kxL7lvZ8LsArapI+zgx9+YG584rrigdDcYp8T4F8NULiIRTErpVtBq9
rF1bRRG0XnX2rCasHNjZGUSwhqunz+LDVFN1Q7TmNAyFRKGgjj6KZ1b0zPbH9qK3dsDll53jiR9w
Qbud1CLQ82GrAzTQBBM4i1KDwBjCadUvI3apw9mBV92H5hnnUmk3ZL0EUmuDlsU769BgcssnST+b
i35n940JM4iPIm52hYHEz/QIfWa3bNTaE7R4GPgunhXd7A7Z0qNUwfWwIrHhjPxzU4wcPwq9WxF7
+wz9DmlKqxa6qK2i6SmjN97VcwX5wzJYWC7OkaHQYwH2ngHzVfapnzvyMreI+8im2rdRkjLYQZ3R
lsNxRMHgLd6da0S/ci0PcFysIwCJwo6+xiKumeNIKI3dTs2L0yJoaRu0SvJOmi5qQMXHErOLJ+/g
luOanHR2KgwkXA7nUuqHfDHAIfSgMZD/HpeaWX/t3E1Nd7C78pgaLWgb1IZF92FmxZPbZJKFR1+t
+9hDhHLbahFjZi5lAPFql7JAwoHAbTWjXEniu35239WyChEn+Zox3XF/bKa+DQSqD4U2htMetdQ8
lcAYLhHDAeGeeqW6CuGuY6go1DJbIE9rHWoq0xXtxS042aNMWctlWds0voMVneH1YUYpT053RZb+
CEIj5rmoXijwbzIoBE01V9tAkbvE1rRpGgvl0ihWNjNAfUCJrekX6MaPMRqflZ304GvZHkbeXQv2
hDkA1IaEO0i45aYxwc7W3iVSXmvbCXFUocppt3SgaQAPfAO65nFCLrMM7LxiT52wxJREWfqtmaU7
R1GtFZbGEBrbZeCLTmN1W9qgX3sGRcRQLiub25sBEf8DO6Al2t6a3bfU0+6MUQlQKO7HERFgNK4z
mEL+oqcvOeq0JhNbtEjBPMZXszbWk259tK19AdnIBl+hoBrabcOaIUUKOBu/XL1g0R/zX5j1LGC5
cBYzO5Fs6oMOmtbYRBduE3iYHacE/r853TWW3HSTG7YMbLiFgxmyZ6zOT442saZu+g82XqEJhkPt
2pdl0lPMereRRIktBrBInPkMBXfVHO0lhV0rlFeivh6YToU4nYLIK0KP8hJ0hS/49K0o+ZVQTEZO
lvr2WG+Tm4SupEL2RHtkgYMAdvxddkjoxkxepZtuxiwn8bZ+vAUHrURnQgDqkMhMJ9IofbXrLsVQ
3i8z4DAtDcXsahy2jcnuWWUI+Qgy+c3S5g83ZkUiGMCofYkEOH3UrPbczkmBLDNy2Fc4C190fPYa
5ZpJ63uemV01kA5RSclzK2nhu55fzWRXO3W0D3VjhiJ1DlWvfTquPZCVi/D1phCNRBwWONWYeVAP
IfEqWO+wjtVXxZCtVbW5azLlpdKHdd5W+y7rdyn/H8vcU6F25zFRNwOQHkYPnxn2ZK5Rf5jpJGS2
hR/ArtZrutUkWd9WbnHwRveqRzdRLbWPGPaTSaSkYYgHKeJfTibYUdo7Rnd7jWKkIe22UrDjWYbC
eEv3XmDTXKukPud9xKR6PKTAWiDMvN8yaXE6xivrhqOJB5R9E7/oeTSDsua5YFr6kSMJ8qe4YEUA
PnxV1xQEbsvndGtRxsl9TLVqF+vR1mbSy6t+ZPnzIfBqrJwe5PioUUQjtO88BW2Y8VgyOfUtcn5S
NzlUxnzNRqZQhaAo149jI44kbtCUWEBN2Oaf5gYmkI6XZlVpymM35L9Gy2M9Ex96naEBk+771Mk2
kdbduX3sq9Z4B9GabhM0TRkhvkjiiNW28F3cmvwQGBHhq1A3DjCVLd5gg7NBOZg9gscF1VPfmyoW
uTbZkIL5YEwujYJIuqCpyQ0WhilD2GVhh8gUUQ0y+/a7YK8tk2Ja9XC2fa01DwmGp1U79+ypOeWp
Efde5wnf6mu6TNQflqg/l0z9dqZ7G3tsg6yP9+E8WoX+QP1zjM38u66mM56MlZTl2usFjbj5ndX8
xDklLhFigrTOkAsih+s02axb1HSmqA663g0bQd5373VfSQXupyoGLovYileuUfnoDPFGzowBU/lk
y6FfE5N8FHP1JHPbY9ZHXg5zV+6u3l4r83Cr6u8qfbqAh78DkBWzXpv2kCOLsNGdg5dA5ErdE+tj
XykVSlC+27JhRGEaIveNId9PA1LhZRjg2UWHjjuGddFZ5ySLRi2ik5qPoHw2eh6dtUh9y2NsnOis
wrkfn2fhMgb13iCPrKfe2IsipaRckIrQMwbF2H8yIGGLSES3qOxzrS2zD1h6azcayvk0usnI0K92
lXeI4WGiLWArli7Tin1TmDjNqzTKZ6djr1nU+n1GjVs0+ZM5ZYHA68EnSZAbsGJ3eahGywwau1Q3
ecZOxasDR2ftQ/oMYijpK0MRlp7ThXBebt+6gdrYfG0Ei+7Je8j00fTbhAlkUn4Y3OEosNYpXVKO
ENZztN9JOZ1GbdpkdnYv+K+o7K/HZdgoevc4adnXkHQ7K25PUS4vTtRf7KSiA7HuKAa5P3VuWs2m
LI7XYz5+NkJ+Vxif+yk/VzK7n1pU8qbTvDjs0QqNWRsG9kDns+boOoG4O4won4dJPmJCAagPQppY
1VVc83NNMvWjs+uTmpZ3LDGDQeZ3RlzwbdX7dGhClqQM59TDkjkvuWtFDOaXbWnGh1sHFEnjAoNh
13bqL91LeZKmX44ASsDt4C7TqW6sd61THiOmeergfkfowq6Lyfq1iH/PmgCNrB0L0Z3B1q1HdWlX
qjsSKIdnMYBuZzIKabjMqgdPdEcyI6ddqfKAoOeCA1SPTxM5UGt8TZsl5yioaxTn5i0xoPyKeTnr
YRr2dZWEStQc7N4+565yVFDsZK2CNMJqd3pc/2olnOJ0ybeWqd+J2JlQLbDXXHBDI4AT7wMvUyVF
dGWX9UFrk5jSzf0uC/IHZf7eq/M1cct3BdgIfWauMt6a652RUe7d0mHYPifrcskRWQ3ma8xjsBoU
xw5GWtekSDamGn+ruXqc8+KrzkagDq3xVGl4XxSWX2BvruAO6V06EAttZDCGQczRIJq0lg8a1qfK
rB8StdYDmHvXyFA+pTSfi3GmEsqtcGBpKWX/TQQ6VljVfGkMhNaMieyu3ipGZ4HTbx+jCn27HB4I
4GCLsgz3ztAOa0gmOU4pc15bnkmsg27/FqW4VJ7xSq6aulVzFktJt7ya5XhuoymcsvqlBjFezPkH
3hK+PGXINrCfv9zKe8xHlUYjIluyX06R0YWLWu4jqwvSRHsaRfF77B2kBNEOxjwRDpm1Fih5HjTY
H6S7AoREN7bpXE/synkGwTbju2ReYelVtU5nCuyoqyWVprafXJd4gqxC1ui0aFBSF1dDbe51c7hP
EyPQptnB/aNBBC04vrrvhUiCVjg6Em/JXkPQ7CkM55Z9k6CocTgYaMDBV9hRwitokYJ21tYswKjB
rbdk97A48QvgwN5vcg7ibhShXgsssAB50X1qOhkRUkzblHueseRzbVZtWHW0egjutvw789aNUvzq
mJDoPfJviLkMorQUPQo6zmYG+Kg2w2vfxweVDEZ24t0+G/P1FFvbRCxgE9VNpLPqqxOGW5ht04It
ESyFzwy9llTrMzzDYOrEi9lQZ44Fn1Q0V/spyk+EJobc/nkAJu2CD3MdV+1XdhMEOdPGQZdfNkZD
i8N1zbHmuCwd7KhZUMn0+QFl56tVu2f4tZ+qJV3qZmdfNtEc6LHXHtDDrgk6MJnJ36Rjzm3apnGf
2/pBK6cXcJZXfTDCzBjvSagNqrw426XkNzEz+SsenHL2i5ixOYmkOKsHBAtUrxm7EDfu2dRpVKiN
gWzTUFapinJnyaYXU4fMVRpHo2S1zG6KEdxGR5jJItjd5Uly78R6s8nUpX9AhqEfPZIb2o6Tp+aZ
5/c+BqNpHHE6bGmT+01l11SCNtzNBB1bINvhRLawCyEvm4PbP1Q6Dd8QbWuaNNbq2aFAkrNKnfYT
Qvsez/kacM221TOLItjYdhpigzQRe4Rw3iadxUoV05Nqt3cOT/HKTFmKqmn8OyM/hLTRrXk72Bh6
vHlM/vRBfyQim7bWqaotJsJpZWVjhZaXKEKZXF0CuRhmoYAdzeUSedN93SgXUzLugVPHsecdHLWp
0RNO68pCjDKny7lwzBMTq5UkYi4x1UscawdXZWLhJSz6m6X1Y8D8WONN+rWeEqe1z948rWa6rDlP
LuSuIBVnfYxa3hwrgF0sQNLqqSqUFWjcLb78UCvmQ2d0L/3Argx//MHR59u8e9squFis7tyP0UY1
O74SEYokvxJkggkFFZGfxD1WIoCHZNNdUjQFPNz5M0nqBnwn68XskB1jK7iCYYiITcHxUFr5B5Rb
6JQ2gZVGQgXb9cmm1ebAGOgORfrUazW0QFt9EHZz++YQXAGNkKILs9aAxt0O7M/NzO+d+N2x650m
iy1UIZXlxEh1hHOLOA2H7aZAOmrI8V7jHA+KPH6mYbxUTnNMwTPSGipHYRXf7CMKUEE4NRucDIJL
FmCtA1IzcFvz5vystuWCBt0V91igQcnmrBI5mTbcn2GjpQ/N0CM+NW+TYEG3yOon2eAXUBjlsH6P
En2bR7wJSjYevcRufLuyjnyWYOG0kKC5R3eYhzUErhWo2H2jS9oi/Yi85ZOg2VcsuSXDW9w6ea++
GkXE6+SwNShLozJ9JDhDYuZpUQ1roWPRyXqasylZnS6C/tww32yUnqna39miJhyn7PZoI0IR3wZ6
0wBGc+h+1w1qagirRPwgpo3VuFlVSjys0H1NK4XhSSfGU9UqMw2BzlwHzygn74ywaoHwoWVGdc3q
5stsuLNSFoPk8sQ2ERdShtNApWmb4pfF9bsa2NKMYIFp7BWOhu4CMHhVx1zmTDxfhek8VMlCETi+
LgMVweQSzzFe45sjtouHM+7QMVCncq3leYgG/9TQuGERZQ1I3E9VubiHxD6K5mdjdDY5s3dHDKiU
9OKXkygXJRt8gVTO1uejNae/xyo9DlJuCeSA+VlCIC1xBLjWPiZkhHl4GUKVIQArLt+KrA/VUjnW
bDTChFIA6Z54UtGD+21XGStLZB9Wpm3bCutrIl+zWQSjJwRQRPJ32iR7lsN8qlQEjmY+uwBvb0I9
5x30/2cU1wjNRvllzcYLpd9brMt6ZU/pSXRim2bag1gYH8/19MkabMS/N3+rs4E3zHxqHarpCSsT
Y8Lm1OK5wRl3kKRA+5mChdbpFj+GvcEM5fbARtO518U6EtrLIPLToDZh3ItLk9ezn0k1Q6+qREhL
aFuixtR9eIuoeNpNa0m0UuJdRRBYshuyuLzXbRVdM50nJNU6TKEOKX76hMqnNZOnojEegRa/ZrpK
dHkfQnc+acVNYZc0EfBOAKftoj0nRjavdMyR7JNCEmGObI/YaiYKfcdNVpVW7QXBCUMMKFumdhFW
duxLtQt6xJ7M/Q9apN+rHp0q7B+qkNoGyZQ/TiY7MSGb+6VPwjRyznAowqREndY1NqIhFkYWPKYh
d+9uKeaJmBlUOfEhabPQ1oy3Wa+cNXG/F5IlkPnYDCi8qbhzm6+kZm0Gd+iXkeBa7hAL0/Jamed3
1sKgI//yzKoEg6PeR5il/Xw0uaBqtCM9u2DvpmgR3OZdRKVp90zOzZExbnY16HvYXSGzcnNvy+hn
LyfvUVbVi26zuYzywDGRu6hcM1lTseVQWeh0zestwSzR9L3VK6tZNa/2UoUwOQ8KENVJaB/SLA+L
V8BiMN6M3t7WpvYpnfJ5TtXvNtJJMRfnPsuOSrm8Vu545fl6ULg6CNM4qt7ERIhMImwOuTde+57L
dlGS8zxqv9vJ4jvtt5rOnruKfiUWO3lNXa4dOpyV55jfccpZQLdOh3FA/YZmWmV3PW7ZAOzTnvPQ
8zzGyUjsloatTH4L2PEFZm6CjLxA6bTfhohPEcvbefoYOe6JQSIos35y3PKqpAa/ub5mXeY9jINy
GXAq2Kbh0x0ylGIqaS3ja1QAs3XL7ZjhPfCca2x/eXV5IeBhq41MoRY+fYPyL2lxGbuTeKl17drR
pxDeeijn6i2Nh5OOtRoHJnlDtGcslvMPQNAE7JRYZbvhLXMI36rsxygVISv5EzOb+HYGnppIPhit
8dh6gIbirL0qUj5Qo89+2rZ82anD3APvqGk3V8Mhtb6YPlyWjaqZXaJI27hDya7awcVULAPMJKTV
+cgKueuJKHMuPCvHuNHCGJDhwY0EDIEU+F87l08lt4GTN6Gh92t0Bf7i5OshaT/JQ+cbj6YH2xyo
XeLus0Qxa7jiJHRQlmznWMU1+3lCo96Is42cbD1xLlEIMzhAA6Y1RGglfWBHPCmlyyAjgaFieW8K
41ml0++hD4MUnvHUm6yKExu5j/2s4R9lvOSdhBqDQHaWfTLg5wHM8D6M+bawGma+OjrrgjWXnl/c
kRsglpMfR4g+y/SIFcOvPImeAldJilKjXtx3odT7WrS3EJveb8W89rThY2yYEeG1BL0QD2EZJxfH
7S81h4Et6+8YrxVP2IAbVZuO9igeDV6+iSRr0LCIDsbBHfV1lzGliu0cn2i7xauO01HhRGofOpoA
/gtHLedcaPU3ayBpyohP+J3XBhXxasLa4GY33ESBPWvoKGSz6qO/jTe4ltBVJds5B2cRe6/elJJJ
rFyKaCGSjfGVkbJAZ+cTyTM6q1f2ngfVmfaDyyDiJhiKOc/bcR2z8isKdK8qcVO4P3ekE/xutWqj
jmbI0PFqsfRTO83zren2AeR50IPFzbUpyESyzbMII5916TQud9lD8/ecGEGsuVES6z4vxhfMfC+4
v3eJqTUBjv0zzqStVjpBa89b+r4w13Gfu6Z47q3IFyQUmmXBXNRb8Qy/qq3yNcK4SPpkzXNJgp4j
cGE5dFay3bVRu+HwvtcbLCANyXCK5LGR5V4yg6aAC5yBqataa6FXNjv+8C9vLrBltMjqdVaDZbvN
vM/Mkd+OmrJXi0+9qfmFgr3WWQ6zrr7OpblPSxetkrGNhHwcapS8yXzIMrq5JodOO1nvtsb3Rvod
FUwCQEF1kWRM1FjNqO89PGR6iRorN/Aazy5C7d5FluZOvHxlOArDfRgp4xa3PKu86pg9sCnSS23Z
nFEK57jnAwdf/0cd2KvSb9iXOnp9JyudNpeGtetFELEmNrrk3GTjSx45d6MRPwy5ESosg7SyJshg
QFxec+KUn5LlY13nYTE71zSudnKZ6I+V8hN0gPXCLzp5jhb85Pr85FK0ghgvNGzJ87VteVQddjRE
f681usM4Y7+aNvz0KKl5ciuBMkF9pSmEaqCebwYF8CO7uFORL+qB5c2Baie4z9WJEzQP7Nb7NRbF
YyZj1lTca+QS8skTJkF1eAZtbM7NNtO0wBojbD3LtVKWcAa4LIXceTcPMt555AykRlvV+JJqJo21
6XeV+fpnwIz2A894AwSRUO24BqgcolWMH7ycXBGMMZSl2GdIP3dkgsbsKDxvZTbJHYrF6JGI5zuk
mSYYvym9TwVK8EqY1z+/jH+CtyxVI+VGtcDAgWn9AYLLab3KZEnM7RIXDWB/WblPlhGPCwWv1jYr
oxPlrz//yX/ynyxVN3FW6+QQkSfzg/Tm1T2rQxZ4ew80hL9oNQgHqxjQmfe4IhTd2rl2r/yFx/Tz
fZJ9AD/NggTIG+WO/fE+W6QasupFsTdaOamrCAvxxhXoUFIYrL9hvbfrP7/Lf/2DHvE1tgr40fiZ
5ir7LlnGDqioGmE743ka2UgRnAQ4pyC1znb/8vf+w1f6v7ii2zuEVeR6DmlmcLZvrLHf7/dpFff/
+z/a/xO3o2MCJb53rTTaYh8a8bIk5QYwxZWMBWAxbDmD3MraQF9qD7exmb13zjggCAbGzgi1Clmk
4sDqu+4vzKZ/+zBsjWBtpGzgzuwf9K0WyUmqj5HcpoPLNh06Tzswx5AQFTp7Wth3RAs7pT9/Az+B
VLcP5P/8UefHV27Ixl3mLJ+2fWRnm5hOs+IgVZTPP/+Znww3/gy5JjxWxg1HBbjlvz/3OI0XEhVd
Z2sseqJQrJrsJbso7x6tOsciM6mV9Y3zJylWtgtWlgFAPKfhn1/EDXr188u3OUhM9RbBZlo/XsSS
tCAduAj2jBrZrjpJemTq7l5FhBF+GQEodCJlRJkov//8h//1sbMtXbNsl1bpH8nBldm1uZ4T2zmT
LRs2ZaxfyD5QV6aVJUG8GMwkoPet8RWVR0wQHONljx8MPpjPifwJEj97soVXXKxK+1t84r8+ATas
3RsPXtecH0ds1+F2060igemoYIbTcWXcxV0xGcFfPoTbo/SPjx+EnmnywFlA7f77GZDIUb20L8q9
llSIevq52ZkKC5WFWyXmHU88ebOOkvvGk5zyaQBaoUZ/yRe8vZufL8LhnQLwg6BoWz/ebW2SeTJ5
GVgKo1fOYyTS1m+NUX3HJqhu/vyO/+Whv53fAIyhQ5qm9QOjG8VWkatqqRNfg18YdkdNi0xoiw0/
C6D24uspCcCsJesUXqSuL8VR1SS+0z+/jP/8uH68Z5DCmgrt3ubZM3889w5ZpK7nulyi2UI4x+jq
Jwsqxg4PBk6oDIt6quJztJi1kg4+spG+GTfmHupSYbliZVbWAyyQv0CG/+Wb4KdgkWZnqbdAqx/H
HQNSE/3gANDGcDn0Ykxunm9DDEHSi1as/8tB9y+fAp+Aannc4poGGvTH3yvsKLekzBIERU2LVd6b
t3hx0XFURvZGjgq40KZwfcVjPMwP9oa1QHOhWzQm8dKlGKNiG4Wr/je85T8/B43Lz9Fp+x1G1T/T
CCqTBR/RxOa2pe2noGoo7QMIJzURrqmp1Ls/Pw3/csvwsbskzJr8FrWfQM/ajKipNATypohQVFTV
cCIrMX7SiQHaeyUOwj//vX++PQtGKif/jcbKb+HnBePEnak21rCrK29+zKClPk2DBXM4s+TfHvR/
njC3vwUtnceJL1n98YPT0pRlWpQru1kSdB/L0l3XLWMII8o1BAfxHKS9Q9S3faPg0UffxgXu4c/v
9z/H2H//2ngRTGMBBhsaOY0/njNUTGM0sJHbCZRWTgBRoqVbIdZp9o10hme5WE7CzwuOTJioqTKz
qctrUpcbcM+rqevj/0/amS3HibRb+4qIIJk5raIGSrJGy5J9Qthtm3lMIIGr3w/eEfu3SgpVdP8d
0Qf9fd2mgCSH913rWad6KdYAnsW2opNnJM7PDMIZx3ExUK9WCfX4rxd+9Lqd/OhHn83NJWXQgogP
kB82jK+ic77SOOch5ZE8kaU8HdJyitB+U02US93vUpgh28SkUGfSI/oPQ4YwQdJXDAHLT5y9RjXF
JlQmniAWY3QUk1ngTEVnSQhCemHIvJ2iYVey40X2x6JknE9CZNAIOA6GG4p6lZzjedtqUOWOzjK0
R/Lx5l3nwqD36okNWazpF+707Y6Ey5vcJasvm1Hz7E6TJGrqntUj9MVvgzT1G5r+QC6iNeJhkN1+
KefskGeXwmj/xCicv26b7ANH94H7vkk788qMLm/cAmjy0sU7pHk1hjAXy+eaRt/9qLCd48tA2b1L
rBbwfW7mA03L0nqeaz1H3de5DZN1TOMsIrOGkptIR8p9g4NqT2tGDwEtSaBNoCUVsqGPB+vbDQsP
jXBPnweGzNZax/Lfe3jNEV1iOhGOro5CQEwMHs6e0rlwGHr33UCRttivsWM4X737DH0BUQdJaLd0
0n5VeSfUQ5fZa9kPAUeLcrWAs+ZmGWp31bTOhaH53sRp/7/rn+/LUqcZhqJjMmucuHxiAqhoZ7UY
G+YqGy480nc2qOthyFyzR6DSG87ZLI3hKxFD26WnicLljtO1u5fS/MmmOAoquGnXUYMjNk2db1Hp
f5k1HW2uhzIIMeaIOBXjcdEmYqu0vLuwbXzvMfz9y87eNk2qmDqGj311pZcFRQmvcz92C56K2dHQ
X3w8uP6sR+efBgEons1G1TMIFH89ukyR9mNMtkbo9r3ZwQFy5I856+bu1BLPWN9bvT4NoZvmsrp2
MnrwQQ0/Qu6QT6fZf7h3zkpEq7L7g7h+tpSUZpX7xHEZIeUWFWguuEvTpklIYoXxr7cFtrdCti3W
aGaj85N4X0YGqPsI6bfVxmhPxyoiy1RPTL85aKPdTycMgG7zH67qm5YAZ2KxI3POlh2v9eau0UR2
8jRj/my2FiVyY+VCisq5NUurvjDfvjeYgPkz43kkP71JmiA1gyUrgc6nOcVy6qfJDzuyNSBf2dGF
LOx3L8UYYktnMtWeBzJpwHbswmIiRK9phL2XNXcJYW9H4RfZ88djdn1K50PWByntGewkVxb96yHr
F52KkHK53Et1X00UjjZ5Z3qbyojjGxbuDAE39vcLpxvjnTtk2WL7DimWh3p+Wbh29pKbRn6KC8Sa
taDZlGnLgz6nP2K9v8qppG8GvD9NKq/nMh9xwcqjrc1XqS5+Uy4Ppev2ATYFvCG1PC50jtBsRXcq
g6CQ+kgdusaDgdhYfpDS79ySLn4pTfudR8cqyGmQitD6la33+NdaElP0qAub7agvlAEH1fkaG0A0
F0ifUCroZTSVdA8fvy6xvo+z98UXRv4a5T3Y3Na68vx1UXqs1rQg7zzVSBwBA9hPjq3GjSIZjgIs
ew5hpgYk1Dz7RErOEEgpBM2RqiCeo88uTHjvPQFn5dlTbuTv88Qle/TMlLRLN0yFsIDyagIGauaE
udNNz3ib3HuZCO3Cd/92CQejQi2IsbMurdb6o/56Ankvlrid8yFEKYudMF980K0FCUbuhd342zHq
c+A1CPPjqKMb58d9FFi68FBFhZXrNV5AQ3X6Wcs1IwkxuCYuzNdvz1acPQQceQRA5DScJ0FPEbZX
rVu6sM2G8imB1LZrTG/YjFq/8gfm5sL13hlJPjVik60Q1HpWrLORlCVgLlq9wxeumfWXyRl+oLkn
iH7i0Ip3stpii0PWtJp3BT5bkk8XgZqX8ovfKefSEftPHfz1wObn+DrBmgxtwz2nzpNtY5Gr502h
AQ3ht6lpKLvRzz7QqVAx/G0v/WY1ZXpT5JE6iSYXn2UXyywo0Fy4bOTm+BHcS0fUqTPFYYbFMIX7
iQocJL9KiM1r3adyoUO67Yp0uJSB+fZLYEjyw9mPUyphZL4elL6+LJpeNHNIks38w/JibKN6+0Ur
uySYTR2+HRLWC/kh712ToCtWeItKEQfX19dEF5sQFY6y12ora7sslhFYmu8HdpmQrLHI8cEGlnT3
8QT03jBlyEDkpqlieefF2GjpDR2YikNO61IfMb6k14ZPX8MqimZDBrS8//h67+ypmKfYwLjMsqwW
7tk+hly7RasiG84+5tkd6a5NALAZBLnLh2j7/S+v1ZKwc6s5mObMv6172DEf/4b37pkFco2Z0CkR
uOuM9NeMY7edaMtcN0Ps4fTBOWrrADaGMW935rxY2rbvQadfOEK8M81R9XPJR/Ao/xnntRY7rafS
zWMs3wjaxU6voqU6GkWGEuLju3tvmlufLvlslLfwVr2+u3jxU1vlojj5eNz27J6SG43MX/znRak9
fHytd9+m4wjubD0pEB71+mJ6VUkdstscNl6t3VtIGLApqAdcLMYxBrZ8iOmOHrXKXa0PmKtHGJwX
3uZ7n43L2RW2xFo/9M+OK8yusqvElJ18qB7XM01SdBl1wWcq5+sWTPkBvFZ+YS15bwhxPOLATK9q
3fa8vm/662kkG9cLp3FReIDjlEhq0EKcRCCALC9JiRj3wgz/3otlNUFAQz1pPYa+vmZHqLZGTXgJ
7cysb5160gMlJpCOcXvpK31nsDrr2CEBxtM5A6y3/9cXUg8QgOMlEcQy9L0HZ6jTPs296pLdx+Pn
ncdI+2X9CHWXq51PBsakWekyakuo44A+QSbDa25ozr6QDBjkWpc2OO88Qt4aceHsAignnX/5fcv/
1whrCDEfz4HEffIpRnhxHPP83wbLMcfpxMpZNi/M1ul4vX6EXiWRUrSpF8JXc5YAO1n0y59dX208
Yxm/uTrwsk2UaoS7267WlhcSLd98FabBNg5wrm/Q4SB19vXl42LKhNVFUcimXdsDItcOfBXaPWMW
KZUGztjrIvvCCF3/0FdrPltHwdGR3Qdhjf55c2FKabPGsi9OkdPHOxLB2qu6XXDbCZFsfRTwu66f
scO1AFc/HkhvXizTOERXRhDTOSFVZwN27BP0NhzcjnSV2qMfp0hgQfPZe99NoSJ+fLE3o5aL0b9j
mSZUh97h+mP++joUuXi96DgoNE6X4Nps9S+cVuHdR/gDkAYY/7ZPxZmKyXxtBpN2S4jP6+uZxayh
6iPboq0UTCJRYvpnfN34eeL+h0sRiEi6F0FZNrvX15cCh5d5bovnvZai+1x66YSHs8xuRq2dLyyI
bzesiDN0Zm6Xq1GkN892AlWjK0y2RA5CH2g+Q8OCW9eYcnhOUCbsiLyJH6uREAIvqovbQhfara2c
GuBAq37ObR5Z+49f65tJj99DTpLw1kIbNcWzMWQ7vmxbTbmhB0X4UQJ9lYEpmuVSct7br+T1dc4W
6IEgHM0mT/DUTQLXxqQRPb3xGtsWBwkj+tY0CFLEXR7nX5XhIGb6/7vNs9Fk2zLpoBVUocUHWYPg
Kbtyg+ZuvpQS+3ZzsD5Q0vf4Ii1aMOcSkrEri8I2svyU6wDHJwlbL6UBeeztpQEIRyaT0S2kFdST
ce9jxDq1Q+RcOF2uA/b1lMRvYBu/xseSa+mf360apYqwFJyw1uxsGZ3cVPevdDw6V0vHvBh6egcc
TjTmf3jMLNYs0xRhML6eveWabBEvLVR6IoAmkugPnX7cDwtcsAsXejvT++uu4P8utA7rv2Yje7Bw
rA600p2yiMCz+7EFHbBxUZPbTbZsUxVBxsFINF3aR//5Qs8fLv1DPl8D4s2bM24DjruWPYqsKR7J
4WuXlnfazFA9gjTLYZMUqiyvctmTWsq+THyTrjGIoJfjfGUqy29wRo/NbZKWtArGrOkxO/ldHm9l
ovTbqdaGX0McyXJL4wX8SpzO+Q8o5sYN29uC1TMb3NAcDIgtQz+MQKYtPdrlBiOpzLLyVm/t8Skp
HQuEauREFxa7syWHtDoOTWuTltdrIVs6myphEcyWzKf8lLSFhVJZeS8FFCbQGH8gTB9/tO++ZOoI
5rqt8Nh4vn7JJQFpOdXu9KRVTX6ojAbQgw4PCjIG8kgs4dLoL+1x307QyCLokrMWOBRN6Nu+vmgz
z2udgcwoaNtWoDdGCxQfE25e5+5+gXwhEKp/8+baDYCFxAdfktTQza6NH8tUF1amN7MzuHTHcdeF
AjWccR7ASmEd32pPQNbQtyTZDGoOut7VLlzlzXMWnL1NjsHmKoExzbOv1hlylBcDLknTqJNdjsXo
XpG/dWva0UtRwq8fEPkfPn63b7YT6zU9hwWHcfSOFKksowFKmH4cDHhfgbDK9HtmQXHbzK1FeN6U
aRcO/WdD1wXwjo+av9hVOGwO16fw15Sh6W0v83jMTzWdyH9ye9C0DU371dCcSlyr//7+qOsb//sX
V3x9NR8WOel0WnqC4efex+1Yf6rz1H3uYI5v/QRwzsfXe+8dEp5NmV2gYHqj61OFZhVqhlE8zD35
eVGnG0ctqtW1pnoXAWztPTLQzAtXfe8t0pVBU8NhxhPntVNnsch9Kabk5JMkcTAYmrC42fFmet2D
qYR4//Fdvl1deYkOu0Eq1atE0DgbqgP5S0qvAaOxqemhkNf2fGWR6EE5M5qQkoGorogZANEGEAdl
+8aPHbwY/TI7/3z8U95saPglNOjXgylDi7PO6xeMMFgrdAdbPxVjcriEkwU+toMQu2oX1q6XHH01
qvsxU+WFOfi9V+3SobSF4QufHM3XVx4VFCw37+PQyPWbMcGbbJaRe50nk7bP84HKNVkSF4bzu3fL
mXXVlFAa1M+2rbM/55K0DrpjJDCj1PBAzg2FtsttWR3wK877EQDfXrbZ/Pnj5/x2Ql4fNJM/A4xD
pfDOqg4mG2kPrlt5on5rbIArJjjBiBpWafzFcnL8EBqOMnPIFGwT9GWt7uMCcfP8xfNr8i4//jnv
PgiKWetZj9P0eQ2EI5fsrHxGLFihlEwGd95JWNiPEnbo0RuRT1Co/dGMkX5h6L8zfXnIpEhjZNgz
f529gV6AlsFJ6x/nofAf4gWyIdaj5Ror8vztX9/jauD1aLdYawv47IlXkZ6VU6HLsHXbpd9B29O+
9y08NMeRBidMkil8keBRj+1RtBcOte8seevGTpAqDdWFMszr0Q3hpxQJb5ymGuwGkNMeaEGv0oZL
Koo/KppXGzkaT0zRZO9ipKUbdTZFG5MzJxERt0elYOl3bh8dlsER2yRLYY+OBjXpvJtI7qSNwHTO
ENdq4oz6+becRR1EJIdeCKR/Z3DxiyiUOlRqbfe8fOJCs4PhZMFuJRzzsZ8UvEJCisotxXH5tLg4
dpEnJTusSJdaF+8/DYTXyPvZtzO/nj13Jd1MUBkLpzZ2/EB2rfBhVGpFtCOiyoZWi9UUDGtHvWPv
y6nsQTTRpCAGKa+htKbY4umiNde4LovsQpfgzYGGV4Vo2WOeZUwyE7z+cUXbt+bcE7UzCwmxmBg2
HMYm87tzp0nfuImlJRN2wvPsYBeDz3Rd2dCfLgzNd1Y7j6Py/z2is+9CKrCdqGWSUOTZvLq5u0+N
vQYv9YpktZYEiI+/w/dWO4/jJFs/4o447Jx9C8lkRyU5XukpiskKTRz8f3Nh4cUnH4NoD7LFKpJF
SAUdgQi3A46bOb3UID579B5lPB2VMB8JWxlm4LNHjw+ShNs0pQ6z+soJap62htt11x3Es4DRYO0r
Q4faq8sOAjZtvo+fwdm09+fyKHIcpHC8ffP8Iy1SDgH9uERHNVQ1EbWcy8h5Tfz+rk4B1Hx8sT83
89eUsF6NJq/LRpuukI0m/PU4i5BGywHO+lGzYC0etTKe6zDuZZbeOYlXN99id9Y0uNud6H4WmBLv
NA/IgAKducJHXdzg5iQLNrW2Mo4+1rf6MCVlZF/5div1e/4FYpgWC+f6UCJRgMEIr6H/QbGLUyzt
ETPIZ5PkxzkqECo7IFx3KcDPHpZKUY3wFLL5ufZ1EGbz8HPS0MoGVpNP1jFKWk6W1CmL6iAdvfla
ZY7x07RsKIOGNFOOxDjSfuW2FmOh8pCae3rljbuWE4ZGaEg6qgCHsZxDrAATVbnbLiHKqZZeSCoi
7FF/2GTRJySu2M+6co8W7jO18l3TLCc7+1YQGFxkWyjb6KnFEVcjOclisTuQ8y2mk51yUdXAGs3S
5mq0kM9BT/DcHwoU8L1btdl3mVrGSwWQ+nM8LsnPHsDWuJbhgIdJzhAhZWvsfCm/cV9Fo4XzyxWt
Ruo9Uxn5YC3I/GZJhk96taTxNd0RLNde7LbgZ0hK24JwaW9djsllaJH98Qgrqpz5hkx6qQgDsGoa
sZyfpl7QW/BspwCxYs7ahdF8tnX73/FFLwyhisM+9vw85xOLYGhzW5Ay7Lp7PDlYs6M4fualA5qN
7JUmBY/u41F9Nm2tF10rFezPfctnQT0b1ISvpHavqfLU04sL54HAMUMOaehVc/LJqf38wo4NyRyf
yflnRK0YfSLuEQNl/evPaDJWFA5++JNqRb1DXD0fSAUvAhW5MnRnfULKlS2HGuTcL80jvQP00dds
nuzPXV0uobVgLTIV9OK8hJBl58J/oL7hyy25Pv0C7CM3wnrxvZuOXvltjqpvW+tE0BkiTh9x5heP
ZZJbfH8R0cN2vpyqlfuZIdjbKSpTV+UaKpZOLt75cv6W5Yxcd4xubN0UAekKJwvPeIByh4Z0StJv
iZ92280jhJ2ytb4utSANs+sMaB9QRQQO1GDq5yjsSvLmIZ9pZIe17f0wTClOLnNO2KN6pDaO5Rof
GncauTlu2TzV7DO38WqLjo0EGJ7B4Pi12HA30JsBY4xWovWgMSgae9hUc+OeIrIRwGkRNEaU45qt
YKonGkrVU+R1+Q9i7nEQK3ecT2nlAJqgA1rtJ1wYKiDGQA9Q2qfUxmzv0R2lyUOWStwkGvmJikxK
sD5Az/o+1WGIqDmMo6p90mqiBIa55Yp+XIdp0wHKi+CYHXXSSElnjH7HeLbBLa8J6bMbPZit1+51
10DRUwpPPLijufxW3twGqjOMT1Zegu/B37bAiknABmtxDTTHKR+NaWofB90gXcAU0/dZwVCHGDJ8
UVmvfhCOkJ5Qwzb7Gi41Dj2GRuTk/bZOqOU66BFDFFkqUKSAB7hO+mtdEQ7Z48/fsoJFE1KmaDxQ
aNAPS16ZJchLO71zG2PadWZWbOhruZvBzONrV7OnvRgJnbR7KznlqRweiLbI0XhieU1tiAC+EKE3
JXZICnN5SiY3OtAP5bRdgEygVxlaa8rmWOoQF8Vc/Wg62b2UCCo3LeL2rWvly4b0PmJPbDK7zcYj
A4ogMdzXIHCg3OUPPr1WkLJN0hydvvo1mESNCZaSLb0+F3ZvlO78SjV3VBNbpPaa94+p2ZDkFywl
Ay6KQV3HJsG6msrmAF+Df1+4PhkdonYdIG8E4uRJpODwWe3Jkc20UVo73nhUDXei777Peucfa056
G73LsnDoiBSpPfCuS77ElNFpxIohV5vRLatbPsPx4EmSNzu2E1Bga7LECHi7LcxyuiW/lfnUXTAm
80XUt+Nkm4TAzP1eOmzSjIJMHfJdx53uS7sHIb6i9le/d6rp/a9xbAnqidWCEIUYNSA4EtS5PR1r
OBSnWiTfpSf/saQ2HJwEep89kR9hKEPbuyJa7kwqwzdiGv5JMu9LktcEJsdJGhaNxPkIwGHfMxG0
AFwgDtHvSU/WGtRSV2ww80qP/8kxJwRmg5FhiKp+B7HwW2NX8iEu8McTarWGXNotVKK+T66syHU3
mr0Y2C7IV81VQ/xtL0zw48x0yQD+bAFazZl2B1yMs2LcfIdnM5Jp7AH4kxaerzpLhuss8gUzUFUc
kccjeTP19CmTtR8iy1fbXjNBImVzdONnmfrhYMGfIEJ6hGsSaxOMYlb7FMvVwcPiElQEfAWYakh6
r7r0btIUOYLIKJ3tFEsz0Gfp7QGA/rLcOruzcEJsOAcMQdWYz50HJXSp8ug2KVNi02jFXzneimVE
r/TiKjnBci1elOUBxRjMKEjs2dwkRT7sY03Yn5wGypQRm/12SIlsUX7ahpE5WviL+EOIqmmI742n
B3LXs9tFpPkhbrt8Z8gkImEwh/srx1yeiI8VD4MY1alSUYffG8e7X9cmO4E+3uYpHB/bThf+0WDG
gKwUQFRPt0ICuypJauyG2NhqevKAEdzoCEzQ+gfiTuydlF7908tG82FwGZ0gX5rQcyE6wbW1dkR5
m6fCXD9DEXnut1gpINTJ4F/H/dKTwmlBu/SEcyRMkPThuYKy2A5iZ1fqidJtJDY1ueK4esm7cZLF
OOoI10/kJnb7YfKzfamcNDBJsDiOcugDuUTW1TQwSKwlkadGsKEz/cjaOc607DUl1UY3+/RYFoZ5
bAa4Mlo+6ydAtvUn9g8F6R8C4j2M+bDrx4iYabkczVIo/nH6wee8viOG1TJ1RJXZXbXJJt97pirc
weKmK9asiHWvKPRHS1EctepmYWc4y4dq8IAWYR7dRzgnjk4zuduMzd2j6ZUNhkngoZwQMph2maoD
T2tmEgaZqo9m7/XEtpgjGayq3as6hZia1ibcqLTWArilhOO1k9hMmu/svIYNV1Hb+s61HCsoR3Ko
Z4gQfFE8N5lkbKkFtBWbRGO6aWA5EyS3JojjGmtM0u/due+exiwj4SsG2uTbWgXux4eUR84mR2lL
/zqLWbygMS3BiKlH0Y/VNaibLwzx9G6J8/6zR5Z5qBNHt3fKybnrRFXvyHYqwH/OnDxb2W2TdPLu
OUfo1ylEigerFPKlr5BxzFU6nzg/wiKFh+8fiUhvGugReRZUZFsf8H1OQaxFOUsrM9VQSyJ4HbN6
QbhgvNB6Qd6rzAgkvQu55C51VfKMBS4O7KGbA6VY0XO8s0E3kX2k0rw7lJlvyw1trgjGCaBYqzDn
gKPUFHpi/JxYSfsprWdr1zeMHo9F9mpaqhH6KAi90SE4M4+5tamazKOixHssIyr/+G6xALZY2q48
ChLknonqNOhjtY/mdkLdVFnPJJJYe8xuyT4bnORgAWEOSRsAI+wT+Z01uUI8P0nI/ANaUPIiEt8L
KB/lWy91wVNzR/e+1PMnNofiTss6krviyCY4MK5IbYt99uYz6Zv8xzu/0MSucJYGiDMhgz3FzzAh
+fjOTxx2KQrg+8SBg7mVgm/vUqOiM+s+JBrBopB/yWHM8Vd6hixJ14K5gtfTDqgaNmQOM89IpzRv
8VxVn7Sy0YgeIg5mlCNxulM1BI45mBsdpnlYpg5CTJMIVyO2IW8NehaC/ocLCEt5iy+52+daYVzn
vTE9Nyt7thvKkmpsYtx0E9ufZqSwUqMgeXRmm5/mR/Vd65v2zqP5fkinflktqCP5G8tzbyiMRPTF
sLtMhJpkc6lv46zsby1lxTskExRfIT+BiCGs2ZlS47S0pNCRiVTsuiUvDswB/UtH4jWyzcbGTW/0
e18vrPsIHSB4/rp5HAH/4fKc9H1rWiwrnBPhzzgO6VL6TKJjF4MFrMcn4WniqmyTFOZOzLGsjxt1
mxUV+PZpaXYuYeUNuF9BbOLKQhm73HyBW5EcMjIICewuHHVVqmgkGG1J0L0CC18GJPP5lPZB59qc
qAvmcDH69SN1hf5Tqzfqk2pUcsUcUG+JhYGUowjulC2em8If4+9kFLC3Mgor+mSRg8WOSj5JX0/0
neWXWMzV0l7Z6YTBdza8ATBnC7QpNRfmlWUwPo+eG98ydMcDVOzmerJGxoBLKNOAV25X6Xh5gMCD
eAJlTXx9ncTPcL2hNnOqOyQ9Po2sr8xroZORmkyVviNou94Pjo2AlB44O52BUB2FUI9pKIsO3P38
Ke0M65bGU012sMtavkh95+uV/5V5M1oCwnvg/0DJIlPI6BD/R8Vx9mJMyCyeO2Gg2eoJ5eJIQwQM
AhXnKLTFe9BK2sJstJZdiSzrKcf0sInjgqEGbue6pXx+ZauJ6cmalzWic4SxaDsI+KJkYTKzM/02
RcTHlyuHzwTf+cnW8kGFtm4nT3neL9txnICGYsU6kkpVfK81Es6KvLcP9CYJGdBIDajnog56joQb
OPpzMIjSeZzsMQH92XZ7F5juPm8a2MBR9WWQZL2yc/KuSF7K2OLP1d6O9eiQL1nG1ssFLDeWEhh2
P8CpsIk2ItUWmJdJkq+X3moNwIyodIfvOMqjQI0zARtJBNxpiSpmL7BX26XrJcH1K8Uxl78IynAO
3kCFt44Te1fWTrJTzAyBq/ExmWrsv6upTnF6MmH5fb18Zh02PiPKHZ9VyUJejIO6s7pYu01cCzk0
VNc4GPXqrl+INXfw+h2cunE/af1cPsUjNMrZ6ViqDXLORBNlgL+c5l7rkfmpGqTjnOugBJ36tq3q
vg7qNZy+zE3zrs4zgbnUADniDNA/i4LTYRSPV01GGqyQHAlrs6r+4ZSES2NO+GAEvZGErhCIMqjJ
oLOAfGe6dVCAx7rNApEc3IT+kuettRzdyi8PSQJPkVRHwnbywd19XG54p2JHqW7tI2MAWOEtrw//
8bimuRtpcZr9JT5YnUjvDV08F6o1Lsj93rkSdi0TxZ/rrH6SszIDwZ21pruLd2R/ZBNCjJhH9wDK
gm+/5Ipb/6izigaFpNUujrgf48pZ6beWAy4cQ3rHrPdoNg5OZF75pmT9XIblQBqsfzWUiRfU9XTJ
A/dO+YY28toRoTLPEfSs8dOlvq61KweZFsS8o92Kn5uXD8N+Skmx1wGFzBcK3Wc9mD9lqr8vedYL
6EvZy0k6C8HdFuMvpQzdbs0qrS+hN/60ks6fq4PcAu8WsgvTPatNDUOfsYOOtVAvJ/2LaGeLnrw2
HPtkmr4m1YyuWZdyqHep7TQ/4GLVJ7lMa9Q8r4QUgCK6y5EFMgcXTvJzptHTs72PKhqF08DUHE1l
1nB80whCyZulf0ii1KOgwnzExnVZEAn969FvYqTGhe+i17DcszEZ97a+jJGVhR4MYWdb56PbPozE
weEsHgznQl/k3Gu/vim6o4ixPQYHFzwbl4lLBK3wB/842XoFArvI1ml9JrfcbXK/I3ZwwWEwpZ75
RU5aeyenSkOBZpCBfuDkbv0mazC/a5ylRb1kibg6VqqE9WVkfS6OsaUuOnbW7vSbN07rHgzNyiA5
7+Ab9VRHOYkLp84p3R+MrF3hRlTJNDu6cp2h/92WifY4SgPorWdX/XVnLYQofvyWzpvKf54bX9Wq
8+Y3vJG8dGZUaANKnmObtQYM9piTQebLnS6kFcRFWod9TNm7ULpHbrKksj45ya2sShH2I+HkH/+c
dyYy5GT0lVYJBlXhs6+A83gE4swE+dqa8sDySDDWmqonEWFdunPE+m/fAOgfYGJoz1f5wtkQBbuq
K98u2D0sZFuPFcEMTNfH2oRI7dVXhi1vGp2qI33gfONM9lW81J9ZbQNVyh3TRijlvNc1Vmr/a5E5
X/Wa7498yJPJ4eFmIm4oNsGKS91+imnRi/yFGjOTSHK0tGU3Oi78YL1+cS21r5dhgxD2dwNYcttp
tR5mpQ6i275JCUjt5U9vkqEpxb00q7BpypVev63Nbofq4R+707/ZVpVs21V/QO4FLLtueSSDugk8
JCS7ssivmrnEfqayH4Ne46UiQMuKi10s7Xs8hoQzFr+1ZCFwqAKXiP+q2HTJfJ3k/qmYK7hq4B4a
QZgTXYjJWU5TWV7baUWqgHOKGv0aShl0X/e+iO29ZXR7EBIlhQYS8ew8B55otBR4IxT97tJUV7EN
RGEu8gcyuwgIJryumtwNlabHZQGrZ+bfZA4+tq7D0V52pl2GPaW7yn5JvOKYpF270fxmS5XgOZ6m
T8AH7lPolRBCtznsf+XpE3sX8cVlwtyl4HEdT7IXz57isvlqLh0iQSrtfnmkxEiCgKvDB8+sHfqK
UCOLPpsT82gn1jNqbCK9apMKgLGQMQ/HO0Xy7Uttr0z9ZmAjAXp/bI4yGR9QVbfbuXAfRh04coc6
ZF9VVOYT3Q0KM70XujYT+ZUs2wIXq1NW+QnZOAesedkXXtQfahcCkOcq5qfkZdDsKz2BuzuQQxIa
owN7cuUnLLWl7nIQpcKDzVdPd0UhHudO3VT1EoVzplFmyx325CK9sflw0GBAv2yTYz2Yx2zRdjIv
yG6qKgZ0E58MmM7kWDty35C1xHmroFdFjkJqUOcQTfl7SUa+Ps/4QsfoRdec67Soj6XXUc639d/L
iPbPUF8jEll76lg05O4XClHCJ+zbGU8e6e0Ov51yMaun0J3tmAAuLKZoV+Wzs0trMhHn7qkw44cp
HtIAWw3+Hcq/Gw2M6SaqFnJD5WyTBzLdmIi+CQLmKxUTPMTC6Z5ttZ686gO1gfFB4Vffk/Ay7P0Z
Rp2vDK5ipfvIJ3mAj5uWg5cdulY3tqY533TM90JFp6VzCrTuy3fqC7gx4vmF6iBHOTJKtOS3MxHg
AuOUlPRp2g4z/wqlNljlEfFrS6VtZaTt3M5Esg0nAjYmugF/BYM23T2gQJ/8cA4cUd9T5KHSxu/n
5dKU2erD0F6b9qgd2yUiItXv9atI65wbsRjkHOTQP7xhzeTIy/2s68vRbvosqC0rou0Rk1JIYl/A
WljsU0Nrjr7OVm/uOjJH3fmHXpOzOQx8BwS834kyfQESfJt4/ckWZYCQDaetwf8AWykrli9sn4J+
TZSJdPeLDdFiPxez3DQgWLeV5t4LCwyJoqm9myYv/6V78ZNtt2RUk01AKS1+tDQ38JQTZvxiq51+
FylQRqAfRkTryKrMfxoglFZLW0+REEB9y/wnzgqKF1VjkCbiJ0FiFh6Nh/SzVQgraFWaHPJGvxuy
qDm6Sh+3opHLjfSHjI5vCapP3Jd1FlIq+t0aNTWfLNsIUf4kFTKoS6La6+E6zsUKq3W2ik7FFpRd
FWTLCEgbtEub7mqTZG2OdaTN5AgFy+waRTyJwmRywfAgqHM0b1Kn0DdF61qEiXj+Ruk8OfLpj0zH
/6DFjZGEZM/Sdl9qvJKRND/7U6bTUOTsz9En9mqIuUZL44wyIn2gmwTvYUALBEp+7BHLbQESNzNC
QCqWEQIuhp2d194nTs9HGsLbJbZINEtPefQ/nJ1Hc+NGt4Z/EarQCA1gS4JZDMphg5JGmkbO+dff
h/bGo881U777sUkBYOOcN2b9SpDd3IbOIc3CHyl949SN7MyqT4DHrU/gks2gUwkyUUvoJAFty24X
7qqsiiixKT6aIOb9EWxSme4ozigXDfnhuCvj2yocaJkPjvk0+vRIrMq6urh59UHVwraZ+4tp0o9E
T9+7JVH+OLNGKk3/EfTxgxf39yQRVnv6gcNl0ksygLTmYXTZyhM3ArS1OJMswpQLMzyUiXabBtHO
lvObYJzwHZvzrZ2DwzyS+V9RYR+rZp871nPe44yYIgCP2QtAwQKKN0UO4AgcQW1naV8iBOdxldxE
ynvOXPpiOVNtz9mNPByLMI/eTbyG2J2rSxhNK7Mu7l1z2vJm2NbSuJi19Wxr2sVqpxM/yhevMV57
RzwUHaJqrPo3dURV5pzftQXFy46drlM7OgylcYGieO66ZtVqpOGmJRurlOGNV1I6Ms3MKEVvrA1j
2ABmuYtWglfhwo7Wo5PfIcZc16nzGVqIG2xbbSHbqfgYprux8cZ11w8bN6lgFdpDGtbusoNMWMKp
fsyT/tRZxomEkmqhTyCnRKC+6In1oBWqhuTgZz53zrBQY9uQh2pxOIyktXi18HaUyJjLYiaUN22j
8AVE3qQvLCWBqidjCik3JT5ZEqPELR1ajL1uOUtTneJyzIxFlpt48hnw6aAg+tvHMsIimxAgkVRj
v87yLHw1MpxsduwGcH/5TceWuh6HSCx0ouWhJcWDcEI6jfqRtFS6ixduDhhpxRyKeZ8jlDDczzSv
IT8J4liYfbjGt9D4s4y2QEE2eeDleIBtpLcgKCeShCHwl55B5L5HNPLSat2LyFsXjLp8wtuD78y0
HoyieTJqZdK7UreLyuNhMevsOXLGs9GUt6lG9QmP4zluqFStzUQuA7Mh9CGabaghx0VYr8oFMFe7
DN3Y8qXViuPVgXkt6j60unZjlvpzz36xCA1xUwyd7ZvgsoDb/DuZAHVap6qyL4LY58qdj5TIHigl
OVM6fFJ6eSJA6kwAPXXkQbdohPHQobnwQ0m1gGV9yMlZc5RvZKagASKDE6i3ukPT5WcrV2sjHGKI
8TTcwFWsHa3cBF1d+TXVyzILPhl0BHZ1+70yizs7rsm8jp8pFj71A3UzU/EqA4NOO/EFrAajm37V
HhOR1pBpquQWEndTKrWWqXtMSEiHm+rQs9X1K+fRl1nRZ2d601Nq8USRQgYEmrf7pErp6xPiaeZL
5eEIbN8Shj8H/CPTpvJRlMObsqqPKSRA3p7dNfU1G5WMXx2+r6Uh4nFtzoGkkzOjELbaJ657Z4ze
IYAtzCF3V8kQ6idD0jwbWN1r6HY8BHqYrbpwPKqOUvFqCl8EIrEF6fPrKgTnJZctIbNW8jLyjGUp
u+3E3NwDxw8pxRtaXjiLWZjZajKQviMMandEj76TTPlZVcNdm3cjcb5K+nkkHvvOs/3rA7sgCb1Z
NBNMVj/yHAiNo5ykXCK5pf0MpZ34TJeveAHVQlA0P4TNLXL1u3pyTxUl2RwazpvuXIlp3HFY7odd
OVfxqsxoG8yQzmbmtA8LI4DYJovMsnf4M+6cihBOWQdqAVi3RYm2iz3MxjXV3nCgHkW5EwoPjqL8
Wt4tKQIMfvRScZGCyV1OefIE3n2RWbjjIF8DHdM5LH5G00ys/0DxoOQIOIaO+IT39bZl1FWLzJhM
HFKU4thzQx6nI3ZzUqA2VgPX1iY21UBV4g8NfXB6CPRXpU+2Q/60OfXUf5SNd+0uhha3AIvZak+1
jN4K231ulX2vKYFmwe42TmX4U87B2Qa12KFtfA5GyslMpaDP6pm5wCuOVcg/au3kOhU95DEtAZ5J
q5QNeWkz6SzamhosQUR50MtuTeBrRkT32J+l6DWwxVRsWtP4MkFz1nBkkkhu6zyj3762O4ojph1K
4KnKMR26EOzc23D1mkU70NuUFUS+pWH3AgIO8J7GGWjkQNGOGzFnUU46Mfw0if5T5tptPZHJp/oi
3IRmu01GWS+QXZMwoNrtMKaPlIt8VZ0lV2Pj0ukchIKcdXmsMrTassghJ9Ni6Wg4roHacz/giTat
6FbhzyAXQ5vprGj1VaHnYtdo0uF2sxUU0RC+AJNSSapZjXsyJR0yzRQ7xGW07GjjQJQxe0jwnFZS
XDAXUc7QhGo/ja7aYpJO9gEg/puJncC40Xj7eMsC5n2jRkk913UMjpXxNSfOJ6hqso6yIN+05PKe
PBj/Z6WV5NMMnX4romF4IS1z2AC9GJs0TOZVDCG0iFoqqk3ZjCsqSftD4JFgvzAyIY7jMEbsVsLt
IQjYNM61Z9PF6/SzvXC70fXDthtew9agUyyuOrDsUaMrKI7S9liGAVnRZd/f9rLBED/KkYE8NYz+
InqjOet2oWilUV82/49lkrbzY0YOwVlqfXiPCzJdKhbyNzPWWAtpyenhWwlWTgPyzxESxhszl8PW
cKlYLDQo0agLiVWJbFQTRIVuYIQNLriSdzUO47WZTwSSwUrtLZd6ILhmSd6JLXyQcm8dekOzSqz2
wabDmzk+KElCUNEe4Vj40zTaawdX1z+I/CqeRNCRMM1r1RmRB4KcvMawiDLDYWnRxqMA/1pGMYNi
33ovYF2Ua6J73Jd6YayYar1TENmezxYXPGB4LNdmCP4OIaDlKwOucmtUuOQMXTnQQaa+nTJNLJvM
zMg6cRXvesQAUyhtvNqd2BDU2626hjNTc0S00ifvHWKV+PXJ63zWJKwXPUV7s1FS7VqxGrITUxTk
Uk/QhGQYIZo16WshGD1tihSWsa3WNhHi/O5N6TcWVc5p57kbvbSiDUe4+UQ1YLPumKQvDabUXa7o
7Ya86nekgTm+xWG3F5VBv1SROj6rW/GMnsBi1pHTLeL44hb9GF9mloARRuOYO82g/8NxqC+WVd8e
OhDANe1t0U03KmvnDSXuzLaTF3wELoIjnTDeMQdtmNvOqheMy+w7cVe9zlForQ3epcfI7dMNWTSU
fs1k8BN1h3W5QAO1Sq71nA0aJupKmpzxKs67/ZgzvKC7C19pyEp2NmDjToux5TuN1jwNhN2+RW1F
lWEj7XGVhV22TgYxHbrK8BZhEO+tOvXtkTSmNqKlc6yCW44zhEyWD+F0M2vTfdxmu8ED8ZXJcGY8
+HCN6rFI5HNZVczzdGQG8TPB4T8ru7tFsz+v9MB90mZqVjX3kJWxu46xhSEC7J+12Hgcc9tcZNlw
JxzrKXe9dmk2qHUGuS4G7ZbFAsEcP/QoD3dGrRkU79iNTx3cT9lz/kbm2g7iL9vVHqAlnqCy9qJG
niWjI/7uH/VUrIa0ot7b8x2dgS9u2bHapsj9cizNVU8urDFrmxFTK2Fwl6TJ1oQBE5uceasghtrF
h7B2GEWXmFve0izw9aFP/awUN+wy517lr6kIT1VS7eSgnYkHetBbpHYd//sF1DxHEE+rhiHWqEZk
ANbWiSc8W6JYVjOdhJF0H7XZqBZ1IXZBIPeTzB4kJiuFrXXRj+OuK4KDBY3MKBNtKQP/cnRWEWlT
88sXr2YD8eBsv9dufppmz58jjQ4HO6/QKo4zA2fjMWfCJ8PJxW34fiXuS6AdPBZx2rE1d96Tl+hH
VQMOBvh5YS2fyQRFY+QNd9aYzLsZbl83s20VwekpGm9M46YebBgzA6JcDIQqTc4DXQVPjjky3XYg
KmpcBbZz1I3hxlEQCU3zLnqRoUhi9M8nnlflyC93Hg5mMfiRYJmw8TuCOWjlgtxcqu2KtRDisXbb
Ty8zd+g6jyiK1slsXUKWQYq5QntpCf5GypVdroxz3WCiHxJq76AXVbmurPyBMBcK1eKu3pVWSXkG
K+Qyt5wEkR2d3oq1BNPjOiEMbuwqlltt3dsAVGVxKUYaT9G2GMuh0I7SReRHZvUqrJx9bVp70gm3
vIOfM9ThS2KmF2hE/aQ2lrJjt7BUEO6NII14l4BLBllGYZnTr5IeNcQs1mEy+m2WHs222huKEKRM
o+I7EIeSXwbDOv17I1vBOHsvWTXCjA9rAtOe60F/UHX4ijyIeeGq7SICMpwYHjQTry401YI832LZ
hTnVr15z22aGj4GFlY6Fto3yG22UuJnTgq0zWXmdfTszFXRFtep4gTSUKraWihYZPunlNJscOkb/
Agx2rhOxypBKhBE7PiaEH66d3Ade8+BolEI17koO4tlwuk991PedhrRvyE8zqRhJpe7ckezMnJMy
1OlWCKfh3o6Hr5jgrUVMc7PTu9f+T0poUCYCMuPQpu3jTanpQmw5DnrrpoiMVd+lF1MPjk2pP2oc
JXEqbsdgpC6F9uKweK/0eIO4c1q19iQ4sgZrIa3M9LXrO0m52fMVLZm8eiuweF+7jpedV/6oE3dN
7t15CpwPEcD/RylktJiPLhP+JrX5SZWph3Si985llr8RPMwzPtL9iyLvAts6L8armLjok5v22qaV
1fWtps8vYG7HttQ6DncUnspLb0tvyFc0soUL9IyfluYquo6ti4GkyHedLNw26KR90Nx97DCkF9MH
5TwvZZR2vtUNKGfjpFkq6gd9m5PiVOUq3SaTOtNQ/Ox62jtj64pOIPSD2nMapOvOI3paRgzsRE4u
88o9GgYFYZWwv8jJM8HYUcvItH5DsLwbzFjB31O0HPIsLsH66Jzm1btMNIfj0OwkI6nIeYIb3S9d
BJhdYq4LBUfZy+pOt/hDUw5bszwgPF24mv4zATteoK25MeryZz4Ua9U3jyhV16XXb2xvOIQImejK
edcQcQZhQRVGUy/clkpmkLsVFMA50sjMLufoJnKIlQo6Z4ld49qOvU8tsoszkx1posk1jc7EiG5l
EPwIyqRBGDFfIjc69kLb21WwdmvaNhRrFdKtHcPpu6dQfuRM3gmapxllHMqjdprZw8fnpM0OHnrw
uqB9uHAP9Ba2WOLKs/BonuMPxnSxJojv2nvq02KwJXp7C2O8MqXkH5sHI2ANQXGwsmeBIIp3lgK3
sbRdX9q7DDFObxRr22xXGOQ+7ZAK0CqfwPKzTdfm/gjg3dWnVnWXOBM3huqpAZ++qAH2UXZT9CrU
uqQ1IjcVNWA26X8c1W+kqa/cPP0R2tTdzoa97+DyKHmw73QojCYttAXcBVIWSc4ZUt+glQ+FbbIa
BvONmOIjPUEbh+9cOw2Huh29TCl+lUSHHKGU9GfjlpvGTA5o1VYUXF17yw+RVXZoxwYDdU8KNt4g
37Gyo1Z42LvL4iZB0yUqiq2msmvWBOGrbRqiw6bTqNn1o3tDHCqhq3Rp0wB6RliwnQNOidgynsl3
XlAhjHyFmIMU68jgxEcxBU+g72u21Q9FSW5dk2jeqfTLaqJTwjLFe9oHhVl5mriJUIpxa0FjYuXj
MAOADp4CESwdZcFUIcnOxo/eAHPSSo1Zo+UiUVZrmWcrCs66U994dn4EkkcEy2OZJ2hFm2cETjdW
ZC5Fr28d+16vtUc9kVCZ034ykpXFvoRTAViwTFZ94TznVQXCk8ZnNCQ8M9eOL8qfk34bM/t5FHLN
JT2tKt7jZnvpJLikPtyVyE8pI1+MaMyF44yLXrdeLPx30FboENUjXO5al9VDM+l3dNHGCP3UBl80
p5C2no1pe629zePxjrftXZBOr6jedqCIayRF+zCKH1uKt8dQbjMaIhpHbATFbmPCRtinf5CLXFnU
fzDPDsk+JG0KU5ARRYCH8d3vKXi/QwmTSw9A6au2IUA7BQK3dICQZMhIBgiKBM5XuLj5MqP4gzTg
G+/69+c7HuIAVCTEEHz7/MJJWUq8ItkRZBrsB6nZG9L3qen8T2TyXx9DpLlN9L4jDfE/yQPMqmE6
tOHeUSbF15UnT7Gn8ImhSPvDR32Xb1w/CwqdEHWIaFSl3+UHUmNozEY72sUQZQDfE2XZJRYda9Gx
0NSLLuzHC5bNcN6kGNKqE6J0ZTPl9WOwtruhsI8AV9YlGwx+DsLO82AjAIqBcquyPQYhKgTKbWcs
XmlsdSwUNLDpuzYQXblzyNe0oUud5A8Pyl82v1+fFAd6HIu3waQPNvDtTgmFjrOSPKgxctTuWs2G
sDXO7C4+lEOSfqTJ1XLuthrdsZrTTeFOE1UnafSrKqqVCySSjRPQfxtcQVAiAD/ycLjGkooCiKkf
1Dz7NJ0Vlj/IdohWWtph6B1CisixC8hJ85UNQpFqZjYsqXr29nTzODQPBoQ2+kE1ZTNF2TghFnZV
WoNfU9DULzqMhTdqKCk4dvrIvugt4aiLcdLne87aCp9bjKKTzlYPLhheP01gBmHjVKapn6lIupe0
DPMzARIRiRHYaud1FhvDQ8D+yzCZkOgDAS36gr0kiJ31mMTlXRDn9VmJAhKkJ1PT5f0xcOBUMSsq
hHT7E7l82D7+/hH/5i/7+7GzPCqiUERJ83vsRFApMRatpih6ZA5mWh94PBrzL8PhssXGwHBPc+/v
P/Rv7c6vjwVPOzIb/KHkTOOP54D5R4KI6vOQvCo73ttl33yw77onfRoYBkY7XqIpJvzBmNB/VqbY
mAXsVqbIvrUxjvpNnDzNlXO8ip8ZRDTzmNLYy81x0apbcNBtSLVD7vAaNQrDXc01dZqaN5MfQUN0
6VHAWLkNycRacxZOiubC+jl0bb0QEk3BiN/OV1nt3ug9KXMhcasrHbyCxean1sjwtU+dF22Mb2Xn
5L4b6p+JnIdVWqCTolx03pVmMfsklPqIT7/4G5PV5BQ8E+29QbNtmmMYKcz50lhK4P9vhnut7X/I
K11FHdu+aXq+rHK/Esv+Ej2jVjOkP6xu2kRFDWMxOSbWP1IyhN13CyY/8iInE8cnJp6gFP0mC2b6
EiqjZRCKen8KaEAD9HuPiUXyRSJ+jKPR3eKPOhk9VNWchfdTd63UddR08Eq7OnQY9PdxkHxC5ZrL
vGEq6r3gPmBH4F+1nw5J04i6uS6lJuVCT4cXrGmoUkbt0GjEvcdSgLpG4eBPTjLcjK36OWDU34QF
evjR8l6ctgMGT2thbsD9EVt6oXwDQWkQ9KfZRmdGWYZ6c6eHMa1pymr8xmBAaxwoDN6BV5Au2uT5
9SVPQCKck2wQD+bHOQ++ijQ7Qvw/8WIANY+ahczBHezyoxupGhzd8lEX2ogEHkV8T1sPOblUs5lJ
fhQ62xO23waD34wfHDPpDSMdwlZHIx8pp/PT4pxcTq2D/F6Onww9xXKCFVzoDn4GMMPpJIY+2hRF
+VgphweCphCMK/F7h6ZnmU/Z1g4GxIYmL3Vm1Ac7UXTJuNktr4TgRrRZvhhGqvGWrjmolxEycdkK
IlExEVW+F08fc0ZQSDddD/jBOBORgYMZmW4rg3oXR4gbolj1jHdWBYtlTks1NMlTwe6vJ1jBFlXD
do3js1tigDKWeUpWrUQ1sY54QxDgi7SbTvKFiQGSF1BGsdZEQyCgEu3SIcOuWQcrL+CR9obhVSbk
CNqG8Wyj1OFWA566jfep2RTxeql5T1Dmmz4JsdQUEmG7tF9tPXi0BaZpTKnAw7N1nMOBtUBz0Tnp
9rbrAv2StVjIDN0diSboH4WoEGs40Sdxol8FJZYrPY7re9TYTJIzmmsyq5PV6GhP0Tjr3Mfs0dO7
e0tiPHMj/VT1eepTy3lBS7vvJVQRJeVr6ZIJnAblA4rGD8CrnxNZ8ZsBdKhC97hOy/y+Ko0DYfcW
Hs4QcRWvZDI/M2oMKDYrl6k7HqDWzGMSqfo9tOgItcy5W5mILREK4jaaNNfa2QlmsjaInjRPvREc
90Tq630rqQ8N0l7fTPgwNuQBgQOXFurMCLFEobTjWNYutKB86DsnPIR99TIjMjtXwtmSYZCeJheC
II4fuhY13VQwFffaneq1M8utC64GgETVMDhw/joShr6YHVAutzajQzUqiq5NvdzPTqj7FN2GflrR
+4le/7Mq8ovRO3dt6KkFTTcHyR+C8ijTV0lq7uEv1D6oh3dooTcnTF/SJHUWadg+6JN1B70kKLjG
UhQm3VM6kty3cEPD2NS0Ai70bD4M1z732dEfXa1+MQdIDjR5j06gh3v7erYEToXb1wvdJVkm0dqI
QmK+S7kDHbuGePM26EoDH24fSORHUbUo66jYVkFzmzfWS5GN1UoNNLrbw9E1xTkasMG4er8Y7dxA
m8JvK2r0eA8mjKWWL7mulPeV4aDwzSR69Mr6zD2nkiQ62rN5KYvqkAgEMn0zJhBM3rGypnxDmUnr
J3n10pZtD6ChvTl2nN6RmPzYZjPmRLvvD7i9wEA6V4NTlMjDKvU4uMDHiDhPPGn8yF1jn7XIG/KA
RaxnE1kKXeD6xNjVZPNrNXn8bCZ8MpoF8pnnq4w3FB2HGls6iqONmRof7B0u7R11vxoq9Z6VMj3Y
iXEVsBF9V2oYsWiWXbnJvOkJyrofJEETdrYdO34nZRKwLVDDbYrmOORT/BCAHe9VAd+1wJIRAu+m
rzZviGUl+1eRomEsQmxJqGcYl5LyRlLBtyAcFXFOrWgfNCqVbmybn2WhqSdaTl8LMdNmbqpHabTd
OW11C9Ors6mH8BPuPoVgcF5h4ZxNllYn05xvxh63ReJEw87TVHBsjfjRjstuN/Wj6askjnYeEMmx
auuP3KyiXZCzkTKX3RE0N51Ip+VNMof5jaGn69KGaBvK6MGkbwXKP33ncwkpq4PjUFQ3+hhcsFbG
O8m3ZZutb0YcitBqvF6NvsrviAZRl7avALFLZCoojxe21P5UIfpNrPr38PWPKeibfNQOcfpVbeWx
Nmv2um8Fy20R1M0JnW70nztEmLhg46RuEswhv+8yjh7PdZxXahcIXa0nWwdr6+riPClW9t+Pd/8S
tsJEp5MhjnOBHfEvyfA/prs+aCPN1CpvS+B8dymQcEt2pw0ntFhU6fieXgMsQjF9liq5xHXx/8gj
ArolgM9xrtkjVFL8Ol5O7A6JZyTBrkiSst3ELdjbIjYyRKmOcGFrLfpTuhvSXHNAK5FjLUGHagCv
Y7iHR1G9+ewZcY64EvjKXf/++vzbbSeCm2gg08KE8D1Fwip0jEpB7e3KBilwbNbVqao9jZnOUA+/
/6h/G+8JNrbop2G1JFLk1wvRO1GFGSJCFJD/BQAaM/hkEhGtukQVYLgs67JJV6PSrPYPQ/51s/s+
4jsWTkeCHwX34HoV/vEQhNdZsE2thAILsyfTBB3hbYMeeVpiYECqh36Vgujf/7n/dmUdygG5qpaj
07L862eiyqpAVstxp/JI4iDpq3Ucuc9zGtR/eMb/7cK6DrePu4iF9nuGM6aOubG8GGFdWgB7lUa+
YmOXr+DScG6SgvaREPLNf//zPKwJDtEjAkD72zLddjV9Nghgd4Vk2BgcrJ1tOQ4bFRCt8PuP+heE
5/qAshUiqkXc/+1omkl5CGavDLZtqeQ7KJ/J+oU7bGEgINwRSVPvFPF8vA2MKjjU9LqoPyAi/3KF
SaciGdWSUlxrPX+9l22Pq9RMihgnWcdk0PCDvRO4w9W+0vXulSY7ofMQuSCRv//T/+UhAlliKdXJ
LrKJ/f31g61WkXBMt+S+a9j4F66rN48ipE9mmZBk9Kf6gf/9NMdlDwAlsZCpgjT9+mkBt6CXFJ7t
XZUNr7NrJQunAJJGMG7c/v4Pu37xX3+RfBQBoaZhIjwnm//Xj2rQVzTmIIddpXgj11atb5qulg+A
IMhKrXHLfzhuM6ec/3BFxfV398snm1xIk24k3Em4M/4KAv7HWdCqvg3MuoV1nLTJ3IOf5Xv6AbrX
QY/712GsgzvHwcEtvVSeZ2Oo7hin5XOvz9GF1IDhhxt7/cd/vBp8J5LmXZMoRqLQvvulCsMIHExi
IFN2MvkZGMkSb9Gw1jAoLq+XCfVZWu9mVPf/+dHmoz0qJwhtvbr69G8+NP6PlC9JQqXHDkEHrxsm
S/AzgjHGudY+GQiRC0sjn//ri+f6uS6GbU5Ij97ab+aYjjg+GXTutIvSuS193WuzJzXpwlkwHgBw
/f4C/+8YYJLOhEWfT3N5+1hXFPcfdz1My1KEZTvt8LLiPu0nokoAx9aTNntrNOt4PIcE/tBO5Bqg
cnykpM56/P2X+J+30LdL/e3nxYpse/yoyCBuO/c27ZHaiCYmWMPzIGhaDNK//zznr5P/27NODq9O
StRfmYjGt5sLH1LhkurcHQrPPab/zyIxn8Kx9bWseajBPRMxPgbj9KQ8Y5eTubfwQnD9ssqXRe9+
oA/FLm8GpOaEkPwUnhU5IUHiziaqbWMNOkqYDCysabJoIUFmfOI6T50evJU5RsYOGn7XhAi+rHBe
eTMNQAjuDJS3qtQxK5vI64knipq8OHcmWkMdO5AxdAfqsu+8ptiYWbOnRDske7t4bfV6OY1RCm2X
3XlXbXPZkIsr6sQP4WoOuVFk7GYF/GPu3uKczfENBbtxlreNHLfwKmjVwix8my2QOwRh+8Ho0cRk
f1kp5EqbSrUZYJjqwVq6en4gD1yC0uBBybSbQmons7tvW3fDXsqqiwRxSa3qqWEjyulH6XSaM5t2
10ZqFcVBvBjy/Muryq+yac9Bax6kxl3WbUI5cKKXRrFRrvZpzYCECmS48vJqJYuAUOxk72VJ+JiV
5ZkVdOmJ7rEvUOuOWrPMvPIJIzN+l9TbeyQViNC9nT0SNdXIVom//uqH+OrdakcB9tqVIeIKGy+F
rt/b7nSHsZylHyGWbi0JTVm6mu0bU+3nVXqBQFq5obYTVWiCjaWPzSzvr/52Lt2p0qdj2pDhYqW4
ccNVrpn3vJmihY3V24yto5m3BESEoHBWaDyoRj90Q76f0+xFc9RqSPKvLM0P6L92c0uRn6gHQDRz
b6bpJY/1xM+zcRPnMFCTnvxoWkxXXXzBM3jTFPMR1f47MZrPSUqoUlC/aG0A41YfrdG5L2XeLfUw
/IhCYy0GtdXdkm6wVn4OeoftyHhHrZquILa2STFfMpMyKJpg2Cq1Z6K4ygWxdStECU+DxI7h1tUt
OPil1sx3ZAO+o/RjpSEZ7TkOlzG91csoQe5pWd4q7QUMSXEa8ARBQKHQ6MfjNbfeyY3bokpZXx2G
TSvZ9In2FOLLrqf0ySi6vRzGj1YFqwyTV2epUzPY+JAcXw94saf2g6u5xzoslqzF6FTI+Civ28LU
r72xWzLiYvI0jpoW1ewE46qPhjVdQajG211Gs6AX5i+VzFex5hHdi19jCFbIpNbzHG7jDAVv6pzq
zjvylGxzwpxbCQRAjtvsQkdm7T2BGAAmnrENiv6kFeaPMJ0fhYZIL81XuhfA/4xnJG9LPULWQYwq
zaEvqFtWVwlVaETUJhU+yq9D0GkfpkHSS6YaRPjdUfAYIYK3l3EboXjtoMvGk50JAB2T2Cssm0Lr
3xASrt049VuzuWDdWVI0sxqGcjsg/p979cK08DCp7kaEQCpa6mQLcwR2Re7/2DvaPvOQhfWI/Lgs
NIVh3sAANTWPMNQnR8ufeje9Qxy/AzbGp2DCsqf27aBZ/qSAoQr74MQ2gV3l1+CRQFYZ432Caj+a
060V2Y+ylJumut4OlCYaTrexNU5UqD7OQXxpy2ETB+GK02XpOcUd0TMEypY/LI2MVTqsXuHB2euq
bZHPz5qFV4VYIzQBtJeDzRGgFEXBtPI4LdwxQtJRp+SKUZ3myGFlxEQSFKZ9H2oD9LADWpYKbQW/
bCzjujsPw/yayexj7CSoXffeFv2eIB13MTVtyNFqrbPK3LoRgktUiMLOVlmSbGtXX7n8iViO16lZ
3tWw7WuzcOtlM4T3uROf29p4FGPva7Vao4IDFEi3pe7+VDiLiqzZ9DnvzS5WV0mah3G9tm+MWP3o
yxx2qe8frQjazL3GOPRyldL9Bsrc7RypTlndL2XuPbZ2eULVfsu9vyERl7Yb99qhUPYA88h2vWl+
K3vrNrP00EdvcxkiPGVjqr1FtBVHaUV62NyA6gpiw6DNbCPaTspF3B3qyz5qEEGQ7dpax8Ehpkek
XK3hBmmsL+yJ9t3wSOgDxbBlekhFLQGSip3p0uVRxNGw8DT8raJZNw5lP0EY4uFMd9xFnwCvHWgl
qI1b+4WEl2OJhPKvC99Lxz2ts3v0BgczbB4Sy31xVbmz27DFeiKR7ZNCZWJLKIYN4NAKu4ufNcoP
y2FntYZfBcWtKWouc7esYncvSZ/K83qX2PUbt/c+CUGK8sTdFRaPcEylp6X9H2XntRw3lm3bX+mo
d/SFNydOnYf0hmTSiZT4gpBICnYDG958/R1Q9z2tzGQwrx46ojpUJSSAjW3WmnPMXdhE6cL3UJOM
8YsudH02ps4PP2zxnKbqT1dJr9DHvVtjOtkK2tVAioSLoLuz2q9911BpQHKDOPSVAqu4GhKmc4r7
K3zv2xZLpi+tQ1IQcuois2/RXMyTZnzT3L6ErWKFENTg+HiYHup0iUKmnVW1taOaR+szyHekG1Lk
tn/YffGdU/rCamHQ6JOTfQg3SL/BCVFFNUdjWDpNBxGyHdVVpQ6PMY72fvCumlg8ARJGE5U+Sqqm
wCTxvTURcLZEsoq35TV1sicfhXcZtc2mcrKfatow2+SWidzKrxdd6tz6Q3soomy6A8TEeXUVqD8N
mb51mUrnj7ZBq1iUGau9AEyNPXFT9zn9BGupdSTo+EVzU4PcY3NOrTQe+5cGOhpCnOHWUiWqrhQk
XyKWkeaBhjJNsk+D8FtoGF9Ai9NeZRWSEAsQwuBe1Za9rSCXYXZXR3E/KtWd7nQ7EjoeijSkrWW7
mzKDeecxGzeiWAyucqMjkokz8712C1a07HYw8wV3uawLG/9qtR86mx5vctu19pZ2BPVTBFXBl6q1
Dm4awfdzwQxjiI9HunWO4s6ph650v1yD/743omGFyvjG7RAr8s0otfGIpiOZG2Z4LUQ9R1xxSDT/
UCjDc9yDjvSTdZImT2Vh3SFBufVNpLfOwChsDoNpgsiirJrUG3gOa0QgN2Bfb5zBvrbK5gYlIxEy
COfCMP3ZpuVb0rWPpRiuKG0fZANFUmjm3NCCmzxFUlPhb+lQ5vS6/wjvkNZMu4yT/KpL5YLQiUNr
IHJCu8yzHPn4eppEPQzP4abwVLZB9SaLWc+9b5EuX9JSXOeWfY9k7gA16asaESYqhuDOrZJNooRf
9L5eqw2H+agMlqD+n01TGyiJuV+a3GU58p7J/trnoaBJHGF84Mw4yZSyh7ExDqHWfI0KfeX52BbL
hvlVyRQQ5Go202qY53UCuMXErkgOpwedsBD53GaFhhOzt8m4URJ13eqoNHsVuFnTsUfO65kE7hQj
I8K7Phe2+qbHw0/C1xgFYXrveTVgLyD2vM7uStfyfhZG7jsnIjYO+YrO3o3ZjDu380ncVvchnjQG
evlKzUif9556UPRgF7T+Crnqcw79eYbOBR5a8bOtk8dOdhsHYVyWI4VMfQodJC5hgm8fzF7e5BKP
cJM9ZQjh6rhaC97vtJcNtJBh64ybGF/55+easzKFASdOn8qIBgIVVOrHZ7nY8BVdetqwTWTe32h0
7Ze9UetrElqNxR9fylGpEUwJHB4ck5NjI8ZBzaava29dG8cgZtb8Sa+CbEsfh63d59f6V4jUyXGN
LizFYsMke5q6z/GNySGQcVEhiC4Sg8We9BZ30ZCItO5i2b3WHBa+mdCQsZLDnX6lYsvSp/EMdjlN
tu92iyh6HsZmFK9ixPs9wgnfRXzaIcXDMOwl10LvegHuDZYTDVjF+srOtnrTQX7NK7w8AiIWGRuz
0rXpXcrBvhmlp69ctanR6JC//ZDb+tQlNckGKZxkSGZBpwQJk39Cn3FMXeNHXk2WkUxFje+quGvJ
fWHb4NG0EQg75yL1il0aBLDjfMuQKzFmb5EexbdFVfWvuWcLjBC+3UwEO3VJx3l47qE47LAWV08D
v4Q8Hk2ms7HjEJfLPpo2oJPyvLS/RZ7Un2zZlXtVDAMqf1Wdj9TbaT/axbjMSnwSeiphPuSh/QXf
eTSXYRh9resaz6nRpI8lySNXZhL5t1pVZfbSsdCqzofBC/eaxnkhLNpyY2X5UG4crcuzZSlaA2lt
XF+ZWE6f7KDorgyaDLeKluP35PFXKwd4AJ6t0d37SVytbAJPr5rcTN5zv/5Z941zwG2h7m1RjPuk
zBP6+MXAAUMM6wYV/QsUb3+f1qSSzmijJUtHzVB81wF/DZynKl1IBcljTrNu11plfdfgjl63qCYW
apqML1VcZVdl4epXk4KL9HSm9xs0/NqNI3tnPY2nuW4Q7qgi7B7XjSMNsbC7uiGME9GfDzD0tbHC
gaXUC9lvxl7ykFtdoF6o0U+D+2TwT/UvqkKQpeGXnNTLEYYMcCzp66Zw5h4lgk4Fj4hRX0KlnNVy
qQTZjk5AhOZ6nLVPPjI1rtFIZa6/tSudwkbhPxhJmTz1pScWdVknfC9DfenTPsHjOHRXXPpQJgAt
slYoJB9/2X5QmG2pKOHOqZi3HL1X5mWvhEvstMYi9Glr54CH8Mzn0aY3BCsIIaJ/WrHnN9DmQzoI
gp2ks5OKm+KMIw4aOWxNKdtFGsZinvIFbaB6OYvPp7IP3iV5TCQMoOKaanv68e3aphJzJvQ8lFO1
utYHO34TLFTfPr/KWV/AIDMCTBLqT1XXOW8dXwVvTzVaqddva2VEsrALUcKtq6HNkY5ECiY8sNFF
1MAEqYviQnfng1qeN3la6U0aU0zoSWXNpk9XYlt0t8iFqyu2WdkG0uOdFyfuzKu6ePv5rZ5fzqJX
6rDgOXjtqZof3+rYjrloe83ZtoOLwCyuIIXNa68swJ/EhnjAXIMe4fNrni+zDBbVZKjYqCsYvsfX
lCHwxNqvlW3tql/CQcezSUpDuIKgXv38/FLn44VLsc2fEnBor5gn2UfDINlaW4azpS/q3qaxljwo
I7HLn1/lvAis2b93U7yTyzRJaRjS8th9m1V1owVOtvY8tCdD04vbDvXpNqopX5QBogOireN5HI+X
+uzTUzua5qbfQOPBRbLs6vzD8VO1EQ85PhvVnSwC6nL+QL2yjliDoeIqbdBuesS3lB378k+/lunC
fJXkz0y9pNMpqCrMmtCRKt4NnQOrqdXscbyuRGsGtFkCf28BbQuXkbTzx2Qco5WrDf2FRt6H9/6f
n/Dr/fxWhO9lYRsis5otwqc227H2AlwVY+y8xG0IM4qB1t/FuW58D0lKujD9fXxxZ2LEclBkvjh+
8BFhjCMebrEtAdKuOIAa2OZRH+8yhJ7+NhTIPqpKhjdAisSFHev0dx+/dLpddNZY3XSPLOqTtW0g
QWc0HSPZKRqAzjZkV1+m1Il68AIUNDWT0tLQXVhQz77fXy/8f2/4NLK098vGr3Mr2hE7ZOazwERp
xga+S5+dVJIC9PnHdfYJczV0Fg5cEhqHNPWOH69ZVNkwAPXcof+WwRJLlDSXA0rxS5llvwT9Jw9z
yvFmk8yV6B2drKUKmQh0RClU428ab5A1sGUSjT9oJIVk6o1qFUNHvErvPqHb8l44hvXu3Bst5Jl1
7+XlLIkyCnut0pW7PEk9F3+thPNkh+qYrEZVDaInuNPGFzVShh9FJuJhFbWRvuW7QVlr+xGV3cyx
mx++nSFkRwls5xcW0PMBw9Nkq8Bg8TjtuCdPs+scxMHaGOxy6YSQHfhInrS2b/O138VdtYitlpq0
jn3+wid63h6d3iN54jadMo3syJOVplQ6pySULNkNuepsRtOGotsjrQIi+GK0yJy7wXDWsWo9aTVF
1gRQzAx/RbfozQBtnNu5T58PrI8eBY1Jx7ZYTj1VPfl2IrPM2zDKlG2pEmMZq44/c6JBW/JNlRsq
ZmIZxwRufH7Rj74dk30LAX9Tk/jUKkA1nOEX9NGuHQlgooxSBd91Ky6wpobJ6+fX+jXzHA9oMklZ
9By8ooSrnOreK9LMYI8b7bYx7Lg9dLBV0Cahu/euozQwa6rWA2icOI4yMqPQq2orvyHUY4FVAFQV
/PMsOGRs8eVCShhyyOOsLLpra4wkIJhV77kLi7LG1EdWCs9NCdHLiTCQGoSwgVSLvVpRd93whajV
xks6l6SEput6QiYcyLRNY/r6Bc3KRw+YEWagW5kCJq2T/VNuKcQseZGy9dqc3mCbwnlKreoLQql4
9fnzneaDs8fL2NFpv7KL+gVO/G3VaXsLLSaoYDLNMpKcUBkMC9CZ44J4EGsBrby6+/yC5yvNNNMz
O7FlU12ivo6nQpGVmRsGhcARpERrW0JFWlRqHxfXvkPO+RbkdYbks9Sq6Cpro0tpzefbYu7yFwiS
IglHqZOFThOiGo3eNMj5UwcJcU61FuoQtPetWWbBusLrbXw1FayNSzUMRM/5VffeP38EZ8/c4DfY
QCgpVzJFn6ruVCghQ2zF3rZDccW8XMr3XOuAz9EDr69pyA0XXvLZLMEF6etzdqR0wrFgeie/vWQH
3rIO+Mzdepmb3/maIusZAMDkjnVXxR9pjqA0srr6Y1vWdF32yJ4JvWa64ePrRtKHzVFo5raUzVT0
JswXTrttP3edrd9//lB/aSKORvLxxU59WWagALaWng3dAokghu/OfqCbFg/zkR5kC2yo7qs5ekJo
YT5s7I2ulgD2lAL6YITNW1sqWtXM8APVDwberFWYUdXupTp+c1JFJnOlL1FJF57+IMaouE97J1Zn
FRDXH0mcqquml7iLMGoWa7oIYt6mMRpus1GxDhhOT/OESwf3ip20bxVHIVh1o4LRZWSm2Sqj0m3B
eRvKMnDMnDSA1qqpMwfEUdBsEN5BC0JQ8OjbhgXb5BjeUdqLxy6ESlE5Mt2x7QAZbLVGelBrTlzI
dmlGzOluVHg6JU5SAHhuZV05Y2+8YU1hiRzJpiCq3Q8ABwR4F0jTThN82Va5iQEtAxdobVIuku52
YHu8xL8BLhAsw20SNPZcoSixLjJd7IYiy57BGeiYXxTzq3B7a0WrM52rba1flxXF4FmGxKSeZ7VX
rPJCsS6cOM9mFV4+QxUmtqM706nzeKQ1sqDZECI5q4RGCztxgqzdCUfJvxtlQ4nc8yP6YyS6uo82
E88lm+MHX7Th8K2Y4I8nDc3JviBPDdQNUd9sDcV1qbc28rsni/iJfElCgeK8fPh8sH9wvaPbPble
UedGmOGSoAvRlbSeSf1I972FgXzeYc8ZDkWsNBdO2dr0DE8/MDyk0JcNjwLuKXrcL0fhReN0DoxD
eYhV2a9Hk7K6nSTRitwJ9jvQZZYmmQVzSPAFDB8V0JyJNfrzuz/bTfOyPTSj7MGooOinciXBkhvI
QW22o6dD0W/KZNOn/XD7+VU+WikogVmovyhMUeE+HlICFwkBPk6z7RBerjvTsG9yE7CAq+Tw0/Ka
llzjJg11bwn4ybEu1sU+eMn8zRDDGNRTye9km0vMpZCOWnKbWmCsOG3r9yVcvINvWPdIQr315/f7
wSfEXoNt7ZT16ZinYmc9ZskKWnwcZSreKraSS0OEPzojB7eJipW8DDcsF74f2xespx/dJ9t53QP2
TljfqeC9KhCWurHDkQV0pseMCfeGXWw7/tTzXG+WmW6G+8/v9YMRRKgpcnPQzR4bgZPvRwl1GWSJ
zi4gTvpuRqhX/4gRt73wSD+8jDfBth19Su4+Wf+8KCSqK3KsLVkzhbukhmL+0BpNXgxe/+Dd/Rqo
0w6ZivnppxkXjj0QnxHuRixJYNeietgElsmAaQvrR60mKAe1CJviEiFdVM/VQJbxquQJDSs/z9ob
jWipbOF1YvzaKnc+Hda0XQe6XUJO64VCjCGJniBnyJiqIVkXdJKjzoFSnMEe27ttaCLCDJyr1LUN
snnqOqazV3qI3tzG5iTE30RTvMjtSN0wjLroWktyu4RFUAOg6pIKn8lQwD9lvzXQZCH7DBynpN6S
kq8lq59mB61mxqk0amZBZQ3QAZniahrzuS7SuVXpgUuWX0sYjuaN2iIuFe8h0vycRFFpv3CSETcu
3WmwQJqqFnNhqWWFbS4WJdwTH6oHkxdqCyjVAYpOtYg25DjBy1PYqmEJ7AIIliGeA30hS/iLkK9i
FT2WF/IQOg5CF85Y9kdjx54KqByxqAqdVv1kk3ehL9MUFZBXFeR1BFaAQ680risb2KCn4B5f8orL
bhXQwf5aV4l1NdYlMqBkbFmUQ5LuaDKGjrry0pAXFJHteW9gWTJhRmfFE8lZyVfoNfK1tQjFmjVm
oaIEFNmOPLLkFiRxEi9D3QPcQ7ybtiV0CzEBNNDxR5rGeKhiHhYwWAiGh2m2fLFUHX5sEegTvaMM
NOgipoS1aYbeK9V/ozsg35LdPlUwVczYn9Tb3rJdKEpd0BNbUCe3tmZ3tKpiAofaKgefE/Sq/tjS
k3s3OrCzWG6drJ71XTI+ByFLzcyLQ0Tnrt7F0Ry+n9/NEmGWP9quze8HskK+FU1ZPPlq0L+3I2qf
GRyahvePa/jx80nl7NRGIIFLUjkzNqptfA3HC4bBt6eA0U92ZqOIfZLFOUAldWg3HWzA7NL4OFuM
QVlzfiEgmBWKOeb4YiYZQV7agpSuyeUmuK7uoNE2lf1qjfUaCgJNu8/v7teceLz8H13RMI6vOKjD
UBigDHc0ox5CuKu0K+ke0mrGNVQpxrxShPkAPcB/D+MaQU+P3DAij3BmEzR6qf5+/nlQrKYOQ5IP
ZX/Orse/JiSjwyUnz904NmsvFlIvkTwAKxMX5vDz1YkLwfOypuM4edSnt911sRtTYdpKxQC829R6
cuMVmrJSWqorBpvSS0WmaV0/edBYsfBOsmhwMj/1RHmlI8rR9L0Nm01VLhAStyBUvLR7SrGG2tD0
Iz53DWaNRl4xQqQ8BoNEb1hoFzZa5yMaYxgtd8rxuFg4xx0/ZL/KyShEpbrzWzle8U8kKNvdsCmo
B18Yz9PHcXbTWGgpYsE3YMtzcikNpTt5ef6G0qQ1r00rv27DKWJyIPPOAgY4C5s6vVBn+fCi+DlA
edClYjt5fNFGD8RABIXYxTpQCRJuwjLcY+Ett7nRM/cTFto+FUKr1cXnH9P5es2Dpc5us9fCXmCf
bO1aXCpmhO9/Fw2lDpKibUFFKaU4jIYRfI37Ujn0ueNtFJmXF97pB9t4WiwApmjMQQC1Tlu8AYm7
cRo58c5m5wmBQ0NYahVevRmYEimET/hxOxRrDRTluil6mzOuqa5aVGIXRvqv2zx96XjIKDyhVpna
lcfPPzK0DNGknQL/w/s2b+rERQeUg8lc2pRNjZk+ALJfdSSFF6zoZYwm2xqGa1PQqLqh1xe84ZJt
71A9ow2S8IefYjqu/krgkXfmfulaezRy5DE6YfRSleRYLUI6KGice0y5uOndjqifpg63/ZBb92E6
qSf4teTs9D5dmOUQIfecxUbeIreqvOCH4pXwuUyjK69bZax9vPZhBFPHBYqFZ66NXrIszTZFB5l+
oytCvbFNGmtUiA0X84SnKbeDQX1pJVrdZjMy+H61svRe27UBOn6gyyC+/Yaa35ziu3GoE8P3534S
hGs/sDTS30YnERt9ENozDp3wTngGuZyQFHJyFNv4khPlo3l2alhQW6Zkd9abdxRCK0qKATsllw31
7Yi03xVo6aH883mWy1DJJq+I/Gx7mod/q1HVfjzojhMEuzLHNx3U5m0FtX+ViQ5mvUbS1+df4Pnp
zkNcbavO5ABhCJ7MN0NA4xzFRbTzBtZyaImVtR9r3XyEHQxeWMd6YNylnVEA4ao1/1sVo2q68Bs+
ml6ZVEG6eJg+meyPb5lQ2DFGr5Pt3KjU95nFJBAjm1+5bqttPr/d8+4ukimivDhGUkaHlHRyFCHU
NhQSZccmwP9/FZLBAMUf9i1Ris5qrHzwwqTZzUjiFDOggfEsGWX5duFHfDCYdKqvEwiK/3GqO77h
rgmF5TYNUfC+86xC2NjEKReNMg+ShB0jVSZsd5tm5otb6A9+kTb7ChndzEGwhQA2V5O9R8n8wsj7
4FcZJMVPfjsK4Py2418FzkbLu5Slh9yoSi7LIcIs4ht6kF5Y487GHN0jx9F00lcxK569A3YOWqdb
abRLreQqzsNxISPTXtHd0DFyWO1e6L3zKH0SKUsH9NHnT18/G25cnjVnqjgj2eOGj+8Ty1wzDq4b
bZWBSMotOdc4WypoTshuN6X6NOhj/SwSSJq7Wo2arUzVslgFCfLyeV1p4g71MhnxjIvSvaECE3i7
GDSe2Ph6zbZbiQMowhBO4mVi1aY39+LU6tjcy9L5akC3oRCXQsjMo7C+MLo/erCUauAiUYHjqz5Z
R7zeMASqbZdQErTFBWECS5XOxi3MCm/TaQ20V6MbV05fZWSXK5f6kedbY57s79c/ebKlV5G52baw
1ayO26+ZxHNOKmFN2MEIAFEe+t7Xn5KmDp6iasBa4TaCepFLHsFhjP2W9NtywGFzaa0/20pqjqoi
qMDPybhjq3H8ygEOQ6ilpbUz/ThehFVbz0BTqQGCvowODA2XOXov5TBCdD5QH2/mTQob9/OBNz39
o1V++hEoUVX2khqd6Wlc/jazl7gMQkcKheDYkvSaIYRxXpggjRQ2GJYFiingbHehIPzhRdnT4ffR
2b2fOjdp4fdAr+sACDPXnjejQCgeFKp9QD1vhajMQqEtEhkZl9LezqYTbpdmGmcTVhVbO92+W5EK
/paTGWY3o965U+GZqLdcXIpnPDuYTNehtYJOnPogR8/jx4pDOGw1qce7rI8sglNcAnMpeCyrqNU3
kNkuKeTOPzJe429P9OQjK30drb6rKZvSD52HFhvkIhHeVWdX1tqSeB8hSaLZYUezFG5W/elWfRpE
v139ZCS3dR63YpwilDynwA3VsXmSbgKDeKirpcHUtM6aUG7/fOj+9i5PO918Uu7IMT7dQet4LCLy
gv1eb7e6wOE59NkEonQurRK/eAun3wvVEJRlnIQwYuvHLzbHgRTSmhLwzK3kLY88E/KdUrn3eVEQ
Zgq3/S4QZIHRoXcfSVz0G4xCVfHTh7+5aiK77FeZqYEdFZEMFxoATjxGFdRgbEFZcEc2trZTcYFf
uZqU92RKGnurL8qnAZD5kyts/74AYncPvqb4InR/fNbr2NwmoQ2tIU/gqZrw0TcA6eqFVitiSbc6
Iu2t1tKVWY/WTR/6xqteVQ57jQJ1/hiLGN5nbsF+FoV2yOp8+B5aFaMlVjjhQCaTzU/akVpERlDr
XoFaF4eh7jR7KgN7UySJR6RHjhJhJh3htHPfyTIo/ALxwyzEyJCstDSChh1yuvwSibi655f1L4Xf
pda8lbhgM8636qZgRrgi9drcyM7Pr3SzsW/It+txIQ0w3RGYrjsqb+iZw+YGhoNYg0d3dlnrBQSy
aU12L12j3tu9zNp5YFXGhgav8azqlRvO4kLxr0jTLW9BfQMI+nwofrDITCdw1dXZKLJLOa1ZoyEy
xwFA/DbhaEKrGJ8HAQJyUQy+RoEV38zBQ5t2AGzt1JiClRIgdgOah/u9DVxk5Bc2FB9NsWh2dTgX
zK/sLI/HqYyR4bsEv2zzTLU3nUQJZELy2eeN6h1qCX1L0MR5/vwxfDQLwV+YTOpIwZEOH190GDPh
6eSLQCA2hkMd9KSiFNQbiYTFilNLXrfvC7yhpGRQ1ehvP7/8R5Mu87prmhNS9WwL5ylRjiNYUbad
ogIR1gqx1ANFvGERa6HVokb6/HofKI5ATiAB4UwEekI3TxbPThZeVNiqD6IMFH8zWO1MV2oMgD7e
qjTGaAvyyodzVlJ51Uv/sQBRtJJFrSy7ijp3NGbJ+vPfdL6P5CQ46VEh9rDpck/mp6oh8crPBn/D
ljomQGs0E2/VlSEYu4i6+SXg6keXYwtjcQalSXRWpHGI+GrZ4HkbSC7DdRLY5i7MXGKTxvT75zem
fXgp9uisNO4kRzwZXFJUuisyNaXjRi11ToFOiXaW2sBYD6rmu18hD9n5WZ8194UY3S9eMY7Oou7b
zqPkIM1HSxYjB0Y8lETx2JgkwMTH0rkwFXzwM2mW6ZzkkDs77HePv4GotBUTHyL7pqiuVkGNNj6K
i24JgExbXHgkZwPeYNfIqYVP3LQ10zy5lswkf9Qy9asYi8SOvif+WFWtOvx3gStxF3t0KpZVQB14
3xuehO1bFymV+mGoDfupcPIQjndDxNud25mEEWRpKoEtBoRgLgzf0YY/HZ5sQtj0Ut5iUkLxcrJT
wD0WaRJ15ybR3a5cRBzH8jVxAsGrkyTUkT5/QB88H/ozfJwQtPgmvOld/b65JUvHV0UOfmdwolcX
Ncm4q+ygx3UZtum4tJUsyC5c82wO5Juj6m3ZmgqThFs9vmaYCZ6mlMwJ0kBeMWT1ezeSEFAOpXXw
TaF8rSx7EljBKp750vEv1e34+482KPQyKVlwUqY/hZLpZEzEHRmVNTKlrZ5l5nXc2+lmlJlHkwy1
Ci+3uvBGnWlGOb0gbxNdBYV+Jh/n+IYBmYc2QiPi4mOk/osopF545eSl8zq4pbvS/CqbHIEOTHu4
mvehEw7bKtCGu7z2nEWlm+NBJgBOZkGiay+u7GNjMxKpO+9MR1m0gbC/FKnZg5ZvvPKOXBb90BVR
/AqLcrQ2VaukNk3HWmHtVaBHPsmuLhaVEVnXmTFCIXV1eTPShctnll2HV8wN3ylgkH0k2BPMiZgq
1mAEyi3tO3/pBxz8h5FkSZif4zhHbqEuTUOUW4+dO1N5HMUbTULKGK0GTGTfk6g4FhaescTqioWv
aKAiMSZOHbie+r+A3HxlACKGhJsWDAqio73I81blQBDwgjTwTJvpbeF8IxJT3Dhp7X4bdGyXwF7K
veJK5dlwGpGvME4Y112hh98CBxj0DDELFk/d4Dh7YVn74KuZENNoOqciOOP4+IWSi5PYvefbGyQO
7s4DegE+NzafifwbNq0ML5kipwFyMoAm+BeX4pzENHYysTedreVm0YL+b3Sj3Xd2r40Y6YXxVGdm
ms6JhQue+Mz7r5/PDmdnQSQNv13XOlkqsXmqXei2wdbBj6Ng+MF1vqrJDL20T/hgSuAgS13P5KEa
VDSPH2ihReogEl3ZyLSQ/axRLVI1MxAt2dgXj2oTy31EVO8S/Ld4wWHPXvnzOz1bk7hTbDAo+anh
auxUjn9ApbkNFmAz2mVRrd52hcmG3eibaxew8YXp74NL0SCiHTf1Waf57/hSlHSbuIrpsxZdH+/T
rhwm+k4ev1qwndMLF/ugXULbT+ex8hmijTkVyHplRlOIfsqmrcVAaHvlpN+6DBs9BVM3+tIYjWKz
20YqNydhpP+R6oKjV9S1wyt5SfEfa2UI/ZqqeBg1cOc504D7bbkxwz4Je1d4GzUS+rwk/+SqbUV+
3ce6f0+yxCVfyAfPGiIUGz1KhlQPTzVIQE/K2KgVpvqulNdFOyYCsFzTXnk9ntR/jaH/89r/V/BO
ZA+JMnlW/c9/8/9fEUURl4Y0/Pj//s9BvmcPdfn+Xl9/l/89/af/+6+e/JvX0WuZV/nP+vTfOvqP
+Pv/ff3F9/r70f9ZZkhdhrvmvRzu36smrX9dgF86/Zv/v3/4j/dff8vjIN///us1bzIWvvv3IMqz
v/79R9u3v/+Cq/3b5zT9/f/+w5vvgv/uoSmjjH86+0/ev1f1338plvFP6to6L4AdBhLeqVvRvf/r
j9x/cj7QqOnb7EPom/BHWV7W4d9/2f9UEVmzBdIg1qmTDfCvf1Q5zSx+zz+RSPLve8wVlsNg+uv/
3fvRW/rPW/tH1ojbPEID/Pdf/BJG3X+mVwYHJxQd5g0nMkqwhnPyRQY6J7IYMdGstwvyeyX+1FVX
2XQXLcWLC4JgAwifWNPvpq7C3ZA74JShG5PnqBT13EWyeciVrsnmTQsLhKAip7/SwKrNqqSw92ka
EikdF82B8DFi0Yy0XXS92RMiOXGL0tH5Qcps8FSMcfvN9GsoSsILbtxar7e57/s/VS/RFno6JHut
18SqcotwlZZT1h2VCfdaaIWcF5Ecr5Wi6xY5u687PFfEtAhMCSvfqdD+tK4c907TyJ0T2TBEGN3E
orZ5Uc2Sxq2ItfC6A4inYi5hJcII9Zr+PixNnSwxPlXP5WxowgKgh5YCSjd6MlC9tGLlhvDczLKi
dZ5Dt2uIkTG7/dCHGtw3EfSbuDUrqsgDoKqxtx0cOn39lkUNjwwW7mPEcrcniL68iQts7Is470tK
YSilSFcvSfoItfBLTGm/WECya9v5qAgSBjkwmj9c+s6gP/IR00Rj24ncBpXTKASeDCkBeVk2Jnem
H43QKwMkV0szqGkPdbpRLK1iVCmrqk7+AJq4X0vMcq9aGuucQu10nkVEQXdUtheGyIHTj1q3iUET
rZu6Vg+lrQ5og4nOhnJlLNJBcoqvk3jXqUZw18RhtFYpVT1nCK22XCmekfA7PqWNZf6AX0ICBVkY
9nJIqm6vStO6DgUg9TDOVJ5zYDwbpsjI+yu6WVxSAKKYUCKTwA+wcfLenSmk6u6KTOsWhPiITQqW
edogEYhM/ci7JjhZvVdHN8pnbTB4cp4rvaDi4o5AHBxiMGaJolrreBy4HASamzFOxDrXg3zuQmOZ
F5pEkEPG5D5MjWxXiSR7KQu/+NmR/jUPFUJgekMbscMGyZ3WGcCZEF9eqy3lxbElnCUTNoDlojOj
25oC2p2j21Q0XBOghoNkXWRF6M4q0RPzGNUkdEmyBgEtG2Bx6gTKy0hNTcmVdI1C23ghvj5Z5o3B
gkVbZ9cITuupCwojNIT9QEVP7hK9MGdq45GaHnAguyUHOLoCpmBfme7YvyVpSlKiUg5TBll/qBIt
29bkeWwJR3U2Mu6FOrP7SoGWEddbVmeQ41AhFwMBsgssXAiy1ToP9lU3eEvyZ6sr4qfkAUyes2eN
rKwZ9nKxU2j/XltmUT6jWUv9Kf962I+NbT7D6yre9KxP75XMqxCo9uMDCO78R5wk+Qq1GFQgYkdb
qDtT4DYxPEsdf89aczIA2GqqkRXXQfbROyLRSCkZnhpDwPHBWj48RZo6PPgkRRzCAnDULPCSBigO
YqgXDbD2bRm56lvdBQ7RLFFHaLrCgXfeV2nwlWBhn1goi8z2GdJwZ6ForZUtuoL5pRV+fbD6kviU
jFimOYkyFq1Om+RlUktAszN5mMl+4ISxjlQluMEuEMRrqk7wgjiHuBBb+xj5YlWp34JAJY1Lb5ID
kxNwP4LZnFVMJwelpCGZ75AUFLRJCwcgBSWSnUyEtuoF1LoFPX3nqtKS6FtN/2lN/ky34cwauKuw
zBuXsG2F2m+bmY+KCWB7UfkkGsMf0sBeIm8k34tRbN+VfSiVhwBUJCF9APbuClx4d3go3G9q1UQa
Sr1BUUgzCMJFRqB6hXBJz780AO5fGtxZylzWCZJLtLLRuNBbzZSvfW2CAkpHFXNcbvdN+YCOUPm/
xJ3XcuQ6lq5fZV6AfejN5aT3SiNbNwypDL33fPr5iFRv1d69ezrm6kRFMBLAAlMlZYLAWr9ZuW15
kU0wqNibJW+qnmCvUKIWeNPdFDUkRH4xOsmV0X/MwSO8Z72J/VIE6ny0sU2DzcNx1PlW9HAseWS+
A8e7di46XG3luy9tqmgefz4tX8qpqeJqqpQ/M7nDT8v3m73fu+9pYi/RcuGHHM+DGa3rUAn3Xdyu
al/S0C83j74kgRYw8y0STpA+0jzAN9GU6nQeOslVwqRglYX1u1qYzjLVh2oThNJz6IVvShNjEIFP
Jq7flbJK+QStOL12F5QNy03P+n5N0JPdt7V2bTBPWpZKqh+UJAOjk6O+GWq5juVpGioylnKqdGp0
aVjz8fFPeWaz4CV65pNyz8pijSyw5wOzHLqz6bvfzLh056beRbC3FWT7c06gEiqvi7LIvkdUxpHR
0fW16WH3WTpedxp1PgdwXuQ5CM52PgRjB1gYzzHZtPn2Yq95QFI03niRPeKEZmvbOupX2Vhu4r5f
VH3yDIrtiD1tig1zdDD5YOBpghBKFB/Akz5pQ3xUs+7o8SS4KgPlaG5cr7CNqQ+hNmywKTvGWdtv
fcffSF6ytwbj0DT+ph2s4yCl56AgkaQDMF4Fdr33ouxklSZiJAHavzKP6oXKf34pBQG1aEyuMvwW
+tD29p2NqLxa/kr87jxpnts6AmytgtF8LLfTkfRgeOVatyPlW1IjPxnhEzQjrYK8osevehbIaak+
69jS6nx6we7MjD5o2VzUSvLScv5JlyPmwsM6Rmzfwy48tlDy72V5HcR+jA1AM4KfNlKIaDzIQIjj
9wftkDN9MjabQKo5rNmaj5J9BEKY2g0u0ouyUeTbYFtpuOYEmOZbHeSIssBuIX5q0elPUbzrq8ch
ttH/YlFfjtgzAV/WcYlbBCkC/bNSIhVpuaW7GRR0TNAAxF0gKhVE1dvIiF/KbMjTuZS5zjFCqYaa
TqxlSwe78rmiFeQDkGL5SekNQc3WlpVD22fZMwWh6uyH7mjPcz2urp3kSCfKACBKDGcwdkZYD8sw
dfIDj/DwECMi89C5ZvAahpn2a/Are9MkUvOkllr7CweFJsM1BmEYO8SzF+xWFS3ASDrnsk+yvZ4r
3lNOynHrxHHwk2dshjFmnHTnyMrSXVo0XjZTS3088P7xW6mOEtp8iRmYc2rkwaZ1Y/ZvuTNuVU1y
Ht3aCy8a9aFbgX3xd06c8J1qwGNb13OSdZn52rXyDD+dB8aQSwtEM4qzShYmX5Vyh3F3VtXZMeOo
evPSgXMg4oOpNe/6Jrx5IwiYmV/Y3QpaY3oC7hy8253lYKIKpmsPiFx59oseHWPZQNZxCCS0uOQ8
e0LRpthKkekbS8NU/bOMDqP6phgKi3WvJ9iv4N7RrMbclh6sTB6XRuO6xpy9Ur7rErxKETKLH0q2
gyjQKpo/uSWi+GO27l7yhseYNOjKL5zo0MZO88IjCzC+2aPT6JktHkSkCB6DFnbRLOlg18Z+qQLo
p1DmQVf9qaqB5CLLJfknKNAN9p69jsRIXMizosTMSMImfTWaFfYPmZK+520eboCKIFcD3SJ67HKt
WuBgxeawLIt8GcSdc3JSw3/pSq3EZ4NHy8aTYDONYDOxyGZ7hxmXbS7GSkVOsUC4h3V3/O4YUNrt
FB8aB43BW4bPyCKWJRkLwaL65TVxtcv7UUFurWj8Xeho3bbxDGdOvTE9sBtpfuZ5gc98mfT9IQ2S
fBuMTb+pvbg9sDcwF1hqAXet0aBBdbDsfhoUG1/z3HLWTdIZUGObTjm3Dha9kBukdDPobAK0Bvp5
ontI6+U1Et0wV7SdGdTszwZQgVjZxytFl0yUYlF6sqOAcxK4fm/mYGm8zDzA4oURNB81vN8FH+l8
B0BH3UOhj94c6s9rpJzacyvVOCLrIZL9MbWRI3XebGOyei8H1wgWhQMlo05HeRfmespCTy2y5os2
9zndvKZFF2zb3lM2pT96KMt2/lkPemMtARyYR4ZdPgwobWz5NeLJPUz8Q6nRFgkUh/eEreVjD4dv
UYaBU80BVCYnsgHFE9Xe4HnEuf7amW2EqEzWqFC/7Bq3sNG56pieIDYclStdi8HVdoa5k70GrUV8
hBep5PNQDDL7oChQTUJbKtWD5gZ6Nsc+2dlEylD766Ie/RISQze+8MHN373E0jG4NFv/cayk4VDn
/NVMaMzzTFZLUkKd+pMFGWuw3Pd+VBgVPQCTAbGpc6icScmQXyX06neRgf2wBvv3nHPswZl4rJe9
hJE97m+kWwNgeqR6dPZUoPRI1BbGttRdaeXhi3IbnTH6hCb+n9Ig/za58aeEyP+aLPn/mQYhJ5KS
GPk9n6Ep2iSZ///+mWj41yTIlJr4r/9OfuIS/f43Mz9zIZr+D86EpBvQfdAp8KgkIz5zIbbyD1Kf
YDJkvj7gKSdi4GcuRFH/wVpJOFQJFN21CVTxmQuRDOMfE94eOCJke3nihf1fsiEIw/8pG2JSIwPC
ivAkdWIw5c5fjQJw93AxfYpIboeYTMW64x0zd/Tws1GqA8ZGoufrEmHHjTwnUeIiqWWFRuxOdGPH
XgVjcNXD6akZ6djr6frwWpmqu7TS2FlrXjm8hqZ9yAzVv4kwKcPhQfS7SaWBHAk66cY2xll3mm/c
NM/2ljBu6pUh1cYt8zrngNrbN59zTzmP1XCvdU768HexfRi5+7reY+7DZmAok+8A1Q88hnwMY03O
G1EwbJs6y66eig/PHxGk3oIX36udzx8mSTP7FoZ9YRzreFWNOnhmCiUr/mv1a9YnSycqgo9M79w5
FrzR0ay1+qF0EBbx8Nn6KExMo3Sve5LkbtzUSfjvZ6Lu5i3h6056tcMKkpj5g+zad4QtyqcEV51V
jJX1Tjej/hSGGhQ0nojfJkmTzk3MH3Jtf0+d+jNUlUwHt7vMRCkwqH8OvVfvR6Xe2EWun2LL1U7Y
p/rsojM8U6pWbVai05yGRcxYa9W+8NuN6EdhSD8hkAqeJnHwrRsyp5ZuCLrnV7RC1Dn+uBWPGgv1
ujTy55JmlGels6tr63fJLrGrfCaaBRmCa1yhJ9yV+u8zSMXm5yatAtuaO/BxIjNEoHS6GCa4oCAr
k2XdN5995fTKmgY4onwOpGnVG7OvTj0zKlJcubJHdvySWqmBKXUb7EgSpze0xD+iqgw+2oyMn1ON
9aVPjHqfpGxec8X2P3TtoDmV+w1O5OfENpaSW1ZYH2K86JLPib7UwPJD+GNVKVihq9OHHII8qthu
O+7K3OlfY+kWy032IvWkE0SUPkX1f0SNfQpuPhvYfo1Gj5dzYy0LZMY5fdEUF+rD1dEIyfDpEUmP
r/6k+law4d3FCLzf+8V0g8PD4is25Pslpld5D1MiNfWZp3YV53QuVaTZG9K1PzU3rh5QG6kexKs/
+kWUiP9zvwgNc1yzf1tMP7O2v2dpFVED+srSmlRMUMthGZ4UGWSVf3+uHURDnURloaBx5bbdJGdq
JJMCszvzx7x98UMpXVE799aJp7UviY4opVWY2VGMBn440ybTh6azpAfdS99EN3IpzsZB5HsRsR9e
hrZe7b0cro5SAoiaXmUkGz9fUWO56IOqY4XDBF8PzGXUqOSEp0tToVSuhmG4C/7og0s2rzkGPNRg
aC+RyxldwTfNNPLXbrByPFgcTL77VNpY4GTeStIH1uC9Rp7a7zQD07Wm2/FnCftjYCOhQg69WphW
GrDKKSHGo7p3BHPmH8Wrym+9+yvRhxFRMOcXFWIq7aO6WdYFiSbNO3WFbM/ZLyXfLfiwWdt+FEgE
L8rRD44iwGwQwtHVR0MjIah4bbZAo4f9/nRxORHvlYHv8gwUNAI6jrZMErO95S2LhsH2fEsSor01
o9Lju4LqVySbZCAhfmxJ+RQPksdojrz30kvdbOlaPsGSPZ5L1+RvMMX+5VYchlTyhFq4R3prZNtt
c9h2CntObih5ztOQo6+pdt9w+n0CyIAlg28vwj7NAogP+6oxAnglrrojgRR+r+SA46+U9q9UduOZ
aoyQgX3gZdMFpcRuJ/Xps2jFCafTOiuGreGqSxJl0XffhDxcJHb8FOTA7Qa4ZCczyqQNehHJthui
9IQ2IdlQV9vpQTPsWzv6vAydXsyzwMZuRwz0WgYhYHo5pvGa+dEe0uFwEpfEaN9HUg0bFQy/ib+G
j21cnC7EoNbnr4baeFvRGjoNL9A8HZaVU5GEatrMWE/zm8lZPk1Nsh1qxWavkFA6GNP6MYP7Mq+Q
5H+zzfAhTjz910ANQ5VQArWQlYeQXPWPrOtn/F7NHRZ8zcwpDGVl6Jl1rDCGPYJX+3yF9gu09yg4
+IFjkfv8Z4R4JfrE/GQclJWY6nryf4Jnk4f884aFnQ8M+In+AOaUErKAX/xWVERQOy+HZoCGVUz8
WGTXjuKiYVk/l/AqXHhIrd77xIBo+uRV5xUgzfYa1NaT2HGYZH3zRimfMjU1jy3WzTPZ5rQ5DNo1
VLJ0lUIK2NWSU18CHwtKzRuS73BXt52BgGxv1fKST3rjR8WLnrBVYUUPAg4yCeJOC8fncF/4XYPf
SKQuoSa2u6oz/auDYDfmNGn7Ebf1K0/79DHWLHcjhXBbeuwiXrJcWZNaZ78UFMbSafLyGKrOC6ci
/1FOFe9R50zcVqV6Fi2wEuo8qeySVNMUUYyYaGnomYgJfRCkZ3wZKFY9+k7p2M7Mi1N1FccJBS9K
vgmyH08QJ+2rP1HHgyx6El1l/ArAQb+JnkF2d3Iv12cxlBn2D/KA1VGMjXmNPWhuKLtUBcFZGpS1
pVbLN2JULzr4DTZliC5cBR5WfZaaZKdRGiljiJfsUNv7SOP12UlJTwXZSn3jhEa2TUtcVcLAaCmB
9u4J2ujnZeRstkVe9e2rv2Mzukasl1yRnSgHaRjlQx2hsalIETpbqSMfVC11tooM8/agDea1VAv/
JNbrTveNrQzXnvoYC7xY1ospIWc2kbP4WvmjqNdmsDLMTZFk76YxTugbA5K3tEit2PoxKoiogda3
L4k0VpsItN0mMr+VDgvqqg+GZAVWz5kb/MJPRiL3+7ipxqVXt+4L1n4HEofhDzy+v7s8Mx6Dkqec
rJT6wgoRotqOavzROna2qQL/sbBa7UWlnICfe0Eyv3C0F1Bc49yhorlqS+sFvFXKIwkteVDY+Uvj
Gjs/j8urhOz8zSvtpegGgObuFOkXSznJIH+wXnVTuuJ9Y/xSQhQOzUr5EcgasuqelT+FkdOS6nce
lWYkPW5G1bIAInLSh8z//HuKkRzSPBt3cJ4GK+U6n44UX5doOkCIZqjL88ZMyVjD4zqK/tRXsK5l
MwwwvProTLt5H6LiI63K9n3qkbKm+fOLf41Ji8F/kBqYYa5udtI5zo9YsC9Ivmu7xkZ3D7U7DjIy
f5BFFPERG0y1V7eOEo6bNNH3kzSN5Y48pYNyLdkku+TcI4iMMHbTyltQYSdcepNBhusFj5HbHJx6
kN+kIfN48roI5U/NVj5K/PcvMRvxfV9Y9a40yjcWGKwsgMCsKxXmsA9K4z9g0NDA/JdVUgP1CuQC
4CUg7L/ir0N1aAsdR99dP/TRDtsYnpzQ0KuFrWAVQA1/ctfgUHbgMxjO3cazXxuz5GQgjT/B3+zc
InDfLAnJ7HocuwcYM81Wdwt7naSufkl5vs4Hq7M/lNqfi0mja3yQ142f7UhucX7MlUPnm84+g6A4
61vjaJJKv+aOEV43fReE95eQFeUdqCMMeKeRqB+dSxNj9uuauHjyZoP3Q1YHHFekMr4YXY0wRAr6
ZWNSN/AK5UnRpOpa9GV91WywO6qUmUvRl+WFjRlrMZuKT23Ue1fNl9UnQNIrztiohgR5eI7s4JID
BX4dFbuam5bv7BPFdF40gNIF9Vct3kRaMT72+aCvSoqKO+x+4ofcZbum+bqyUCSESzYa5P5Nb6Sb
CMWyXxTVNkBJsl9yBGrOzXyAtn44d/C0fGxq84JX+fjecXJk0U46DGd0+WSgeDaX43Z8Ty3nysTm
UUMOYmZ0kbqxKir2dgwRKjbz/qgbUncci3IV5ll0yPj0ru1mdLfAcPqTXFQ9/NpCelEC79HQsbbC
88J+4By9kjIv8WZIV6+ksFZYqjwOmv4C8WzzR8+vf9aRtXxsWsla5XaV7ga1efoP23oUj/6ScOD5
DXkaaVHZgbL9r59MM2qGxHZ6hy2io0J49o38qfOjZ2+MtRNngX6bjnG9EMtbyvNwzhc43YnlLdPy
XV0Y9tXuYxc5OOUkor4miahBxk5dTMpby9tmRSMn8cxJU/+A3jEbmjBKZ5rOTizsLOvoTxfUdJtx
Fo8BtktqfL43xUhWei2MlmkOGY14fW+LIcgr9UGZXMrd9ubaWUSqL++WPRaxB2r6yVGLOE26GTkQ
vzAOXtNYPwyjvofqcQsQGVOG30K93l3cMyDGKKer3xaq+0urvaGWEx2UzMHPRiRgxDKm5kWwxrsU
54oyeq+RfQFjEddXE/r5KXTGjWiJS+3Z2cp0wIEmDbQZ0ac5yXsXGApOKXRNnPWvSUA5lS1qFTWE
kcLfyFbuzspUp+SphNXFMwN/Q67D5TBEanb+1RbDwx8xYl6c4jJ6j/ntPqTSsTWX5YNtec9a3fo3
FDH5rUSjS5WgHb71A/7uUz90d2/Wo0f+MDQhPqzyiObA9Ngz7P5Gpdq/hDjD3VDWW4nPBSUve9dy
BJqLqJq14e8mgSMvN43SJFT8qEkvdJjVTwNFCw47jYtWmKc+JT22TU4X2LjVMOraKjuDQjPuzUSZ
DA5iU7sHI++hLu0yUO6jgISMZZRLEE6mucjJYJ7kKt0KmIv65FeOTfVrbFZ8adDMCzRUJfI0WgKN
TpYdnieX1OjlyzCEypzSgwfJh6YY6OIUDxi5JWE/9YlLGJvPMsny/fDHVNvRVlkQaotQR1Bd7vFB
+7rkYyEfeyRS56bpDQsxoHoALlQkRfMwjW9yzBmixRV7I/tWdEviHk2RwDmqVsL2PmM7MxurPtuK
4D6NxgPSSK8iVlwMBy4IHq/DDqfo+EaJVVtEQe3uzEjr5hz4jO/jZjQd97seuPU8sOTxYVRSc9dp
ur9C+yfG3K1/EBGxaX3DiSF8QqI4XEukXrauJpUXpwmgPE33yCkF1bnTvCdxkMN2sLSjHkjNoSwb
rPmGbnxr8MHg8SF9rynqUDbynCuPG2xldJVqrdK2t1QZsaWY7ibF6qZCFvTVh9O3NP3YO1BWy06h
VvqLMbWjj87/KSKDzJNm/TiaZ9lH/RwYs7GKIFU+tb3/IiK0Vrvyu8TZaLDKVa0F9S4vy+hcZEk6
x9WCekYWm9sxNM2dji0RGiI+qKU0VMN5rLT9xnIT5cpqYpyzEUssflFXcSm0EXZPh+7HVx8FiSNF
OOuYWYNyDSHU7XIUaO6zxI1kQCRY2FD3EbN8pLShII8gLHiXUoGmgxnUuHQlKtW4x6m4ciGK1edt
dsLPi75pQLwyopwDDkvJ3IlidoFiJBmN7KR64eeICPya3NapQk2QegdfZ+Mm1a3MiYQdmkye7ub0
5oC307AVg35ERDWMHyNlz4PogqEqrzrgyYuu8syveDFbdP2v8YXeDg/AcrYiXtyxT9T7/UUX6pXs
0ath3is9763m2TxGcHZL2d24pQ1L4pCggCpGRV8MfS1285voqZs4m2OA6G093F1+i4+8QIfAbk1u
UCyhiQL92o/KAEewaWU04/GzLbFpv4iYf9tnml2Ag8e06n7FfK3MtaN/3kusxGPfkAlX4ze3ZaPj
1P6wQVmqvfU1z4oi9IJZ46btDa3O7sa39Jwi5glSjAhlklgH3yOEPLubEzT+VdF+iDExR9zRTvJh
I5qDgjqEnzg+TMrpDabLdEdPj9Fjn97E7px+Rp1gk0/JYN1xh33hhB+iJS6mUbSLLNILmGFEiEuX
xZseOtspiOT6mmrwd/5mkqsY+QKDwLU2JX/x3fi8wHx7S9MUnsUfXZiJVeyKwr/2Z15UP/S1/1u/
uNkf8SCO+q2l+IMx+6Pv696iS0z48z1KyaKgrRhvaOT8wGin+hGZMrmD3ntDW0VahJ6sHurUDI4G
FNpFPnb9m1W7a1/pyx8V2BgOlXn92PYdWje5ivHI6GrnsmzReZtCknes3v0fik7KERfM4ux4Mj4w
uueunLx0Hqe3FYFprv71bc0KhTtteltzdPs3PaT4Mv2EJGd53nbK59vi0zhsS+TBlmGM75hk6k9G
ng+vsj44K8eVrVUxbaVx83mmpllcJC0hcTKoT6K7tEtoZ6ZlrRwe7a8ANP8uiqfEZ5S4dZ2Uzz0I
9YuKAMGlzOWnzI6tXTDWxrwbMOqwG1SXwsTMXkAT+qwGpsXfOM1fRq0lraOVZ9Np3achf4Y5lr/U
qhSfktCNZyLIitt0w24tWopRcQu5zz9vEXjDE5675Rmn12GmAB46aFWHpE1s3NQy1Z6m1hC5xk0h
J/k0qcKJsT9aPpm+r8j/OO+Pe4p5vRJVq8HzyjkeqCTzxjS7oAUXrkOsA/dgH4y9jyALNqmtcenN
pJ+TP4zemrp5BG2LLSu+ll2WUa2PY+lFdZvm9S83oij1eSO9KoyVGlrGpSqCnlyr5V81uSO7doDa
rd4Q6LBuoGBdkiOhur03O03dhJrazG1gI/iHJfk1QV+9IXWMNMo0O8k9d+dOo1Pta534WrQQc2Uz
ks98zgG88TPMwzj7hflwdhCxWeeNqzponHts0ob+Q5u0h3us7I2PhhapR3EjI8d7z+cMAvsoM5BP
7+R15wUPbdmPv5IOw8ysRnUx4rfQY3XClyjKD2yxjA/ElDDaVZX+VSuRPFBzDmcqKlqTa2h40U03
WvFZdY6KVHKaC+Nwz9lB2WlRPW4A0TXHAGXkVVwlw7nvi559Wyuv4RDl+6RrD1KbmBCWaNnVmCLg
NL0UFw7l+R54RfbZ6auIzMzFkJj9FdlrUGNkCmKL+z0AtPULgIWgPae7/SV6oAq5Fzf/usO/vLek
15us4gyTNSDIdPkmLqPtYpWpZ/q2AkR2Sz0fknToAWltKvkm+mqcd/Dnia5igquHwcL3nWFdTzcZ
BtU71Ir9S8SLCCPp9pqc+A+iC9HMYRl0+HSLZuJCu1c7FQ9LZouuSLd/4Imbchu6gKHU6xTJ74WI
wIvCuoRKPSu1asD2Qgus+49rtM2qxJDsKY+ibZs22hNAwmQX5XG4BA86fDOkZIuOlvZkOUOyc3op
WFbTicLt420z9Yv42itDCjNleEPc+oAiKA4iIIOxb82O4sIxIjuG0+WrGcnKBNEEvwSoN+hnBSpf
92ERg+Ih4g+R8SD6ywykHFjHN98p5J3j56/mYMlnSU+Us1V18rmx0wUpy/QkusSgpo3JnJphuDZ6
FcvNNKv8DfZW6kzMEDFo38oPcnrjqcd3U3T1dRvMcE/vtqIpYv3UsJZNTVJa9ImLmsbVwUksxBSm
u4s+zfQPVSgVB/FTtOz3oHBPVTE9Vi/UmKW13poBWXSbRLEe5dpSGaAqiOGw6IkByUo2KFNWX32x
VfYzpONDHE65TTzFjV36iNCytFeqmFuNDScvS8keInjl0yJXn33vPazGbmtpcgr8NdEfELZwZ/hl
1B9pmh2g6fbPjRwoa7MZ/I1hKNYTj6ZJ2bP66D3goaOhFmc3dJ19YXgcfaaZdbkYstF457cVL8FS
xXu3HLJLYeOgKWaq2JVR7zIe2cMrG7kog7Xm9PKLE+QbEaBZ2Hw20q6YkqxAEm2uQUh+YdV4TbFH
5NUhMxQlFLvAVc+qqZNqkrtxo3gVuaO7z1u1aFcG+dF9PxTuXnSKi56MUAzKcljcY76GE9jHc1cd
8d/SanPfug420gYlMAdZ2UOU4VZbV2M7VTXi0xAr38whaZ9weqgfjNi66FMrSXP9HMFfFBPlXouu
eOwtxTyV/NZtjNv7TSO/DZ5Uny9aa/fzvLhMPNZdVUT1tpiSdE7m7KGNYaY9tbxcG0/WWK5FCwBA
dI2SKtgAw0JRvSraaF6OHF27PMvXVtKEVxFIsf5Q5Yb9me/QKr/Z+qBI922l4avcyvrzaIbD2oaj
ijwSza6W5EUEs2MjmnAXIJOWKD2KJmZaB7+Vm0sNbuEZYodE3f45yFXjPIT5WcRYGCwfAMOA4M9T
/RmKUrQxZcld3O+g1eGyy2Gaimadt7jJRJq5F00zMi6KKvf3O+nlCrZ2+CwpHOW14IqiBh/yzOmf
Wx8uc91ieS2ama83iGE3xUo0Tdx7FqrsoehTFcNz5Jdo8utJcRCjIL9u0Gti1gQGETia5W0yPEbk
K29V4d3v6Mtu+xA09QuEvmidKqkxxzDTOiZ5ZR3VtpYPOlVP0ZITlaRW7fhcUeAdkVeI7IUxRd87
xUQxxxp+/daFAh0Z114v91oF7SlBnuXcBlZxHCwbbkU4FO8QeR7g7ZiPg85+yQ08PHCnflV9LHPT
eStsNnJS4GSbHnTjS+jEKzEOwWlYwEBp90PiDVdNKr57sle+56VhYvpaZg9K1BUnfyyS+xvpTvas
Aw+82ZmiYDepBfc3Ar45z714fNXZriwBC25Ls9MWrPTVzWjS4jooFyC9FcIzXNIIkwUwqAZwZJot
zvRH+MvTg+EzokV5ZlZyvtsHgVTdZJnCShAnUFnCYMjZhJULgCPa+T4DKQ82wDE19SkYBHl7Vipp
YYrY0WdX7k6qZSLYK9txn0xnrPutrD599JqoPIrRLmYRM6BQzJGrLh9qKDoPKq7pblmlryb/t22C
y+/CQOru1euQnjOGwdyLZphtEiWpX4wMKRes46yZmNSAhlrCbrA2Ikqty32Rp8HNSdv+zPf9zcMQ
85VsWLqWE/ywRRSYdIgaQZ88tHIXry3Ow8VHg3jHrG3c8rHXdc76wfDN54mClW0e7V3qr6Lf1Mty
D7ED9WwNo3sLybBzqzrJ1vMsbY24gn1tS42KS9+aP1T31ndp9R0LgGyeJOlnaFwCF8XwIL7GsMKr
YA3dqJVuvskjqEqsdRDI1iMoB3cVgNZeak1qPdooBO7GqvMwfWBUm+CdmTI+i0E1rp2rjyG7GPOm
AH/sSKpJ8qUCYIvgg5rMK0yWD5FSsy1Sq0tbeC1M+alPy03zIF6FVmIeEIEASaBIzgqV6aZYfA3/
+Q5f/Xjp5i1V0X/eRsSJ2xRas5Ucn88ZsgeHOIvSQzpdRJPEroSld24sRFMMiBDR/Ld9WYCVMEfb
3VdYo9Wf9/y7PtVtZy1CpI+WPvRHRUZ/JrGC6EXLnGSD2FGwbHslfAnVtgQ7bKZbMSo13U+/k+2T
GDQj7P0qiIxVrJ9rK7mK3iZS1J1akNkTU9CJDVdFk0LDmW6YV1gmU5FR5nri8HVGMuKhr/JiFWkO
eL4CsiUoajoTy+hnUp3p66q3MfkWnZEFc8MIqtM9EGdae4ss7putdcbDvc+pCwAAdqsujGCkeO6H
NkKjTrS3MV7Yxy2ijOJSSWzvZoZbcb2/jr1+zGYiDD5Qsyn0cf17lJgG2EhaoJmGH2zZ28dKG8/Q
YLFzl0n93fv83rKPhV3mK8cswAwXaD0tKCo4x/uUMVw4KFHs/zoFL2IF/Q/HmA+GxNO319E8kAtH
x0Ya43hLagJ32fiVveumi+WZmMjqfrB0Sr5RM88seeaUioWIOsNizlf03/V5KZzoKSm+Rh1DWdog
T5b16JLGc8G+96naH1o4yVcMZGXcBZE4nlri0jWokPI985dJ2nz2/ZtJgYdEDVIV/5xwf4ek8h7L
kgqxb0JO0Py15RXkT7W4yNZJg9DfvS2FQ3JMwKvHjaefxQW8hn7WBjgRiu8c1AhZLsAYkgoBtbKx
ORYXv3bME7T7/NiBiencsbXvoyAKXaBhPnjSMjNPIk7MCFVb2upmfxEtnl7mybGaQiOlG31rddfj
cESfmCVelfFIJmZibYqm21DJxU5tpiFPf5UL+QNXdXkflPFwDaRoOHp6fhJj7NGGa4eH8CKA+EuG
38ugpmbxSk6S8kGE2FYd7Uh5QIqdgkWf6UImziqp3YimwlnoYmr3eNGTOFHGdimjiC9uOar9R6Pr
8l6MSlLz28+gl0WxxUMQFaZC1vbVH5dk4AMUS5a8sFIF3KwYyVGpwHdgCvJH5zPc8EttnyeoVGiU
wr/ucJ+XWTUeDmMkLZogUA51rcsQcKhgopRsrCa7jGYmRnqt/BwWzWqK7qdAH93w/+HsvJYbR4Is
+kWIgDevoHeiKN/9gmgL7z2+fg+KmqZGM7OxsS8IVFWWgUgRVZn33kQf7q/Owu5WvPUVo7aVpV+N
b6OIu1sRJeL2YJBcljPLQlKz/l6SwulBz6Jw5/E/7Ib8sOBt9/LeBZ5s7FSrnR4a2LfncTBWHcqB
6UKxE3OFipy/Ep2vI7Rkgw7N4E6UoMH5eCaTkDgrw4tBulCvFz6qyFtRB084fECNXbSJmkl2yg1O
BrIU/enk1/E3si2YB1HFP+gBOebWrdi/PqOVUa9gEEAzgKLyHJRpTTSqfy+K1ltRtArjejbm5fvR
+Na3q9X3oa7GEhrRusf5xi/s6Ii/JDoW1ggnChAy6ZySb6J0q78VRQdRvNWZZefsgHQtP9VDSLMP
eEhUMBO1+2+jVR4y0kqHjhac+48mn7uIaS0DKd64nDaRsL7Ndi2TvrirkeXjOQBYavDxrGB1W+XN
XAyW5tNTEybyPu4hcEeFkR9ktTDvrEiFDg/v5PuYf5PIQ/Iz9SMLNJVdXjwrLHcBqeY3sFuapyLT
fttykP6MOmsn54P+VkZNuiIMlB0RANBPscTOUldi72tGLF5t2/EOprNefo+HotiMXvTqp07xJa71
fqX5BjKFc9HyvqSGZbz2daSSc0MtlhVo2S+pLqM/jCzQmRiFcfnTW6m9j73N/tobeH67KGp0o783
sPwR5YyWXZIi507StW1rhtMuhTN2x78Gbz2n9F9UqQdSY4bdr7K9E3BCozZf0JyP31qnhx4bQvMS
vSNiOOBptPfemedIz43fRq6wMwLEMSMdnHFcpks9s+3L9YJ4+d6HOuze6oCo5+sp9csPdjACq0VJ
oo+Nh4hVBJ7KfAJ3GByrNBm3qpbnrlmYPmDGxuuOnp/3RyL4G0cyVNhylIwoo9US16tlM0BOA/E1
XPuIjoE89AB7/hpC3F2tbV6b+AzH3bV4HcieR77eylGvrgLD7N7Xca3V2NBmS7GAKhi2pA+BG/hn
+GvrdcBgrAkaVzgmhPW10nPIwXatEFNdB5JjzuVKuVMyICnr64OJlt4u7FVjyDUSFX89x9XoOlzd
mbvAttLdh2V9eMS4aSU4fVC1xWii5eMSRYVPWNdDrZG3Cc8uDK+rBMY5ZAhHNOEaSibyp1WKCl4U
AaOY93fWvGVDvak5R+2i61PzWiOqZQTttnNw1RXFmz271pD3eFmvMn/guCOakzZDAlRT96IkLnaq
K6ccMmpg+FlCJqO83cSTrV6nNmegntv0erEIO6lZ3/qJmWLT3Hq1kx1Fvajq8jg42oO54xhhwCWe
5y7Ljh0eIO3Fp/51UMsEArJpcxtA3NUF0k1NaJ+uA4yK2u9He3oUg95swaDlK/Z6CftMZrs9vU7I
mGk5l354ev1Cghf5+scTpklaRRwZ8Xh/6o6jhrQErRrytZz/KpKsP/vTmF//bqIvdF9tBXOEV3Wc
r0DRtvc5/JpVZwY58Vhirk3TRnd109eb2FT8EzqmKRTgSDqguhXsCuRY932LtDSZAP29YY/2ntdN
tBth6pFIx8u2XT54x762ms0QDMFdlGjKWk1IAxjotreapqi+BxRTAKxVp0vZK8pSR7f3IYekCp+i
zZ5SQkQLcwzkZyL1BLANnfA6wnx8SYPhLUTWl2NsHXz11fK3HbXhY171v6skO+mSov5KS2OvqrJF
bK2QFnFlDOdG6uvdKKkSAQpnuFjt/DHZRvsdWOsC8paCtE0DFC40XqbegCcY9w+eY6YnpEkqBJ3G
el23cv40IZzmCnv8QbzbfyGW0LiwrO1H4g8TfKE2PAD7BbsVTv6KuEbySrL5V9EFmv+ylzz/uxHm
xYIkp9ml6Id02/pJghdhss5ETU3Oq07+lfxTO/EwRuXcqVFvvkG7r5aNn+p3fRuzIavkZhOqZfuQ
qb1F1icYqIqfsji+mZMcJo9Brv3qQ9V4zuNcXmV10x3NDIZ8WMZIAIR2+kweJ/wV859sqC5aqhQ/
E141blkgT6AphKF0pQO/AN7xLg/LCRmLPnlTW+ciHidV+XxhZn/VE2di69PW96WSGCTtMIdtV+Eg
8Aelg0iuFF804IK4xMYjYivDMa4QUHDFrbhIZHs8ZnUeHstyfasRd+QFGI5AtP/qIEbRnS7F/dUW
V2tRZ4MXa91aKxVihfHgio5iiDElT7SiQv8Wxc+zt34qr0PPfNU6vdirVvfx8v+su3VDjblY6pEZ
L3LHQJOH2CYaeVl0FxEdvxsLJ7zetWUyHpygWt2qxF0/W4g7xfSWg1oqB0up0ImxcmdVxjJ83D+X
Rrffi3JeA4e7lYUN/+VUiltD0cstqc8OORpK95ESw2sGN/S1qyVifV7mHbu0Vh7iUINNz9eR6HW+
lNGqZKdqaU+1Zh9mnNHXml/1ld5Y1g7NR+elB2x/rY8kKKpqgxBFoHREcPvsS94eRVuv88titVYG
MZohjPGxg4P1lkc5BGAlj9bXah/kXD3KL1naBPvYGnAINUp+n/noNweNLD0guJah0RdOPww9Pdj9
YL2GlSGtdCR/9h7ZR+4ls54jGVh4puISUkq+mck4LafRs45k5dRPUmrEy4nFfnekA26z8Qd4pxY0
pZ2fJbLPHIaqbFd55oVfnCLejHb7yH+CfhflRv7k6BsEPaUndED856xvgeck3aUJeumJPOPfCqVQ
TqJNVjrJ7ZWsRtYG+zHIZNg57bgRrYk96GsY8MXq2jrggx8lFLJDYayUw3F0nNgtoChocAvhu/nJ
fVnjXZgNdLP+vBSrXxdj215EuzyM/70UgOnvSxGTJZ0EBLbV8w9LsZoE0NI8UxQG70t5LwKiBLB2
XUbqdZcps9KNYST9WkN76eKDw1/IfR2+Fj6opIwfqh9ovcCgQ8HO1fvOlSrL+DWU9Rs/0tEXQxuz
hUfc6JFz4YgwYJ/ceeqobqUp9HZpOSpH/D39ukUl8uKpDI7TPHzVpQpZS8/o3wqUm/LaMp66UOEc
aOHWFkXTIx9cy9uphnuAKB5wWdjVT6ItHJJ71BiSc8zv1pNuNS8qIVl4ddPS9E17xcvUu9h4gC+K
XyZu20fZvo8apHgRfCcnLZi4SCOjby9ZAfEXLzqy1UY1AGnHZ/YBcO8G8ywag1iLHhNvuLYJAxk5
RDh70oMokR33fhqs/Gru5BBWC+L9R9EYeOoO0CM+d8k8RePoX3RLRYVKgCc5bS4Mv7ROdoacujZD
KKUMcIAXH50CYUUyLKAPocnxkXx58VE0/FtxaBFNcuOcPcityz8MqydyEMXkPkQVwTy1lr2ujTD8
jn6DtpgsbTol3ujcNR7sFLha4Xenc45pp4cvVjplWxQ+CmSgJP11Ak1S9cN7z9hs3nvyJ54ZpqQx
q6xoWFWdtlV0vNlOqEdrlAWKPU6N/IIvjcBKX6Y/PLDibSylHyxsvd5NJHc8yFaVc2r3utVoeWhJ
kHIG0RMfrgkR5HIRAMC+a1BF0Za3SqB7+V1aeJBXhiYl7uvY4bIlyLwMZpZd8sx3yfmeTHG2VMOy
OimjrZ4+tqdhMod0ZC0+NZlXoPzqGUCAza/DjC0TgDHyXO5L1Fc5SFGlxQmBBVnuSGpFcUDe6F/s
uzwoN1Vi//r0kZhlM5Li8s9Ha2rDA+4VfSOqhPGnj/xWZxhDcEjACsjjrEwwTB6pcGp4K1obPPr8
H295pbaLa2uc+gfRSsR4oZaR9ZA1RrSwoEnv0fLUwOAoEU7qYNqrAUD8EPmtz63CWDWafxjf+oKE
0p6Lv48sJlL9ftwnCTJ3WjHGezmMi6UKgnRjTGn3FMPn2pKcidzKo9Q9KZJlnAqrehWNosovAcDW
4VMZTd1TpioQt8v4JJpuY4lGMZYCMObTWKKxcoKXGYZBNq1AOkgzg7KcuZQpZ2u3tyZyD8914uIH
jlm5t7IwvPUTDaKfHGXhutE75PT65Jds597rJJn3g6QhXhFVlxjHZYCEs8xLp+1/FCQKcXsiHa85
5IVFBqj6oYnIXBp3hXSSc0LbPbipvZIo2dHubG/Ozt3eW1bcLQvJLJ99JM2Q/xvtr7Vkv0+jS/dd
XI0fpsFf+T4NsdJpYdtB92AXvrma+BXmED9ujUZ2JGl99WeYHbHpErBfFNblo56PzzXB3a+KP6C4
11vaMY0D+9Lk9a+qr/h3mOBSS7ksnQrJbu/5KcHHzcN4pfKA1FN/clQpWujAp/F69AraJyngQFsq
LpxGfyoJMUjJC0gsnmfZAW1F+ZlOG2Fv2mGxtvQm34piFizrSq2/TLVtbgPLMFaiN8GFvdbk6lPj
QQvJIFRdZ7NKtIZML+3uZVPrzp0SNq4YJ3ekhizpmo6rQR0fzc45T/MyxqDMV6nZgKqZguSt5wUn
JgBoA3NjLMCUz09RVtUy4k/yEvvsrPEIqkvR3YqNlyLRqocy8PSTZTT+QtQTtdLdrteau2nW5wtU
65tEElXXTHJ1PzT99Gh5/UIZ8/wSA8p+7KxuWpKX1lyLRi7VqZuqZz3l81jAN3upSJ57EragIrx1
HaI5KGxtv2ovACMJ2sy2qKpZJC2PtV03T6M1k7UzpthwRd9/mboHUL2UEQpcA0qcAJ2+Ty3sU5LK
Lqw4kDbzGlIP3oSolyoV2ndXfl6DaBSXNsbJbHW2ursOZLHXvK0DklqJF9nuOAiQlc2qG/OHBRW7
GX7kpB9bACVw7uTaGA51qnUrzvPy20CkSxjmCo4K2UnTxzgL6q3UVcGWbLDaI5J9IQgcxjInYtiW
6b+lYaevElOKD52v12dOWd11NnskKiM3P3Qn1HhC00T1rJYPJl6dlaN02ptvO1sxlm7w7eYkFxIc
TQk9Rbm0aSPdfPQ6wsbCZAqsgz9G5bIpze7UFyhwBWFMCEMe4xd0k1yUE8xXORryo0Fq7IUoerLX
rio0sbZKXVivZZ5/yRMpv1fBxT3ZZrsSVk3a+Ydspg6KYsE7b9lUdbITxXEySPSYmBffU/SHIEN6
bp6pSwJrRwQuX4qhyaQmLWrOc/uhas3XulK2g1w1j6bSpBc9yR5Fp1hRNAShwLsiz2S+kl+sWoTs
iq9DKrK5CPCfPodmp549Z/whOrWwLTYobBrX1eIPAK6WBMZRzEQ2MmlSzRe7tMGbswNwxXokM9P5
4SnQ+ZjXM0p2iUBYGN95heO/yhNiR117JFm3taqC4DECOPs1GE0fMrkXHiuNoDUJHl5FvVR66qJu
PfWYkY3yoZZ4wc/2RgmVmoTZ1cknrfslMvkURIdC6YkxhKi61k4z3dsJMrOiIY5jBD2Rv7jrLMk+
G6HfXRuimDTbgxbWZ6g86Rm9HxwN8xyxItWuFiQRXN+gv5OIxgNnzLSvvYy4sZ605n2kDuYJoCdy
fnOPKuGl4Jj5eEFQLjkpQdQvyMWjfk26+lsaKOVDk2bD0SLd5LUDSC6078boMc9r5wBNLVqKgQja
X2Jo3Y8ZLu2DXCtkj59nLpH/9HKAHrlUansOTMbVvqjzPeSy8Zkga7KXCyNZiXm1FvYayATQONJd
kQ0pb6kSSUSy970mZZUv66R1dqJoa/4ubYzm0VFS+76GqC2qnW5Ktn1TsTGbOxWlb7v6xOchij2J
L9GbfbUNZTw1AyEeUR0Hqr+207EHPAAC1tf17wOyMWdlNPsnzrLXsZJQUvbkinxfD5ybfJmHkrMT
neQIvJfltDMK0oJEGr5chzbsGB8hvxqiWLe25UKn0K7rAWPjlXLNjMGIHoX5vh69Kvx10JJkrptk
+YHUY+eenxBNa2NA4WRT1BTJO1U8OZI1Yb6WNSvnTWz+4qsf/jKlfol+6fANqJW6aKVBP5MTXsN1
mzabVmuTR8SBO5ITYVshQ2s40U+/MAFxVj1AmListimC41td0pKLTfrtRW+P7Q+jecPHE/4qIRi7
pZ+ojxUc7g1fzGhPaoTinFmWjXcdV07mOytha4XBd08rrOceMZsVOSenA0G9/qTaobEc6jbnTI8W
RkeSL86abEvrfGy+DEa91qR0eB69NDqqPRsTUS/3sH11xUvv8AfaDyQYvYh6nayLM16024qiWkQu
H6OMImYhQ2VJ6+V1WIe85vyl7HMEUPiCIt0PUR80urPUykbfmXUNmF91NRz+XwIcQ7ssxbt5HVWV
3wocABf0F3LwTE3F55j0+6bJfNIdttm50oxl09ukn6qj7Cwuoj5M/Rez1fRdassexCLombDY0mxz
MxF3uiT5y5h358rxUb52FU1Pz0YJIFMKW/wp86hiQHGX6SkiloqJB0sMmxuZtZct83QzEXZpZfxs
nE7DZ2Nm5E2HbOMTu+c//QNz8QO7MWrdiH//o6At3uqBNAMcm/sC0SNx6Y0JeTNMtdbVSgRJrmJC
xU92/8AK/1zMUMk2es8fWNRBHVMMfKSxva4SANiiMpp9jS5vPNCyRkS0Zu59rSRPKYm4lBRc01yp
QmDcO0n5c8iQdVLK8nsYTcFr0hvaLsh0fymKmW2Oq66MBxTmaEWTTndHdNiOSe2Hr01C3kTFGh5Q
E4q3yI/Eq1j3kldVJrd5Xb9A9S4QaKyeRa1ZN8k+6vgBSGejOuqRKLSRwxStshJM6IRH9tFWm2mN
4oi0nJwouqB+Hm90dJIXylwcRz28VGA0dn5ipy6crcpfGPEUH81qOItWceHVjDtBgjH3p5eojyNQ
uwhffDAtDec4TQVScbrdHZuwuhNEmLrATeBU6rATTJiwdLKL5D2LNnFRVTYPQB+qxa3u3zrF47PJ
sfc0dB66F5KDysFQKG8glDt3UtOCk3E5PvVDvhH1AwyVreTIzcrSLfnNQzrWNcCcnIsiGR61IDgI
M1TnpE2IBOaqKzTlLTaMX741S0MbuM3xYJxF71gJ8POhX7IWndLReENAzyeZSTJcCr17FtV5butr
dMSA9+bBRkfE8hD7srQVdzgb3+8C35Yg7VfkU5nv/ne7T63/Od7NLm7bV2RqIZ5PqXEAXmFZfKz8
3flsmzI+iqK4DAO5G/nNVbYAnPxFaUT1HfLE0X2EhhC/rpL+FXFqGaRV3Z5RYPHPak6mNtFg9BJS
omU13ndD6Z26lNOPUzXGV7SAf5eWrF38dnJI1tLJC9GBw8fr0BbkUYCrdhhzlEdFPX6s+6FX0qek
c6R9XZfKtX5Mjb0eZB1vVPTE48bLVsIexa+1rxTmCw76fOdbgwWgiHmzCBVoPChvuAeAx5kogwp7
1QHGEqN0YKFSgsRFtkmKEUXQH4bc619xX3trswNEW9Vm8GXSfl0X6+UwFDmwbOPpbHZ5fuebUGsn
L4hPVRoNW5xWSLmREW0vR2m+k00PVFzL+QiCCXCvREEWtMId7fsmsolgIR/VuNYWY6A5z8ZEmvkk
DM03z2JzDqjG+hb6LcyyOP6FXjQv3fncWlUXXNLkleNnhFhAhzSuMrbbjOX/TBP/uRpKRG0JQD3J
nbkBF9e/ObySORig3NLWfDt93+E1MovA/LHQG9S7e93UONtbOTs40CxXdAu+BPkd40JazCMgGXt7
rRNgGAFMEeZymMVrVXKSRSHBuJ3VJSTLkTadNNRrvW+VL0Tod/kAKh3fT350PPTNhRmfGPDITpOI
ArX9BSG/bwSUlS9xH+hIljjJ3vdT4/X/NqzfBNNCdBfDggYDjE5KugW0zPyYNUtvllNxZhEVD6rC
URRtYp1EqOeWv8yEBfISAHzqYMqWJv6FDTK+HFfgpT2XIGRXKbv8I6qX+aGQBnk96nL+2BIwdxt+
bn+MuuYmVZL8ts3yderG/lUHv7nM1aS/iyYVdpZm6Zt+LOsLQb5qwQY8+RZ09sYflfi3Wc3n71Vl
bcNRQ4RupmbFrXkSJUGxCv9WsmT9Q1uX2dfS3/sFZOXatVNMuvXSCR7bdHAIjgUpnucheCSKXZ5q
+Pb5XBJVnywiWStPCAs+iEYSQJjtdK/2IHHkWBmWXWWa93zNcOkknrZz2hrZFDUuJdIAJNM5V76i
SN60qyaXEC/WVJicc2OFcn4mKcs27/X9SH6oQAoOEDoRlfbz8HArirv/rBM9hIm4tPMot6Lo9m8m
cbCORnMCjfjHPvenfaDWX52y077wcgiWcR+SgBK4wXMUIEmWTkgDo4O9rpRx2IhiiSs4QhT5VU6G
bq/jvl6K+j4s35JOzY6mWcFxJYnaIZfL4BSjE39pQa69O5qH0QCQ7OfjV16tS6Ou+ldiTuFOG+HV
56V6rW8lp3v1zSncWVHJu2m2r4J/2Dccgpd6D1socRWbKAJaxIqLElj902zvgr6TfxURzGzNjKWn
Fo2ZtWr45sE3C/1olTHn6U7JXsK2+y5skZhcdBYqKelgI5My1ebFyvJkydsEkK3qn6eYg6HGh+72
dj7c1yW78DjmjHytbNEn2oRTECx6Ujl4Li4u/x6d+AY8x73oIS7RnC3A14dge6trdeBmTUtc/NpV
tPjW0gqa8P5a1XS4kiTJqDbX2TSzUXFyTDgZ58VUfyYZSfjsIZZ4vtqRBqxe8L+trW92geO3u0pu
Q7cKDKtaTUO+NLogvhMmCjy5XTAnCVc18gG6Pukn9hXaa7nXZdHKArW46a1EczM4PGjYTaa/siM7
XxaFM56bGJcHThAEdnPVKNfXTqHEz/hQgnK/dlKnmoTaugNdY/yrT7k1lbQ7p1DpyPDHRu0I7mgr
BrUMgLZ1wZ6uyuWKBOqt9yIjlbEISdn50PdAEAqZ80+dhDWsGzk8krXN4jCh5jsEvfQjIQJ7HSsR
WxvwtjysqT+GHYp20BftV2Ps+ZYYiXo2lcg4eKQyUBSrOlvgxB7A8EGWVvjim7zdsgUuyrdMJQmx
aIWDhNddA2c1TSka/YFUgGKv0BePyldOaG4eNzUeGbZjyCFXuy7Xm7uq6LxlL3MoS0kR5pJvEIWu
MnLTMvd+a3FHhpim4nUcIMQvwySVPRg7XW4abH0hHmttIa1S5SST5uZK4/bYku+BSw2AIVOCI7kU
b0mlJJMAXIYnrkmIeslQcwRjfIRbew/ZdSUanVZfKZ5U3KeETVyZhD47wfuuyq7c+506fGCGR2W6
1edhhYUYlvdru7pSyedhgdKtrkvoCs5PUdcaSCSwBrFCMZxYg+jxX8OJDmJN8+I+DHdbnRhOUNOD
ruVjnIcifEpILjadYwy6acm7Pl3lWq04KMWQTNousm0qij2MRdw87PybqJC2gVc197rpN/cxCba2
dd8ObgfDoVxp7bRE88g+3UxsJSe1N0kLVtex4ipKT44XbMSgN7sadqzrtJXG8MDEXZR+UJlKytYV
Nl1Dgnu58e/5+AVIVKvC9pn9kMB1jqPSPBvAh2YI6F8tAg8qWv6ffcRohH+aZwa4DW3/vt1/Hlm0
eFZ/lDO5W4pwV4Ee0oYMLRHq1Q5MJxQGL/jAryVRFdVphu6s1hz4VpqPQdq3G8WusqUIkIWwvu8h
1KxQD8mqxdCGiYsOPODreTgnmIqNptizNjZFSSvHe5QFV2JqUWW2QF1ystwdxHC+3S89xfuGMpHy
aPUJIOD6wr38KGpstMMXtc0mNe4a5THR8JR4KvrhH0z4f+G03FxEhwlNWSQJkQ5K5hH70psAOwzf
bvZpTWaMwKzvRFUn8b9IrqxqJYrAENoz4vA7MZiocswxcnHhKgTnGBHkjr0xEBhY3JZsKPdieaLG
6KRwgQp49mHJhBfxMM7dxcVmyQ5UGdeMPfUiBdPvPJV0FJORbqtbNXDz4i5Mi8Z3OcidJTNtv8Xh
0AGVrIKXseXw0UVefqkaqV57jhadjMrLd4jjjTsdz9sxbBR5reSddS/L5HYag3Z8zgooEwq5C75q
IT9QbA9/t813EwHOgD26ufLrMXxRSvPLpEfBwU5wirlytoSSr+xxauJT9QzTP4iLMOmswT90UpyZ
i08tt+LN+t/qnLxmksHod4Hk+PC+/8zyYdgPtZ9GEwv4VPfZWjQDZv3V+EiVfVrE1biKY9WtJwB1
mtkXsLq7cTG2XvLmdU66jMYw3hsmcCu4AasJEucTSREgzyZjyIl8hmENybieKsvfiF7G1P/Ix1o6
84lZj4oVbYWV0aegV4P4F6+5HPVUq31ScWqQVcSI3gpZJduAjbA1x/5zoFjl787uFyUgAH5EvDt/
nEidq0f1LiZt5g/ZKL6pvDy+SEqpkoeKTB01soCLNg67h9Ko6lWo1eVZ1Qucv6baHfsuAALW2Dvb
goesezpa46n5NrOmNqJKBv7WuOLWD9I2XWYN/qvZzS4ZZbj90GzHZqiuRXPcwrKXGnsrSp/H+dCH
RAjAPtlqC8NiHlpYi6KTOogXSIlSbFBY+12mPehVvaiBpCrWWY59+6wbmXaejnpZvleIpnDOLxNM
OQnQ/liKO3LuEl2uAtJg/L1Btngl4F073eojVa33nKKfblXiDkC3vGwCmGG3BjG/0yWPXhrK+1s9
knvOMWlATc/TiYsy3yVqn6/BhraL0klbfNbzsxQS4txlO7w/nzCcBu0iD8QR67vbEML6wzNGA+E3
UWl45cfngzhDtu8qk1YgL7KTBkn1NEipsisqcy+qmsGBwiwaRDmtquzE7tp0NSWbVp8aRFFc+nyU
D0NmXLuKKmMeXdyN5UD4M2xrYyENFiS9Py1i+A8TO+YmzEgJA3YQ3ehbq+iRNI23VMjIsvjQfBtL
DIMO8zpplGl/q7+t41o3WCPEglR30XRRj3ZsKNdLMRc/1cWdRzwSwa3lzU6YCGNRd+tRZ7LtNpWc
rG51/zaozov/qKtQw+KpKte3Uf5tUFFHVOCtBMy5EbafxhwM1UKNPJ4WKtuMcyt7qKvnyk/eT/5O
qormHLCdPou7Xo++tZVCCuG/1we98RqgNr27DSEs5FZ9Moso3H+qb2TzoqD8sL8NLead8A3LcYuc
6Twl2En4eHltHjXyZh5EnReQkiQCP7VxiipEHk3xXEXVpQdxMSXm8wySa6i19IDIJTtUzeFlNFtM
88VJeUF3BCpElaWE414NjQtxFNKR9FWxJxHaKK9kkAR7SOLD++219rOBFmYjmZNnWyLfBds0KyBu
Foe4FFWNONHgrcl12KzjuVhW+uCaw4BaexjrKLcs2tRLX0FnpHf4O9Ab+F87+Vr5wDmAYKxR9afa
0LrrpTACMBOtESHVY09sH/Avue/NfwzBEG8yDR/ZrXM4TQ8Bh78lKZAhNc1ye0hxEnPqUToVRbns
0F7TG/0oVPdM79XO++qlV3Tr7tYpH+pmAy/KX7MDYlvmlHcWksWk1PF/lFDU0Bfs5Hu5iaR91fFi
00vf+FL65M+eLaKhzYlOa9VZrcApF8gdk1pab77J1lsSS/6PgNIi0bX4TkIm8KTnfb4UDeOq73X7
e6cBkc6H0D9ZEvxyvpzqQrRP+u+pCtNvNtkhkNnt7QOCOsPZGXDAiqnRsFyafTR8adRUWTU22JbM
CE0QpJ1GSIrFBRKpbYjlv4YJQS6+jOaulvT4Ic17cuvOFpKcn61gal40S042HXIBW6VLh8dBysiT
zfIbLXw1dd15Aljmky5Xw4leVtKTH2gvwqD01d+OoXSPelGwPeLEtWf7BHpMDY8mMHKLHexMJ26l
bWMTsa9ImWW5qOS369Kui4Wse39V4nfSXM0mbigsSd1pnsVdM2eeUMrpJErq3EPvSYrl1N1FS9F2
XWWegSoi6kJLYXKd2IyqlHjGOF5nFv2cMErXRph+GUAf4ZvQkHFsQIhUdWfdybLvnUUD0bh/NNQW
sHknSKfPPURD+PehurHyzk3H+/o2B1l4rDtLVZzrHKIBGPj75KJHO89x63Fb1W3yTz3EHP+5qg9z
RG22g87iryytqQ+qpdYHq/MGB5oI5a6TRshuc+2QmcrC6KZpLdcN4tspSLEWfJA9Rt62lUppKQVd
8uboDQosLToXLXHLt5OwcYZ6PKI/K8GMs9kIhuC/JwSLt6LVzIzDVAzOQ6a01r3Wha9iJNSYpo1i
kfHKmQf2iQm7iPKWdwoRxufCxr80z6+NhrevsgjNKY5Brlma4zZDs+6hS78SJcyeNCfPn2wr+g42
2z+NvY2cQarxz0O6hLVoRAW93RfoPbmiNe217AFINTDESEI0OtFf6yAcr11RnVaWWhpEG2HbJ4G0
ixzPccVIUV2MF1LSkp2TacT0cSM/TpUeI0/HYtK6JhI8Kt1GFEsHX3mjQ+EQHcZGcu4NzlMk4dBg
7RMjamBvA1SJ6getBfzRkw/wxA5T38qVEuxtuyyPCCA46HuUw72uKs0yCqz22UZ+xZXJkfPNL4r7
3soRBOiLOxn0eeDahkQ0C1UDnZwQbhdmw+ttmjgbwZgk7T+mmWQC5AYu9us0eta2z9Jg/h+mCXSE
rcU0MnpJ16cR09yehhBCsG/qoDyKaXBGjB+muT3NlFXvTxMrp96xCJTMT6OnevWvT3P7o0k2T16E
4LZUqCMuW1DjqY0G5UKuzJUoiUvSaotGNfOHyWiNJzP0fsR1l51EGxGx/2HtzJbjxpVu/USM4Dzc
1jyrNFmSbxiW3eY8z3z6/yOodrnV3jv2iTg3CAKZCdJyFQtArlxrQCU2CvbCGHdBtKlH2LyElVdl
TyJXK5bC2rPROPtJ8iaMCFC6DzIFsaInGjRitpVpePfCHfWLdNFSiYtuKk9mSDkFRImf7oR1aH1r
Y9tSON9K9/jAqpzjQRvEU8J05V6MtLwXoS3Me0+wKt/uVNjdKQJWfie8NacdFlRsJ0fh4Q+dsgLG
VW+F1QT1vG0Lk0MF8RwcLc7w89kK5usaBR+hYkhpDijautOa3ngChQUhlytfhImiB1ICyZAe5mfJ
gnyNqjxMmtNTl71W7xAxthclx0OckuqHPkz1g8IuLF2ISzFYTBZx9an72RuuHT9lt/e3+2f754mF
PTZ0/eC0FCFp8Xx/cRcx3Ic+Ewq3zoGywud4hS0wbKogEZZV+ZyMfvhUWkrxTEJ8k/IFIak+9VTz
ksatdSd62qB8ixTbOYse/Gnlokrs6CS6MNH6S3i9OxDiRLLNoWxK7aSd6DYwigFYc4ftMAbcT1HN
daH75UZYDWBl26IykrWwGmTxd0GKFoewZpZi7jO+GEthLUmTHr1ikBeztbKi86h0JCammXlDeHee
ZD0KI8XP0pVF0V70BvQtH30IP0XPKtvy+QkoUP48+w7Jkr0e1qRtKUjt+KzliPQtBi/tTqIvriwS
RisrR8L7kwGoKhLdYvDWZMlFUQr9eBsRV//yjamwtAxPnScVPrdb3oLnuM0ICOX0J6cRNpKFo0Ty
PlWGhRqk/lspZ8EeXEi6nrYMb22DSmyo18nVBgJ8r1f1ixiHR95dV+gW7URUUVnrIeBv3sEjc4rD
stzXE+NwY0nZY+uW+aMytHsHodg7MTTaikmeSWtWoisam3WaqToPwj12G31VTyU5whZmng6G199W
04RGhVpESoJ6lJflIIPX6gdVQbriEcLa5jz3Sq+qL1VomwepM/e6AU4QxW/GRJOWQbQNFXQD60ox
9JULURGyFRlcxMAFV8JnnseU/fqSj22xKMYh30Kga+qzvRnVXRdGwVF424qVbZRBUba9B1VgH/sv
FodcB7g6Ua32JPetBLIeItT+EJlZdU48CDdKu3PfUC6DIyvI3Utv9BJC2dpPMa7bcF0HUCgfkf8J
nkOz3c/jsDCBXftquwFU9WgPLwy/sA5SrUK6WFP603TNsBFWo9UCGJ8HEEeTVQ3c4GLo3pePUDd/
MpDhmEzuNJnljQ9xWI8XMVT4+Uor+W9RnMjaeprqPZLVTu8qKdmJXqkF/qM++sayTzR59vD1tL+z
EtRtJn99qkGQnc5ZVh5sgWLMjALrLqkdZA9FgQJuveH6K6jl0tlDs5T4atooQk43EEGKpySrSna8
2cNyyvYK+ncljEZpU14/8TMrZb0Oxt58Q/85WBeuAhGCZjccivJ+UbQ4/w5BYeJL8ncH2fFlEY3S
Bcy9fBwip2TXkEZvNfX8Wtwo3zW5g5SkNpIH2fdjfvs0YGPIvDyTdnwVHupQPXsAo59lC4krmCea
fe3kxn3Q9cjQTHMkiJNDBQabtV7Ea15D0jGy9PEyRrK+rACFwaktHP2+hnytlsyLpFr6kYqAfG1r
OgJUVN4KDwMyjIVv5f4DAOxs72dKtFVVv33uYa5uKC3/3tvNF0RbhmefisMtKyEYDobKvTdGGwDC
5BF5Sx8wLBUx2XtQRRxFj0p7lgfq4XolptBakrL31AOYxbH9i06lxVZB+WZHKZT2zJf6ziEF9Q4R
qLkwTTS7yImUCOcM9UpMWXl/qSGyT72pTlTqBoitKtIfBrWbBJ6Yeoig8xw1WX2IRis5+IGrr9W8
Hb628rtwyPugWdmUNp5MJfWvhWYbCzE1YKa7wmuU57gwKAhI3RLKvzF7Sfh8C4cmtNg+yZ52GUen
OwdFP6nu8u8kF7eqG8q9dIA+eyMZ9UdkLxY51dnPeuNaTw0gziCMhiVI29i3qQGrx46VJNysTek+
Cke5cZcD5+IPoqdC19uTW7sXvTxwDnrfGVcR57X2HZorJp9wZgk697lVM+tCVVf/TKH/uxPE7lnE
ORpy7GR3/XPj1z1YKqdaDJWXnIQVcj5tAcd6eRShALoRscrS4TDfpU7QHoN9aS+sHOpby6Zr+a5P
9ylMdK/jOKrQnKGr+C2/poiibEU3kodsXVAQsRVTaT3/WUUCTaroguyvNpk02mvR7Uq+yr5WlGsR
ayglXA4G4mXzjcoeGKkvl3PXGHKqC4o62kR6BNnY1AS/riSOUecxNfLqHJ0GzGKwtCA/u3Vh/zol
LrWZt9j/OJUI/c8zi7iM8paNmZiPovenqcZIgVfe8w5UffTnONW6M7oz/VmWER4ZAm9/GxdG0Yix
TEnui8GUdrehpi1QcRF98tX34Rh8WD+Fii4/ifdIxLq/xX9y88zhPlCKD4/ZKHRixCXFJvcxbMy7
WIzN9y6bZ9KQ+hMVVwgUeFVw9r1IOypZ5W0G0y+fOSkDVhXG9V+81ahf9O13uZ8qENukuOfsrti1
ug6HSW31VwVJxCU0uvY3D2g5q+bqrzgqv421lXyx4fldI+dUnoy4rRE5geWtD3Jj28kQaxW98bMw
JesoGgtWyyOcLzZv+ulSTsKuXAwwQs52xe4uuZt6u5v3LVixFJxFP+efmuWnvui/tvqYPdZTU6Q1
5TphOxxlJc0e4yKU92XHp1F0hZ8PIAfNa/kilhAD4nJgNlLIa6d44aa2T6pvhuxXmELP9GQtIehN
ko+uNTb6VaFmTvREYzQhp6yFFezEI7DZa+Desh68kT/BsknheMlfekmRD+IWrjx0BzWO6oV4ADFF
FbNyDo3hLHpRPrClyzJlvomI6oxhqUNERpbH6Dfl2KdnU03Tc2k6yfnW5Sz/ru8TaSeMSqZybi8u
RaM1jsNPl/16C/3s4ukNp0MpdcxyGxAc9+WWhKKx1p3EfWwG/QHJTumrVQDn4+jDPhlyXN37Onhv
YTBRXgSuFwRgjmsQkyo8kXOERHJbqooGwaDcPGUoTPMe06Wv/FJS4uAgk9aBb2gkxQJan3jf2hLe
ojykmqoCRNrnQQyeF39IeAeowt9cry63rEPlLSDt+C3mnE3cyEABbH1xnNBc8mo276ZagLmJdVLq
qD07u5vBU7IE5vldarBdsUazhIABjcCtU1eo7U2hN9/UcWBrT7xuIwz2oOjgJuVx5eZJcyLJ1C6H
FCL4PNAViAxBQsKZVj6A0XxSs2p4Q+OpWBssb/ZSUrRv6UKMhr0c70MKeNZhBp07tMJPMXqRD4GN
QExldXp0DmsI//xE1U7hWErbzJa0kz9dhdNYFozS1uOUcL76o19WNytQ6PpWs8LgTjTSSApaR7Ec
LYgmAMnsZ/oCzBZYPZmD0NpQ6QtPdkn5OfXhe/sVPF/FfnjoBkqUbauNvvlZc9UCuXuSOPQ8GD0K
HBqS6t9gnF224ZC/Nr3ibpvCi7ZarttvunkVcWrsgWbpQnTpzV56ziCysiMUGK061K6uj3z3RPh1
TFl/P/hO/n2+WWJzmoZu+wUIV3xnAI6Zn0I8T0Ux5H3T1BmvBydYiQgYn08RoPVnv1OVfdM3iL5M
j12Sh3WCNn/Lc6neSloObW9t2689GQbh4BVwOdl67hCUaIdMns6SOsoaDI/qvLiKVFQy1Zqjt7L5
K3jqhyD5K0ipa5GUJkMrA1ZiWwJLAznXcLH1vly5KmBbEBRnEUJRygnuo+it04ZiZdqpfOkQpjo0
hR1u65SiNh+AO6q3cfgXiC0RA36d90dgsoYpgLxTtZvfscRvgS5BglcEofbc2GV7lKJGY+Gkqs/C
KroSW+QDHPzKVEagLMkM57+xARtjcYqhYJjpgqXaUy9SGG0FU7CgAnb0INz5URuTlYRQWBg+TSQM
al79NlEiKcpFLuNtbY3+siZdcKwcUiTBAONfXlDYMvoS2VVpwlp5afPqgocFoNg9Zrqs8P87erNb
XejJpiB5uBVRJfkTStOt+5oT73vH9L6IaH2woi2c4QOaFMydetI7ijzZFcjJdHaLsPQ0HNtOvEO9
S1mnU7cLfF7VlqRd0GoaniiynaORJcv3eZtaKHWV9WtlTDKzQVCcJa+vvphtCw8A4U6dtgdbLcPZ
zeAHFi6V0j0Cvc5e26MITppKOzaKvEOZ7y4I6w5+C6udm8puW9iXe1KZZYTa6dTcrJ+chfWT36eu
iL2F3eYTfi3Jhi3r8u917CVL4NnGnZSC8S0MCUE4t87fjCDcdGFTfQ8qKjaoVvXuWyr2DuVYJhvf
H/QXVA8PuS+VgIAVRIOsIn+IqHjaF7njbHRHyb+gvYZkGx5BzJKfxMr4KKd6S5mWp23dQLKeLJmC
qsmjUJtXak6kp7pIlK0DCmvXlHwASqjyFsKjlJRrVivJWbL1e/4HFEhoYCrs9UY+eW0/bBXff70N
iatq8rAFg6HwSzV92FJo+fLJT0wnPCgf8Q+yFqNqwB0s2Cpu/iKI8iDAjsJXuKRBsu8htETqt3gk
V5E86hsVAMWjaAq5h6ttqtAV3bFzlAtsWkfREyFIXsD7jBbPQYzZnmXwOUKvWnTnJpEmDh59EhEu
HiFpGqBcQYO6lL2P2yTxs6Eb0YNwhyUWKkfZRr5yeg5A/eadUlPj88tdVxp0vyk+3AuPcbTyrdf4
68y2soNPMnnlW23wmpWDsZQ7wzhkWRC82kj7ovaTwWSuOZeoBnVi107wmnhuv0HGmS3CFCXZ0c8h
Doc7hOy7p6QDwzdF3+YWQc6ILMhtbpO5OU//mDtsjGghovjE+WujT6bNVZuVC9V2+ONNDQScC8Xv
u0NQgaxalUlqzgY4SNxqI3zEoDIWs6MYGsY4pCpIak+hWT7Io+e9g8eHjTno1LsWxtuTn3fQd3vw
O9lttNYrrXoN0GrlZ2vsdpYuQ2lgFBcRmVHGtcwrikMqIxvPGVyUQEqJjO2GDVK7CMJO5tXfpEfT
UUbOpiR11ZdaehRjoumzOIWe5h9jwuDBxPub3+z8y0+E3cb0AFq3BEn6/yEUvu4f4Uit3Ahi+piF
8cR4TQOZhrYsS3jkfRVE9kmYYZqHKqsX7TwwBflp/NDUoJFvQ2KK30JEv9BtZLvcwa+LhbAVw1gd
jIziDTGjuLkwDHB5bh277pcBp8l9OHoPcPM0z9A/HdnK91fRA2r4qAVZfCd6pVfATV2Z535QGljw
IRKsE4qwhDFG6GrRQod+ROK4ee596n3AuKUHYUUNQl8qfc6JzmSFtqZeGWg674RV5aAeVu4g3Qor
taT2ukWVZyOseqCqG5ZJ/VpYo0QetxHl0SvxGIWRDLu8aaOVcPZMx1gbKRzB0sT8Ww6mdfjtkrXu
NFrCAky+w1F30L2hgatnzTpVKt+FRlJZxJ6nHmu5aa+gtturVVflYlQqaJam7qAbGILA2XLqooIn
Zazowg9D0nxlp5/diWHR+HEuL+Ug4Bz9l2uLjN9BSt0XESjGO7R5lxrM8Fc5TLbmOMRkm3zEoAJY
1lTgY7Xhm69y2pdLKR3Mh5hE6rrXNdRe+Brt3bBo9mbTF+fIaQDgpG31kCRGtxz0uHiFW5OfZJY0
fVwtR8oKEHJPYHBy+ZHII3VKDSnrBN2fZaOCtQy8pLqkrgt1BNVo5rLIJGeVG2Wtw/PeVZdGT+pF
qrSozIlw8hlXiq+1vdsqaxiFv5Zjar4oNiolWoD6pujCUX9QKD946GtTuzdL7+rBu/GiV128h+Jf
WYluDNXk0i1M5yC6cuNwpiWnTxJ56CsYkBcx3Hhdvqs1CyD6dKdQdeFfsPn1F1az0id1PvnZCfrs
zh6kn+IB1Cpot0VQSSzFCOo1F70Qz/TOImi0N5B/hS+S4qEXqSM0WI7OOUty59xQVwqrERwUonsz
iK4RB+YR/dPlp/HMzUmLjvXYLjgQlDd/ijXLjN9dzXtt0kBBt9SkSirnr8or9nxrbCTl5m4EjT9b
9fFeGMU4uJ6NZYfZqcnt5JBVur6Wg3r8GuvfEjnM3h2/bldolGWnoVGjawRb7MKA2ft9TJtrOjZI
QSV2tWscN92qcdO/QEiwE5EQ+XF+xyfpovmRcQ6VQZ1037J3SRvJ4Jv1awDxwEbuOmdXxr381Nr2
0zy1zNmn7VX21ePTgOpPMK3meJgMBVAXYi035uBXj2vjoMmclYaeRMHkNLXjxe+O3raPgeEqe9ku
400ZUTBjI7UiHGAQi1aaTI0UKIgGCY/KW85TJ+aJiqdiBTITICzMTaeyLvOTuKqnq1vXrDkr0AMZ
JdX/5KeYKocGIs7zCoc1u/dwm6DNWInPwZ+mjnRnDTOeCe3of3sCMZUIFc/iyXnNYeF0y8GR89Nv
d7/NEza9sy0t974yR/g07GCZG439mpROsxohQzyIro4EeyN7r0glZsfG4EBWDKO4TOovDmGoi23l
mSwQX2iiAU+ou6HtGipLpn3YlHnKVDm4IlYi3VMu+CjcTLADgJflZiu6UTgcYzMfH5PIGC9haUPz
MoV3HG1zKlmbe+Fm9V+g0W1fHLZZxzax5PlZNM1IEHWU+pOU2P6TmeVfI0jO1taEdxWNNoFexVUy
4U/ZLLbJCiLd6UUImXUVDvXiZh4FHlZ4isF4qK9h3q6qxkTBN07QIhnhC3cMt323k37fGxYA3bR6
5D2o/HQj9Wm0C/3NaClEMtgHo3UE/bofIEBsWV27c1sNQqA2a09OW8qbtmvz+wBqMwh3WulLncC8
D5Sw+67b6gb6U16uFkVHrteNf/H2fpNadMPrziiWUe45D3YnaVSr8TMKP6W3D8Nw3Od1Hp71EgV0
6ta7o21VD1XPfgquAHWvUbj90BQd/M4TjVakxSdD4hReIuvwRw/Fj05e6ecvsk1Kqm+Tf83xy8OZ
5oAH/n/2gK0GYvyJPWyaw6z4uVTjeLyPA+idvTj9yRkH9B56FrBj5pgq7ZAOCUPpXEVZAtLMiBc9
PwwvRYwSmm2AVwH6Q3mOZsII1EYo8iGRdFK7KY2SlgZKTeg484EvtmmXlrADcNAxRJ0LaROppEQO
pC+9x+8ze9T62z8eooXInITlGC509hA8RGdxtByn80NkKAu+lN1YosOjTDw9PEQ2du5dMLKbErdu
dDVbSZGyzDSQAu5U3Yl8M7Wb4lKaCjvnq6nkM5LY3NuuNvtJ09DNQ7hRMvcRMPkW05zCQ/h+mnK+
T8vyVsxZQCJFQtxNIaMjN5dSKbZJc3inzSmZV+om+TqIfgco98RIVPTBRnVSaSVsYswYHhSncO/F
DBUpyd9m+NvhNsP/dgvxDOIW2VAWZ9YCT3+pEP08ycZgPOVGfklNu70TPb0u5AUq28FRdA2rorIn
Ij3ZVpLxlPlSu626flxVUmk+lYmJFoUdgPeZZhq6cbxzYvnsWRLnfr/dw3XTi8s54P/bPfqoeu0B
+ZnyOnG1SWyUY0WEt0/dgNYoxV7jSpNi9+SUBflBrbapQQr8s6ap+S7zNUhfdO9cqmbYUWmZ0ooB
ZTJTB//IgaKHilCmocQemSS2Z8GWnLTgNq17l5R34l6gBalOrhWuxzTtnZUY0xFU0GIt5IWAW6W6
lPs6Ud6vhxbB1bl/C27taC168wx9GHx1pO7SUJrQUUYAUds54LyBMyk3HI+mLW+lONBJq2emtYqc
DrVq1So2YtAEOopj35P3/tsRTmHUoqvKAvJkfiG7UJy9XNIf/QHBrsFCyAumCOCqDTAV0qpn0RPN
P/2bCMXAWq2yNZgm/6S2frvw2IuuUYoODgBi00c90t7lQPbftZANDPx59b0ZJQ2iYZm9aic2RCU+
Qy3vfBWBaVJ8BPqG8S7sIjDP/Pp+kMp76gz7FWRy3r0aBvC5OLIJ3eleVxPrR8I7bBF66fCQuqiI
kmiQdp9cM/+QZ5r5Izd1zvvAsc2uVQpW5ubaw/z0/R+ut1mLybVoRu++9JJvhg62sVuQ7IINFNL4
aDD7q29qELFORJSKEXrLmyFR5D8bsskAd8FHhDo03gHRCR15GM+wHj2fTFBmduOX0Zc/rvpfVzfr
7er/t18GUcX8BPM9+CYsx4nvqrP1dBNafPtN0y0vfp5BbWTbCXCKdIt8nvnDVar3OJOH50+uTVV/
uEpqsrUq1fyRBsXsSmHXx6xOK5eXf7pmVmz9UJv0HR328fOs/3yAf876Xx8gUWzpi+2Pj5k//ICa
jFWvPGawenAQN0RZed94kJMCmgx/8LsIptcL35XMZK0wDPXFS02VimjO/ORCjV+rVj/muRL+oPzz
h1/mylPbxtnW8e3fJxMevUzN0a/JFDl4HcgZTKdg3rm7vYNE30HyaF3mbG9EVw0hr1qNdqjsofMB
eeIhSVuY6dWQauMxq4du1dkmNZWabzyiseafmp7jQ2G1Jhcb3opPAZlU+UhlmsbjIGecQPrf2SiB
SpgaXx8/mtYmQQm3Af0i0/yNjVA41XL/yaexOLYgv1KsZBd4i1jtaBXbhyp674HoryJWlicj4Qv0
bwc3SLuV1IYfDoqSGEsTFunvrnLkGxK+3xy6DuWFYbpFlyQJpav1uJpflIMVhKwzbWMlXoqikZVK
vwCt9jmDOsxuYkidxpEgCuaA+QVq+P5Gz4pmN8pjPmm8pY+wIyP3QlbhPQ/1jaN1+k87b/atIaff
Qg3eTyvO2gfNybUN8nWAcCGFP3msrudwSaMYqTCKWIQD4dR/tnq7D4ZpFYke5xYG4eE6xGAE+fNc
3NHor6IJXQgqKrnsNpLBUcOic+J2TzUiiUE9GmYf4RhLPYIdfX2x2xw/SAA/4iBRijZGlFZHvziw
5FZfOT6W90aghWs+APKbosZfWiiFHhBDKy9mIKsLL8iVN4O98hIyAdgm0Pd58m3v1HuW/FaR/tlA
clbuRDgYJMvKyteMJfS+YBe3yCkRPplSFVxLMpjX3L32QRndKZ5e2ItYZatbuagKmOR57IXwGwwO
A528gtZh8kHNKttXKho5+TSBmEU0kgZKsCX/uANzFV5Z+D1Q1GDtJVmtESHkQy/Xcn0M4Fbb1Ap4
n2GAzbGipP3raMLflXvSz4Ycgy877nc/M0gRqmrw3MhAhvyCxXzSRibnGAq89CrLSBSukxWJR/XF
H9Kv/JYkK9lujfWAotNFNKVlosfteMOq0lxJXYjB0HK1SwTjJAmcyJD5CouRMPflFVJ3/NMhRGmq
Svo+hBwouZyULsr+h4ui9U+SKQ+D5TVfzYY9fmL1zhOrewrjwJ1BOJ0k27bsnCM1P/WhGM16F1RV
fgEHMa6lOLIeag/MAeK+4aub5j//w02oBXqIo/bPNykDKabaFgIqJD3cQ5NI/RU4nbIcABJsRBdi
cMDWra/uR8n5KbnU4C+EwdcTkMFFfKEgC93gqfkUKtxEaE8ofGfBKtUjFWW9SjqJBvw+2m1zX9YX
nhXVx7RXP6xiXHQzu3LaRZ8X51ShaEmMjeRH5llufuJKVXs0I5XB2/4+/XRPR21OsEejpwrP5kPT
xOEZvOyD6CnTUOYqVIMMgbx2zPgMz4VxYI/JoUdpvppjGG0GN/D1pTA0vqGTkkCD4dYVV5FWRinC
ZZhvM9x8RMjN+ieXP43Ns0qeCZdnpafUu9TFScxVmmNnr2fL717iycVUEFPz1OKes4MYnSP4//QX
DZnMTTXxZotGmQi1x6m5jQVmceW0Wtp+GvfkNP7NTQRoIawaC8updnUcxlDcMPHNj+p0rJ+mEV29
LYDX1/Xht1lm73lG8VzCNin1+gYn3/98yE/d278jV5P4KNkvf7z3zU3MLRolMyyItaP1pynFPyO3
/PYA8W58rrMuvws0dAUD3z1lQ5zf1XmUGAs/14+qO6bHxAP+s+5jQHiWrOxnlylKXOVtkCziagDJ
71gIaRioesItZzubuR85br8sO1db6675ESMC+T1tVhaA3pV4hPbXjFGWczQEp0evhsOmUMilWa5h
HI2pEV3RjFRcABWazKIRZk9Lgx2CHufPLrwJySYJH8WN2m0dyX9NyiObxDbkVVwjIo/MmnsXK9JU
b6k/iiG77P8yjC47gdDAobf+5W8X7naOJjtUGhQx5maprJum6VdJytYOBjL6kj72K6PQScqVU9+Z
+in0OPcjfP3nqnAu4AUuVus0P6YLPu/Nj9Dw54tfppgRz1KlqxbXUecsyqSp17dEp1rqazYlAP2n
jKkYF83nHKnWGGu1D+KDsOpDpSxSOfO2fcreo3faaHf7vfZb8ISwHJkQ9/OrL36+qYlOr+wTRUe4
+ga/77dwR/z861GhblXHNGdHpYr8LaVBPsmnrrrTVeNnaKXmDp6/6k4Mkd2o7npbncczKR6MhbB+
Gku8vmXNg1BFOUDfA37p0nqyf4KVJ1/Dxae89r27t1I1/FG3BmnpvEuecn4RtmEN6j3WBv0+HXzO
4icXzURjT5H7b2OlxRwlVh+z2VR3wksRKq+dD2JQYn19mw2EZrjN0KbzrB6O26mCTJsam2MdShan
sjJxaStFt2YhksDpJ32YhUF4izjRtdKakP8yzzSvmCwLLBBctu8eqmjjOY1yzIx3nYP/g5RbKjvZ
aUhSArbZ4lKLdOUorm4NEW0gjYfZ9xZ28wiiCXNdaOdMMrwtDHKIIk4MRKJRWereSTGrE0ba6SdX
XI05wlJmY1m7myvFvB/hNz8Rnql/1VMkZ2zGIu2AfJfLMDcRiQKxd83aJ7fokCGaOi7asFdy8mBT
YxLzrSzZNhpas5vqW9EdurkpCyxUJqsiPubp2aKi9D4wveo+hOnw+vdI7ZvxXvJ79Mz8KIClieXO
WkU9b5mjGXQpp0ZcQeiVXYRV6aSXQGsvVr7yUsm96HFe3WV1NX00o3nId0YYgFy1NxbGH73cuqoP
kcl5CvUh4VqdSPNdxym3at/93gVdHK41X1af+XLCc/RP66fYPFd/dxZWo7O+SqlUXKBT+dfswkMz
oPOneLzc/in+Zv3TvYW1rZo3VctrmLJzdZdbNUIV7K4Sc2g+9l3zFuy25xKO6eR481Fdtd2lVQ5+
W0F6d2pGSk3mq9QoebMnUiAv49rWl/wa8e7+5HQLhHLTnANvLn3ljnOwHUs/0yaDOhayUZRB+rMq
JeppqLyJxuzvbtjlvJfiQZ6tmeKgR5HYR05T4EiYGr/N/77SNXCMv8ag/we2GWe1u6hSBPUcJ3eX
lR64b/0AsIUshn51NDBsvdagTjoZBsOHwqlMo7MBldUjNb4PtSw7b9SWSivFj6V9TGnHS06+RYzH
PYvcnAzSNhyKbM9T64uyi8OnbmPqDtD16Vqz2W7InHYdEUcPnuLUUTaKhwy06IaJop3LGmogIwIj
H8GRruaUo4pp+jhsl6jmmDsxU5R2405KICCkrjW873OZggS73CDhDoIkyJEHSpBs1WEzMBa5ay/U
lq1957XD2qsh/vGFxqwjoRPmhNopnjRpzbhtzhZfqtkoudmwhnzzX87skBBD8uQlqYY7wcooGiFE
euvWAhY0sTu6Vd7vwBbefSZzTBHsRn3IH9eD+GaCSGYbmRjHuet1VNm7dfa11ljfObLMNtR1ZQhO
p6MtS/SbMjQvXiQDOeBFNft0pgn7mmxF+9nHk4iR0FD4iKl8r1zocEiu7KoJlvxl1Oe6DJWD6CKn
oz2bUfXRNcZanbtlO/zL+RbrDWqwvDmLqUQ3d+WPqYRzrmjSJgq7dhkCDUrC0j8IANNthfCpO//+
e9mmHkf/86rBTB2qpILK2Wqo33ltlX8PmmxYRKETP9UZyhIOqICTK0MjUkHNskWwaSArA5+JPw7h
V1gwz9CfaT+Vv8NHqfwId330LzLJMk85xfuH1jLgEaXy57acu63pxBWcOrwTxPrNdZVoUQ22vb55
z4vB35aEYsU49xvojhfKBH0rkcg4DYXlrEKrlb4OeTPnt7K4qpcOP/CATmz/FLue+z946LUvfS3Q
RhK5qdscyL8V645Pv2CX7DIrWiaAcXYGedVHM5Hts2Qh387+PFvmtRQt+xQWsT7so3s7/pFE9YhU
H2Qm4urWiLHa8sFvi8H2dnlzVyQ/PkByS2IJbBtMXr29cJtM30KFoCwsu0mh2laiF23oy8NstuJS
2+t68H222h4M92laQNYnotuYjzG5UH1lWOMuqNFICsMMxQmN195GpbBwKQYD22HQLJqGZC5kh7OT
ktvmnT/C+6nZF6oTi01Nzf1W0+yTOeTjz1zNwY414zulJpCG1Gn+yFeh2iTTyzebGtGF6y97RBUI
l8l5ihLh0zxlqANI8ZHVtLOyvAR+8N0PveCLL4Gd7vq2RNm4Dr5Ybpge2byz95+66Wgbe8fO5KXo
klRud7rj1CvRLdSpOMwGsCqmissq2TgxKyo/MIMvLaIY6zEDACacc308Oll64qOQPg5TEYH7w9aQ
ihIDho60dGzq2cYarPQx58Dhqtje2pl6YgjMZbdsHSvZiQCq2vnehMqDmEoMxYZVL4BUNQfRLVgp
VuiNPw6OFGxjOQ7WKXiJZ8eK0n2p2NS7/R9l59XdOK5s4V/EtZjDq7ItS3JOL1ydhjkHkPz19yPk
sbp7es4594WLBRRAWaZIoGrX3jyGn9QE0jVnIjwheztWkEfX8J6llUL3fBer/kZaAWmFxwr60nma
c0uPJGVeB/dT7CRPelE+hGrkHT/GUiRpRyK+kdcJR7dZEk6C/mK+bF/AO290Rgd1CbNVMbTSfM7p
/BnRwxS7cBgReZmdS90BKzp+URyIVaMqIBQKCcc6dDFlG6vd8VQ6cb/Qm97aupqAgHVuk70qElwO
VVrXlwGW8PWtOZqbyU2NDYWlkIK2tqDKoBxWScObTZpuYDogZXx9rw358Dwa8WviU/gmO9GRX1Wg
hB68yvAeTf0v2WqCxL71k/xWWqNQrZsY7baFNOG6FlfQTPpLaRajsDZjD1+xNPk2xpUZjcP54kVk
EFvs4VCVvYqwCHPWxUl+lLoj/dQoDT8EN3jqm6/Sp4/Lq3iKoV2Pc+4W5I7eM6E+Uy9KZUxjwuqq
IRc0hjbtZX3d6YAYEyQYruKmn9bq3J6oybJTSyTcCN7vRA7dwVgY+rt353SF8u5XqHOExVDv8qr1
Xiw1YKXNZcgTN2sPCAEAC9CbupPcyOkgwSgpqonNvWsP9r2Rt29dpCavth8tVPZuN0HeqMkKlpT0
pjWK7EaeEdlEpQuSq3U8Udl47kYKwABqIP1VT937aaTtpLuc6Nx9scd5dmmmtjPsCxgq+sy4KtnV
JoaBsoLVHvJZYqsdc0TSqjl4Y6YD72R5Krv6UNQ7J2gOiVV9JwMySyua1V2gHalfYD8wRr7FNmaY
FeSbJF1GgCGWJIzs7bkfVpmlomruKRBjeW/ARL8nXPbt3AmApFnpdrDQy3RcIbwA4nw+mG0+50Lb
/oi4tub25EntuUl2wk5TroRufwwYvOGjw4uS7oirHH3xl2YXkJHpLRQ/Izchm8qC6zA2PA+Dsj5F
iUMNVjaka2nKw2hMCJkZab3KR89eXdrkWWVCfmlrpGekX+cErbUAzQ75CbD7s7d0VOdpatIO6zow
PNbRXO586Pz6BA6SEEhgqOeOMtDdRV5qwzrIdGhvWhXlMq++ha3CPtXzQbbHqLOsSRmESD380mGN
yOfZiA7sLh12awDPIql5U6JFu+lL1Fx70qxHKBCDFRuu5otjW8sgqcV3J9J5YMZN+9C1jrp1WiSa
Y7dM7koXVm3pEj1GllZ8T/04WeZQHd0aBrJ0ozK12wJK4wdTazPuBFt8VydjxXLZe7f6Kl1Nqg17
0dTXexe2vnWvpPpzZOSPoaogl+xVykMRhCfTgaZpzMt2Pao8NU1UwQ5w544rtRrMN63UtvJDhC7s
/ASmTib8JEu70CEq0tRtxsKeKvLIAJnpN+1B2tHgtss8HZxV6OntQR5kx8WEAcFY28Non4fJDpjN
mEaesjQ3d27RUHPDBJexcdTBCTsM5oiiz+1luouHbJMfxYyMXcfu7Fo2xZ1+rSp2fWzhtrnOLK1Z
sHoGnDA55oOZZcvYV8e7yclR0dMqbwndg7uV5mVAU5RpvZydbdtASBQlg7XaH2EXi+7NeQGldVmw
6eM2XKczvbc81OlRhRPqXhrSISzVK6GU25C12YLklf4UIMpGGA+zUl3W5Mkw3NhQGbORgoPVFWjw
dDOOPIzjExU79s7Qd9VQB0enCoMjlfMRNCJWHizsYjK3sodnZXDUchIhC5dw8RoaqAJeIS04ukMb
XJdp8FJWUCzC/Rxvm6qY3nT4LSYRuU/DaA6AnktvOZT2+JZ2JR+kbsVpTOzwLgucb7Jd0VV1NWbw
8E+BMF5UNLhlO/jkeFf6Tr45uwXlHq2F4jHMCJsGjVMtXSJQ6yKGli6x4+ZU8SK7GijuboeuOeV5
Q6xCtk20SY92gl+wHlF/8eMGSYukdr9MSfhek1Z/KLouuhZ9bKwNREzBUi5lf92JivQSpVIF8MH7
YBh+nMf1/DmR6RVE2XqxabMJ0dYSznjbcr+UIIwTyvzf6jISkM07CFV7vOkaL7qTDrqdzkTYNSEm
dIgPXRABAu0L74sQ3Y7C//hFR5GO5Zk+bfMi7l86G7qGeWrV65Cs0jSgq0ihneZfJKuv82eKlejB
8iLtMQUVexUMcbWpzDx6r/mXyg9dhJO1CtKs39uOBtw1dzeAB+JvowNOWZl0SttzxIgyqigWEaSz
KPGmlBsaKQ9mycUm7ryKeOJiBNZFFpryBiPuEFNN1kQoNdrdu7OnmMdoLNvkPJ5NafgiRB/RjklT
wnlJ5M1OhsNkkQVU/fpGMSPy6BZNsZZSKSY75EFT2xtIyjVIC/CVh8tQOcIqqrOHbK/UgZLlwY/a
w2SYLXCV0NhageU/DvBVwHpnoTOupcpjGY7DlcliYQkrvs/jbHRvRFBAPDv3WkVu3RYdoVubepCl
BchW6I/S0zQdSgPdEtIGHM0Bjv6Buic0xpmmmFpCYFRTXsneYqTwrqjTfiM/wkSRx87Xm3IlezNf
hKzG01dqfIO9nfsBJTFZcs+Nmi2d2ku+pGHOEl5Mf2Uw7vqqMn7pe6rnw0ZB+VAJ7Q28ISUqcFrH
JjUN0B8blIcyiadF0zfowMU6qnNw64LcOaEM2LzFhmEsPS0ybou68LaRp55QY4HIOD+B/KYWvgIw
Hwpt3+XWM5yW775eK3sLHF/dJfOuyRHInT0ZYRWs1EKgC6Fv+z7Xd/2YvfutVSAQqO1MDWE5vo9V
l1jKDRqEzaKvevHsR9YyH3oXKhCkc83aLxeD6m5jR4UDtw+erDZamYb43o72IbWiExRHW99ul3yp
q3KAfhyp6izTdpZjbzoreOdRcq/ozbaumq8KkD/gPka5zfPih2sfXE/54kEfhwJVj7Kt6xcsyIzv
MRiGhef7sC+p4dZhjQarfLRq9OgeKnr3kEw/Cqd/VHPhXIOdXCQpeTzTje6TWiM1GoAgqBowg8GV
NZjtWq0NezmV6UIhQVvq+fzLBy4Rd6xwcZtcY2mrbrAUSr12bMipu0F3FiBeQbH7sb0okzxCr2oA
vdRBZqsjvue60Y7omILmozJBQ5NRpTBfW0fyV3Egqa3nUjUvmPolhfPFWqtDMIBetHcG7bpOvHFV
KFmyhLdwUwbuo95l3pWqq+NSL4hf2V39xco0+KyDCG3Nwef+t/1DMzWvIn2Lqe/NSK6jWA7QtI+I
GtSwiy1cnwKiULE2uR4MJG7NJTXU3ZXKzbkw2CUnvcaHm1chIcn8hR6JaKka5nNEgmRBPnoWhU+r
TR0vgzjOl0WlggJtN07Fts8V3iwwZn+lNilbsM6B9LBxlqXaphu/E0T+3V3hfrUEdUpd1BT7KSnv
0pprVdowrsOxgJ71GYy4utH98kGbvgh1QMCkz47e/FuLMiPcNcK+45ZXdoUWQR4ZBCxdkyrYJZp9
V/b9exJ6EMpBErXoxuLdyROEHq3+3WzjjTJXlVVJiCye2+9SVfVXQUtxHYFF6Nft6Hvu9sXKqe1V
3ZiCdTSeut7tQscbtgO6Arm3QLGGxAF/zUoNG4iKDEss2vyhR5mPx/l1VgbWOg74k2LX+8ZD5NWY
7oIaSqNML8NtiXRpY3hrjUXf2mrrV5LLqISiZUj9bnc98nbgx7vWStHs1CojIxdU9xBHNdvOh8hY
hRjZKX9Qt1cu9Ya6FjsHqu3n49ExBnOpGOI2VotxGbgWFXTtxrUyFC6grNtz1xxUu9+IlqhKHXnN
xvLV9hqFjGNKSHryEZBJDE2/Hp9AQTj31O9yc9tNfRXFwdWoOg4rUKLmPJJ2ke9Gp9p2px0vmGmR
k9lfQnBZQWIDtKd375QhCSmpcg4Rr4vliHRTlvl/dcKe+HKJ9bcoGFMjnx7QoXuvgeOufAEPY5VR
bAL/FMjWcJmNWr15cJLiRxZ23q1r13MlanzjWMfIM9gthxWlsqrlQcrj7EQ9J5iGzl3Eefcl5tW2
dVLrS675I0qjzjFU+Cscv+NpbPQPHgjXRaOk05XCSQBfxaLvnAqBj/Ko2fA7jqUfr9TBfVWmwLpW
7U69G3xlm0TcmGLiZ95piGLXBsKNOvJKhnInVO6TrM4P+ZhHd1QAOYccdVx/sl+olR53aIFfdXbi
3SWZs3fC9KmhFPPaFNR46armrGOjtF9j3f1qdMV027IHv9Ns/0k2uyx6N8rQCWRODZiuwQtlrdI+
GHbpHmswGgunSp3XrtC9lRg9xCzmyRqHf6AVDc9TZPHmDZJiKdvzwdGQr7fEfrAd62Uob+Ss3ah7
y3HkJ0WKjViqO4yvI+Qcy9awrRsXbr3nLC4Xsr3tqaWxFdJM/eymFAArpZvSZsUmtcgxEIZtqC2C
aIIt4S1JRn55nyZJ7UfjLJUSOQYQLxu8Uhsl2Tc2RBvTof48LFN9PQje0EBlKDL79Ch6giThUL1Y
/PBrO3BfjfCH7/rjO3xtA5nWstzJ5mqkrFCABUU26KdmvC/NrRqWu7KED47KU4sUh535d/CQ6yuD
2si9MWbRnei4NYXfAr6ts/fBdSb0I3rrasx1BfXIqX/X0Iad+4c8NFai0P84kN2qWBu+Vq2gDSsW
UU/9iTnDB0snUrfdkFNDNZtICSd3jchWsrOfQYdm4/9jAIzt8apXTMpdvDojvY5oPf9gansPCejN
g0h5l6BXk2yleem4mLmrarvE5304D7i0X0x55oUsItPPmS69ck5H2CZrlwZ+gsiB9XA+2EV+F8Uj
kilqX6Ny/9FEVczvTSDO4puRQD/00Ia4Thztay5E+hh0TbmDfcradqFBEXbdvcRBnH2re/NrwFr2
cYjUchdPprYekXW7QVm3PCYyqRl1zlveQuTXh6F20E19uo91+9GY21nyeivbN4LrRtPHlwztrRGx
+beghm1hRAF6Y81uQwpT0dSbz/BqDmhZuiN1enN7NrzlrC7vLpeTw0dEl86Xg+BLvYcl7nw5kvUe
wYg+uO7+vpycZ77uGfPuQ2pJkMWZ1jars2s7jZvbchp57QZIhaXJtA6VrHzzCRkDw4g+PFwBSaP8
PsZM/S8eAo94nqO2iHxaJLH8sg4fhBWDdlSh1ZVmXxnhA7v8R8pz+DZ/9QgqBsi2Tw/pH48OOM2W
d7bslIfBc36aI2rEKY70flMEHeXRwm3uq6po7ykgmqAnKYZtl1EptoxKdZamGW+li5dRfS5HSGfZ
dhkhTeJJx0zpA6LcrtXXX0Q4PlDzmnz75YTXevptyNQ/dEnn/u+u/+LTzvP8MvPnteIK9XOgB8/V
nI4XKRz7WazDYVZHqbq92FqRwD6vVttiomgAxpJiVesRSZU4L1ewAKH5MgcMPC3/6O1kyoXM/kq1
w+4WWtqfe6WzjCB8jpfWZfaiJI449s/aBCaVGLO21PUpv1EbRVEXgeuqe6U3VHtbG5MKg5tF8pYa
A9Y5ChI7en4/osE1173m12lfZcfSDQxAv5Z46ZXiGZit/wO2xN8H+aL5GMQzEy7jQAnrltUh++rK
EUA/I0Nf21CPvNZVnlCO3hDfMwPxwLv6WrbrWpiRzvX0dTs6wysqBQlLPLhWC6MZUNYy3NB7pfQB
qsyqKm9zpbFvsyb4Dr1R9UZVcEAGVR2uUMDgjk+5Qq68KlRgXCUKWSHZLEdPjfYxOtS9b5fRde4N
V9Y2pEKNUJllHNvIrmGxbo5BnJjnJh9u9fNZobOuM8GPb6Wv7JB+XUvKah51aS9rnZsVcWZStiw/
7kRmqsfWGqalOdbZNygXNTgRv5iBpa9Spe5uPDXSjkVOGVc72dm3XrxRlEVYmNtmYwTlQYaGrHzs
bm2zOpzjRglFq7Ml+6JfrOBvS3r+y7hx8uAEjoLhqJD5JXzUm09J3o+wm7uoVoS5tQX3bl5XZhqi
aG1am1gLqjtyCc4SDPj00qUwcYW1/z33oSKAoDlghwSBBniJr97nlKFbfkwp2u7nKbNssDZm1FR3
CkvLZTPu5acF6BduQviVN/IP60g2nE0ZD5Om2wzVRjqzjv9wbmTw7NP8bSwFENNjrF/Z8F/dWEmf
3EBDoa8aOwuW/mhSvffZIXsvbUqojXw5c7cbuBqVqdWs2MoMFx80Iu4+7llbcakALporALH84gP4
zpfkpv2tfGLm3J3HudcHLg7bih9Fy4qVxCSgZHKpuvZ1niSVpX2Bl6nbxaYVggWaTGOZJxZB2mJw
r3zHfOuKwTuJ+eBVmXfqUo9/SVDq6986+P1C40+ha5q5H76fc8iRl/bf5khVd1jo1HNvtRlxlNlU
uQrfXkvLmJvAbFPw2AftRwdZ2Xmf19wkU9CcvJZ4kLD7jl1+3ZxkWzufsaseYbxAmYjoS/Hchtdy
PUflmLdxiO1toSef3nzUD+b13KjoPzfjfWlmp4OWo2+rb/9slpP8MrdRFPEiUDwD9BJEk1JCoQ/Z
Hw2lUiI3qhsvk1+/pVWY3Q6eZT4qkI/K5jiq5zwqyBgptPCHQfzBLbjumviaGOs7OGnMU5FUC2m1
IJ7uxghsCxQdDZnJhq1MFnl7w/Lbg5W6xiq3a/8VAop9mPj2d8oGnsIqsp5/cw005DrJj49Q9VGy
2KmWf1tB/ajPyCmn6s6WNmO4pAVknoooLLGgxq4/VLkrDqIz/TVRAkj3dKe2rnPT99cVwvVoxBcB
MXNR/h6zox5Y24zChkZjDub9FOpTTJtkeCOM6usEWr3uY3ep9WV5SOoQoSGQ+EueCuHXxAbBP+ba
U1Sp/a6C0HBL3Cd9hfN7LR1szYc+clSKAyoKCGx71sfIVjOOhm6rT4NnqwtROTzmrby9KxMYriHb
qr+TN4+H3v5OxtAADIScQplY2W6Me30nXevZFQiFdNVE37x3EzHDtjvKN0TXi2ozktDfSjMwKbs0
/eg5LSZnP1kUPQZCVG+OxjqOJzghdN5TD/NwbX4NtWARN75lOH8aXnb+Kh00m4BrE34tvHRTOlbw
ClFsujWrAnbMsLefDFCi0qEaQTTkSZOQwAq4NbTAXrooiXxV1Xijtnl4HmkFxAuKJLKfAk852PGw
dweT2LlriweeN+c0grTyEujX/Fz8tORjUVolfdKqAETcx9Ym8rs7w7e0k0TszNZoJfrZihVx7pPg
ntm69P06LvzbU84ye9oVy97eUxdx6xIZmpebitWad5P7en5G9kHurmSnXGlC/2De8Y3/tM78dJBt
Y2OZdy5EXfNUcshlhqxT9N3HbjOhxu4wegMRtCCJvoKP2lncMS+O44qtUkXBLsic/rkmNCUdzLFD
zi9KpuPA0/JQNsSEJ2M8jwSK+TFS2GWws4cqXw9FrWzkJogIFdHJICt3OqCycFlExAil7YU+ttoB
IpF2OsuSukm3NwYvOVHBb8JAJ+w1cZjsceBRv1dTCCD0eMhImkzJY7kstclpligap0whnL10PY/0
XXstXUeI7X4eCVL+xtede3JpV/q85IgM1GLqthR3Sq+hRGdSLdgD+Xv5g4cGTexiyskJbancSLuV
rUfprmuUfGFWQoCiF0RzqbDKwWVk9kJMds6nIluVziZFfMX5VV4NsHjIXnkXyjRWkYjhqDrQfGYo
wFZJzVKuJLqfwrR0paRe+RZU11T2NK9eoFXXloXMnmzWpzYlfx/bJznayfqfRhOD+xhtjNdxhMTy
lBnZrR2r6hWMGtwC80MScnkKgoEB0iCfk8hRhIT6oPw521bN6beLfRlfVmFxZQd9vSKfKtZQMYVX
Y2epb/IgzcGIKU6e2zo3vHOEET9kqP8gq4PGeyhy7S0mTbeUbeyV4wfNjflv0P6vU8JGLtZy6OeU
kaom2yhwbyplrO8Hf1w6kWY9ygMVNGtzrKw7acVD+VcAhSVC0zh0yagueyIdO7Tq7cdEjPEGJQTw
9rNpt21zFVJqfJ6t9Jr+MPrKF9kprwQT4NLMa0rO/3kV6AOVGzntb1fp4BZbtJOlwjvQN+vMK/NH
bWi6myL3/qL0mPu6qa6bsgdUMv8AoKaAzpDw5Pkm9wxi8fAoNeefx+dIu2vY3zLS6NX4aDbVbZPp
+pNvjleaS5S5jKAhnK0WXODFEmSRLlY3W//TODnnp6ccBzXxJqKcYx87WrAmLh49DmkQLgfqwd46
30NDOBx+gFpY5sZEXVpDroJAUviDDP27zTboTUUnBxTmqFHvPWXriKKqE0gJb+sTFtu3SJruYUrU
tgkgvJOOOND5KmOWfFzFG5wXOGrOV+n9cdYXAdYiryLG5j13Yvt5HP5CxQkCMRaHK/n1p6AcDkUA
2ur89dvFLG8LF8L8/ZPnAyo3+PG1NOVQu+v0lTQ/h358/wxV8ibdWB7U4l7aiHuyzydCNOMrfELj
NgimfBOQGHwF+zWrHxW3iDx+eM3NVPhO8O3xT/70imcv/RevKPchwlNGboU5AAlFwjfpxQpVuYVQ
DzgDpRNzzl3ulAtnTr84fJOyDUaL4NTVKC99ZuVZm6pLo7VdXsLsw8vCD06fc0g3Zfb4bY6GOeTO
nDr4Zdaa5ol8lrd2RTTBAGf5d3CfEBom6cY6ARYh2XbuGMVeKYfxoA980Rrb/pMGmvgyaBpEcc22
irLmeSJ5kJM3sLyt5CjZRsjfB9OctOfJZUecjfu88IZD0dvRDfqWT7XpQwbEPk5T3fg+q4vk3haN
hspz5C5kmzwQAg0gKA2sDQmW5F62+cCNKiWBJXduQiCgO0Uo0V4G5TpE1TCe/GMimAET1vtQVeaw
EhyiMmq38kyJneZ8FsxtUVAJmBP+7v1Xv8ssUA79h/n+1U9egxKgfFUkqXqle9HSjsv6tmsjBNgF
TKReWJQLaUoguKcaMOj1GdmX2UUefh3Ve0TC9aIu4dYGOW4EUb/4WGs0I+Sgq2iIux/FGIhFmY8t
iBBI+UuvarmUEEcrKZtVCozoLTGig/RNCgJwsKa/IYpcr0j08Wp0RXPdVoKiJ99qHiCEIFUHY+GP
nTxeZhdNGWzD0Wqu9c4Wx6buSNyi+PPr7IUZzgQeo8mTMY5vxGRCKPL3zeo6IPerHq0+26jsGHQ0
IgUqZa0b6SPvr6LWX31FgzOjspwYwrRFFQfa+R4tqhblO3vmKGFK6e74AFRRMSGdHkb4yynLkc3d
x8/jKmir4VShy7KC2VdfRTrAxVqHL2uR39mImd6qZuq5C2tOOJt9YqxA6jjuomqoox7U+C/DVoix
Wr23zcx+uI3s0Vn2JP5ezSiBg4mScpPNpaHW+veoGIoFaMTqqUPlcm0HjnGQw7Xc+MdwzScqOg/X
Gd719pfIKurbWcrrxjORVJYvFWk6synfB9KEuu+j12zd8ebc6/fGE2y+443svTjL3np+PyUdOXZR
U7gXd8TN5pVP5Qz5QpC9O+U6OaFeNV9lO/W9JBD7ILwq5vWSZ98mZFVfk7qG0FuFPvAyOqiq6dSD
pbqMHpTgWGg6ATwvzSga55PVKY/tszm/OH8y5ec20o9e+Tfrs6nPSGP5uX9y/hxrzr0otexJZbq3
coCc/TI+tSF0kl/DZfykwfnUxh3vQTh0YVks803ZEi0eWALfjoma3cqO3gVrhEL2QbbLQ8nvgjBj
9uHbVaZy+giktAgH5GPzDIn8S1FAXNJQcudPWf2GuvO4CqrcOKRU4ewjpXAuroYOHQrKoFctcMs3
kXc3U+BZi3+JzmW8iX4K34m41Y6pVlzCd9KhHyd9Bfl0dyMdZHxPrsaJ7/0WAKwKaEZNr91PNekM
dd6wiFA76p6jPZWotu9s+KS3bWWkbALtNcy+4VdXc51lnlnloSe+fqpLFiByw/KHkUNJWaAbEIDO
Bh1FpdKlVnMQ6tZT0/o6ztSamuypX1M06zx6rASJGVBXaMWUIGaB+Rf4gFvWoA2BVjKKkSIUyNBh
rNZAmvw+HOEPhCSQ+cgLo3oh1hHPQIfsPUrTj7NLW/CHNukXNI6yRzzCW4DBRR9CD8RO3uZxCNBo
GLOXhOqgvS7K6Hz7D4naLVpDdY4GVVn3ius8SP9WhQVz8KH+lT+elOFJnv48fDLd5lBnQbPUtPB7
X9X6MSgN9bnNZj1it3roYtV4HBFukc1+YLmQb8VP0ppgKdhHdeueO0WIOkivgyo4TzHm/doY024r
TY0FFgmQzriWZqf43y6XC4p23U/if7gcwHCXpFIFzNp6LxsR7FDiEAiXKf69cERwb81cWMC1SjCi
ZyO2KHTuAHOtp8Ej9Age3I298b6aCbOcbjRAUpflepCd/xyZZuBwpK/d+9XMmpGvlLh1tqJIvZvI
SJ2tEvTeTV759vkM5L6zHefeP/plkA6gbAoWqPNmjVbvFHuiAFtN7ggVnCJbVz1rpKrTg21CgH5W
EMaphYyvGJSjHBbmsXfKBvNjmDQv88nxQGTjhZbA/Ce/cIhngpVX5+JKfntl5VSLzvWzQ9ol2nPo
DnvfzNQ7RWjjszj/QwN1EndCgYZkviWi3I0PKIPU587Radqrzimi83876sJmA1tJt/ntatIcQ/N/
v1p8CKleeRqQPL11p+ggt6vSauLsAAiKUsy5b6qTc5/dReI3z3mc3Pd+ev467tI3exqTXSx0P6wO
4KzzQ1ggl2b3mvVsN3lwBa6zWZVlMUclwR2OFUQ/stfR9XzZdka4d2fnpgxfhFMZJ9kZp1+1oS2f
zM6q7pMYCIuccJ4f5Z16IYcoTQ8qC9GtlewdSo0AaWsXFIJyuca3c5ZlXbjXTA+l8AJFq7h0IGXg
8aQ0HTfjpKDGK6JiV5dQoY5a7N+Dkqoh98HFM8ia6kBPhqrQV7oaRgcznZSbse+MlaON4fuvswVq
HTwQV8l3rmeUOwgIvHuW/fVCjDPRn4NowbSvHNNFuKDQHkOrNBaKrxvX0nQTP1vryUTAdO41exNs
eJzoSyXWtMckDvuDlsRfZKdvUGijT19ll2xJKRpoPqeORGssBDz656n9eeqY6PEmTJjLo5BjNzQt
CmzzlaiF2NqxopE2m5o+/prokGM7WveGPli4RH88fGwaJ1ino1udKF7VtpaIyn2SeME+gwVpSxw/
OFWw/q9d+Jge2igGSxtl4VsYVO9q1UU/dIcn7TDvM4uiWob2IH6UZfCqOXn3piW8tQYtj85XAZxR
nUCZ6uerDClASXkVwr7BCWHqflV5b6oTjO9u9VL5VfwWF3m6M0GebMBdju+NeK6MLCEbriTn5nJu
nrxnwzbjn5ql9+D97v3Z/Dl3pnrLFIKwdWg7xbMRittmpm6MkjBF3pR7Bjod+E9sZImo3in/Px5G
5CcLFNr8e0tRoqvI6aKtQLH1+gOu0SX1QL2N7hwoy8lYtzYg0MbABRfVOAfZIc9km9eJ2zxL6yvZ
bs6jGmAZ04LA3cfYKdOxL4M72/kxqEq1u0Z4GkXK+eAQFDcWSVQPwIDdbAvYEaUdV1eh3CuQb9YT
a+Du4oG/UgLNO15TzYPDZYJh7AaIQblmWFJeLjuAPCTLOPM6tr1ucBjgzV2WQ6GupCkP/twhz7y2
gw4wAjhHFDv+2Ud2OyDeDrExfnhLv4HKv5UZRgmUufM80keeyQOQjq1LdePVELva3nRGDRVvLQ5W
v59KWx3VeEUuoFhe3EHeGNXiJ/dAjZ7NxkXVzRRwFEhPZeQFSGITzZX5EvLwxyl+6z5PAXE9L94h
+vmy0rGykDjO4tDaKCrqhqPP/puaMADv0Vyn7302Kn1IYz8rpwsEc86eSMc1p2B2lN6Xjp+muDRK
RxOY7L4TFKcVybj39CFRlvL0cnBgrrkGVixbULMgl3DxhbAMjvZKRxLl3E+13cepHEelTNCr1qo0
SInK3NAZxi0R3RLk3SkzAX6kzMqjpI5khzyTvdL8zeXSIf3kwcv5n/lzFqq3O9SxxppyJN3bnzOT
0GAea6uP4QONvUU2m5ckpTRlL9JN7rlXojcufm5TxhvZe+moQreHYs6stvVclsAz8zD5XriXBQmy
SZYrtEl5EGD1tlZWwpHBP+amDAwNgVEzXc9lpy8hZUWa1sGe2Ia3iTtZ4JC0bC1dWTR+uE6d4byM
poEQtd8vW0cgvdOXaQUnpyrD8Gpo1M9l7Nmb0IzhCap45ArrIB9yshlFXH8D2VK7tR00aVUekqSr
CIqv9BiYSjeFwgNckmfXsCrdSp+eegcP7fP2WqW4gNoCxmlOzzMgnJQUjFZnrWSj0/b+UZ4lrdCW
A/uHVZSk26CJ4fGxU+3GEKN6M6buxyGb9Alh0dnuUZIprdq5+mPvZdzsp2aqc3Vp+mkWOVj9ez5Y
GPBzkmSZ5FOxEpGxbyZw9Etyl866LxJ3da7lJ5j/bIEdg3CGgE7Q+e7B0839JeRzGSDbWsq5VrXq
2aA2REGRTyN8B504EO9/UeClb2MveToneFIVuMJsVr468zPMZqNF/8GcnSVErjHVcI9O1bd8pgxk
C6ygOgrvsUT/IckdX7W6lrF3ohdN4PYBtWHZJzGCRET+7I9Q3ymkGgZ0YGnb4ULVhy+6AiWsTL18
WtWcDpwtc+77tKSnRFTMfTkrr+OnJfsunlGhU2UkMQt+xAa8jnT0C41WoG9kfpU3uwWfjmO7xXtc
D/kKeYj/Y+zLmiPVtTX/yonz3EQziaGjbz8kOWc6PdtV9ULUyIwAAQJ+fX9aZBmX997n3hcCSUs4
nQNIa31De2mnIjpRKMwx5TOYLMD2odgNpvDWnli+NqVM8OWdALNQBzqDlRXg6XGUbj8MUBN+LwqZ
oaKBWQefUkuHfBUnv8NtO3IDIMjKtVcIcwOscH6FaqXNaG4spa4y3ykg47IthrA6lDmwbw5/HR3W
nG0sDwI4SiF93RXJuga1cMYtISo3yuoVwF9wYIDzQMKiGXddKRJsyB2RQnkpAdxqcKw2mEFv0nX7
leM15oEgbaHI4/uy/W6xEd9bCjaivlWvVjzQoay1fqUNgKwU8VAFFmQQ9n/OsjvXARvg9yyCz3Xq
z9Csf/ozsp3aoALnNABGid+AhY6cXgqGU9gKf99qebT3m6R/KCoJ8lgS4ROCID48Cb5zUV5DLWji
7L0eGGmPl97OMLFHbiFYB/JE6+T83Gg1BD6GcH6Gt2JskQa1U3kcaraBNFOHp21l8/OMHADCuVyB
w4etHB0MLQmipnW2tWX+7lMDTvq1dUfzYrDm2q0DI7Ufm4mDSftHaPEfrjH4eoOdbI8yP1XGIV0I
JpQhT35qV7fuUJj1txibDKgGw/cbLvRqAUZLrSjyysCO7WaT9AmI2LRaG5nunCDs/i5uXp3RPJpi
ZWOzmZdw1NkPWDWB5waPHKf4peMjOCZSqby0cfZrgm/0talGXa9ojgNJwrwFZxT81nSUopBVT6vr
8j8D0XEjux7IIWboUxCHfrKhR1ucjZW1pk4HKietWUC6wHoIHSs8tfCsOME/1m1W1PYs7gDFCafa
03w6Rfa4A5XkIe6Bz15RPA1TOB1kCTqtwwpt/fHenQ3iNeo7fUd38nm0qlI8JZD2RNpGjWPrccIO
3DoVFptOWutXWwF7rycHfgAryGkmPw24Msg4/AlR0AT54E4+o+wNDrmD5ygQMfoJjJT3k4y0pElV
236+rsRz5n2XXnHifT5e5uoPmEL7pg1hSksYzbdRKgTFjV7uAT3hK8jCHoWNN9tFgfsGK2rvqUIW
FaWAOp4heNSEQMX7ZtFG75s1yEszeo+CMwMIOFcLPxHPemFQd9MY1EUFhRpFzl76o7IYN7argYP7
xs4GOvZKx3YZ9Oy88TqrgfNNAC2HCUJy+PWEow9YQwapEej8uytIkXUneCfdWOrXtPyk6hirBVjA
GmsamIMry710vP37ueNo/Sxb8ADH2ILCpQdurdFVOsS/E0ixqr4O/mS7TMfPmpo0EOaOvJ2gSqEC
llCajj26DlFUmMCsBrcod9AAT4O6aaDTjRXOKRX8c5lz+5c7brBs036yXkRwFx7bF2xPoPAAq68L
QFpgeFTOgHsXeMterUEfeHKMVzWbtF/A3KHZtg5XPZptZxyzq2IMHMBITn48rCOUnO8jbESfmqlG
cpVl1oGaJUsE+M/ARlDTmFh6qVLgb1QsHRKImU4FwB7MTMt5et155jwda0OxS+U0YntU7GFE4+2c
kb0uuyHa+MwbKNr5sMj1djABfF02Q3O/mb54THFgtaESbJ2NcX9Jcq8OQCucsScRS507NsGLWq1U
/qblsU0zjOCb+2LcErRvWVjHhVPsM1H8+NBPy+eMxbBHweCymKaz+WajZjLoOdPFTJSQ4EDpGVtz
MrLb7vusLn9tRKBBQWYLq1VYsoIGqtL/lPmnGkDTtXddo/HT0u81UtstscuAik1xjaBE2nd+nIJ7
0WND7azmJ3Hu20jGgnWGpAjQ6fScdDXsa2otgbOFegB/mKF3ZggHbNI1zEpnWOt4VASaZ8NuTj1C
hlKzgsKS75vAoYrDvIJSwTRKCBmJRcE8N+MWD0wNjwEA73APjKPYOOc18Fd87PdziwZgPY/hOeht
XB/tEvV+WZ8abuh3YPu+tGFtvVaGruPZDLhA1NnWqw/r5YBDgfZEo549beBGwp+6LjKWSYkr9H2T
mwBUN1ArvNY07RD3CG2yohs6cKfFhlyP+nVe4w1eBrw2jueQpQ8iFcBSGUmxcQcJmOiMZG3rDkI5
gGtDdyXjlw5ePhc8zK5nHMuDeTSfGL9QiAcAibGiEQv+2lujhJOj1tga7se18VTVitYI7DOeF5bx
BDlEf937kOOmUVPmgNhpcM6mUadsw7MZmz9pECwliN4XLszn1Ux1tcII97j/9XfUtVx7ji8bfx1p
ebyjUZT+m73nTOBhqqlxD5CtFR0K8y7G3ZK+vHi8oW7pZjX8T/B+7KiTvqqo/ciTjjvypL7p1EWH
JRYKJCiIRr2QJ3U9Gp37lhjqpIuKzOlPbafS4qiZpREcvCCoHK9pu9olQ7hp5dgFEDSEo0PK6mu7
056hneMBGGo3YFnGzf3GrZUSKJ3vSAVUvI2t/K5PbobEyoBWrtvBXKOIC/oM/oP5P4X8VrYaU1/b
F/TqGcR6j74+foaiFP4ZioxiC9zcsMJmbeigk7FwhiYDvLxxbPbzfap1ISXn+rHYUwyh7D70Edeo
/zOO+swGqpZe9Rkum+3Zrob8tWlezKgZP3nGOBwtp0tBCbbHTyGSYsFfowBi19eCwXiNvqH0RaSD
bHN3C9dtZKfoe7l8dyPbcuaRD1/qZV5UO/2KvtlQQBDbmRPkJmaz0vvKv8DwAyxsBXDxezgQ9dB9
2BMqBqIfe7+woicKa0ysRah/DsPNaZNDs2SHnJxVFsOM8mVvZ9QnINJxgwBCANPYEkp9wkUBIKre
XWGUyAOtKPb37Iixcg+/+udc6SoCKHs9dKRsX751irjV1qktPZRWkEJaUSTNWWIcKIyvoA2vI1+d
yqQ/WDkAonoGu7QOazimRdM+miLooQP2ixTU+AXeGzoA6cJ6gH58Hmhc4w9OlrnbLk6aU4Es1bni
qG+PltnBLBvyMNgutd8grrOlAmYVV0c9kdoXml7HTfUQ10ioTKiiz9MTJwQ+taybm77Lb6qsF3cg
QepY7nnxN7DRn7XUbp5sOPYe7D4XW2Hn+ucpU4BHBDgV3DaNLIfLVpz97cy+tKqD74fN1oRfAXRf
XGMPi6lwA2GT/FxAB+wMKn64EUnJnmwPhhiokfg/94PBw5+8bnC/b5kD/FwRblCFzc6QtgPK888p
RQbshFk03Ur2un+by/pXFVv4qpc83pYlSHbEtUkbiAJLw30oW22OIkZOPkGVStNqfH7AYJ2b0O2f
22eq4rfvzqmfwzKq6s9DFuFBW4obm+fdHaF+4QF/k+ZOe0eqgm8tGos7DeWbPu3cXTeOXjC5EF1B
GQ1aGyMrA1JkySB78SjswLJk1iAiCVc2Y/ohUpotFOvURjlPtYtUe+D6tuEb04bBOjEziK1B9Iyl
uVA2lr5SB6UiN08UCpFY5BCWWU3bPcjGjw60gGE1UuaNW55msleUwlC4xXJaRsm4smyrPs53Uc38
pDVpdqL75ltXBnTUab63li2bIyozS+6ve2cISoArUPwUYXticVLSifX75G3o7eR/EiOZjJ49j03a
dyeGwmgIQi/h14puehj9vrqh/Q+0jIuD0VQ+aJ+/ZWvyZngY7bS+oS7FS/Mqo7rxDMCNVtGI1byd
ljDVUY+Tv2k2QAaf6dljlxUUR4fyPtU8/PVuzE/0gcNJzNz5Ix5R9JnGsPC6r3tv/vipa5lAXwmm
Jjiyg4cZCB9rXXb+ekkQU9IYYB9o/8OvZ+mnM8oZ05mKGHQIF1FryVIvTbyQHzDTvkbQZf2u9U86
Epp+wLTKDmIYU29jMCrhj6baqWp3hoN2V+XXdtnoSGLErbkhDVpy/SDd2aUpZB+vDSahK6zupMvA
QDfNpW1G3DlBxyXYQuwCxQxPF3KTQwprQzKOy4FkHA29uI6mbh5k+uB8ttLyAMep5FOba8D1GFNx
rJnWgPoMwRFLgcPfIoRl51vJBcrKsXUusbI5tZV7IKnrVGlgkxr2W7+fZ+k29qtXL2pTbLcsD4Lq
gIGXWpYeoIviB7QEhkLR+9ElmJbP75paNu7yPjHgLsB/OPCvw2LKGh/0wr/Q7cmvwI7qC15s6Sam
oiavKJYoutVRFHBv16gub3546lr6mE50LZqcTELfURSl+NS1IAvId61uAZlg8fhRYMGzBu4BBVek
bB9DZ/DvsiwNSslArweYuF+zIjG2UjOGm/lxHodjdIoylMTPqTnWO1j5eWcdOoyB6znOTSgHMA3D
isNGDYSQUMkg2rV4Kfs42UstRCGh490rZ+6OAmimbkvnxtDc9zNLmLIWDvKR3J/0oIxGaAoMWXXO
e1M7VSjObG2ZTU9jVFQr7A/Mn9idDjL8qYPdhKcDWNYNFBvmObWraadI4vEgRn968llSrYANbnZQ
YUgOBcQkU6MbX8PSEru6yjOw25LqxSjSM71GD64JgGLn9qUNKxvMcuysNKiBfnubqYlQ7AzLT/de
YfCXyEN2t3Wbx8LAo8qfTGy4DMC4DcOG7Ptv5GXoFdoGOnH2NZc/8fHV4YAbEvQSX+ePE3yoJKhU
0DFMo157xG5Oao9ayop7R6+xGYJYJFau4MsgHbeCcdn4KUfRd81avzwwleRVYZYF6ceoAa0mryAo
64KCEwg46B5DF3KKCnTRD9J5fGsNqjXxbkXwDBp7azk8exdZO967SBp7i/xzHgTOwq0HqQ8IZB0L
WEQ9YK1jPyItDQaZzpkS/2KPfsv8A5gozoqadFDxeFg+WMzCcxLCP4EGtsa+s43uDneD7YB0E9Qy
QUpCJkTOzSK3bGgVZ18hzM0eKQJQuaM/muKWWplSaha9J7eZshpwARimeL2HwqTNrDwIlW8iN7vq
VYcNIhXVW+XQ6CKR8yBzyzw0yr/xLYKjnnI/RDCkoN8/Nqw/xzS25yQaEg5zi+4cvLXmFt1W/ox8
a9HYW+Q/zBu0IYRIabH3E/iYo+j/jVQcogLivboABzVtE3mq8H6vS7WcS/XbKvbZlzLE7wS7pAjS
FpioyRA6IxiHi+z7ibqlQUdmQDIdOrD2iUNLEUwuCbtfdT9sIKYCxqEdzgkDGk1Uk1LQS5Pej2Wu
rl8yaKnfjeNL40JBKuBTbR8sgLnfwbiHSDfXE14TBKt+w7ibuv4CV4HhZCgEeA4rR3UNatCBrhPJ
VqyWOXQdrsNRFl6AQnvMcZf/pihE1lg5zylPmt1oVmwPfQXxCLiw4nWAqWw4gMcYHnsuMhe+lNPw
PoLIzl2oPWh2zz5eA0JB8cpUj5+iWludx5/TDMqSjZhe6U2zMuQ+pW280rsi9MKG17Lx2kR5Ax9P
gCHjiYd7G+WfTazIBK5fdSsoPTUXkUvzSS/GLfUX0D59F5YMBcSVO54jm+gOgUkY+bHwjtKBbZB6
C6lLgqO1MXMfKvgqggZahdD30xGIa9VHBxDsYWzE7qlR/L7OMufDdZKi0tZwzVZy3qsUmfzXjFeo
13rpLygdV68wIGd7W6XpqRn2oVg7zsgPU2vwVySTvyo5sVtmFd4LZFSo9+0KdL2pcOz9EPfWmgYN
DuU2PoVbI49+yrqSUC2E2tjeQpMcA9q8yH9nt2bOV4b8/KfBrQLH9cQXw4zzTVsJ8zSyRN6iTgEd
AyXPwVNkeLKmnSM0y0pQcE7kBjpe3mPuZ/eQZRu/SHOCsxP8Rk7QpX3XH7v2+36IDN2XapuXg4QH
BdBYnuyitAKzRD7wA2zAmUwX0rkROF4KVLAclpVeZEK8iYXFreVCzvFd/iHh3koKt5kzKpQ8qSGI
sKE4ylAssGMV66DSvpeD+SMVo4ZScJXxcoNnfYxyoFKs6+uqOWBldHnHil0WljQq3O7idP6XJM6g
fwDNJEJgAwJUQ+UOTdpdWQPcmmmUMNY0qvfjddRRwR/m0igBqmkuNRM7g7uHmYJmMVrNmQ4xBBph
3myzJBA+5Aaos0pjcW66Dkr8S2QBDgxUg1oYagDSwFkES4vMqA142qtTHucG7vV2vn6fkAwFNw9j
5VmACsk11hvs0tJiWDVLc3rfpFEkoLFUVqOJj0JEYbB407LxPorYsNeG2hBHUIVRNLHlPQz9xn3n
ScCIpnyUe+D27pa8A2UTKK/Ampytiklkm2V0SVL4wP5esxA0vERrdeSvIAzSP9hDfKR7EaSjBhS3
4OJrM9hZthzec1FUOa9+nM4RiZ4COKVl0aYGrHM1sLE567WHSnCGIkgSpodeS/EHaQBSWKV3QPXq
YEVmeih8qcwo4uKJ5Xpyjty+3kkUTndtV3Zf+g39BBqLX3thH5uDpDvZN71UCg1QATvTnnpQzYqD
Tk6EXKAV3zeXUdpy01wKpuYySnNHM/9ht3su04FDAyTtdr0Zw/ea2qPJB2iiK7WkyDJ/LPldt0Q9
F+mhaoKFToQnJGyp5SV0+NoQPBhtU3uBDty40aDgdK47wW9QhXDWQ1WYn7watkWKsh126VMuq/eh
jSpKUygc15tVkzsDBESVfA1uPitQ3vAU9FGtXec9ED9zO3KN13Bo3FOHUstDjg35nS/BlaXgHjLT
MJtCMf3jZC+DiAO+7/baa9sXGafiLOu4fAoNp92g9ALhDV8HJ1ezQW51XIEiEUa51XePPD1oPZLm
Qe/AXc8d8bEsU0etvE7lcYKamZpadHA5jFuur1iMhZVQQgjyaCGzc7t0WGponHs5ywEBww+vvY0P
FEdzytgpd4Do9usBuIlJlvUXmNKXa9jndpeOIBZjVW0nhcZA7gjQUkAsVPmCQoFCLNdAAbZzKFzR
odg/+t8Stb2B5oeHfLR5GNTex7Cj5DFFWSyYQObZUQT0V/xLX06HWvTmbWVFRbyWjtxKMRorIAGs
A8HOReIakNiOX2sFLacuIzaN1eSH5oH63iJosFY2zhSxXMO1MvPsu+HLHKEutPyVaITAgJ1+yere
Rd0rHw9NAekwOmvfzpbR5ewf40TdWXsY9dr1NzMTkJsnA6wp1lY6MPq72S8LEAwNC/1C2zHKkttj
fh2n8Apc3HXTu9WKKE2QlUVmEKyF3cxfgq6uf+otGLhbfXlXEeFp7KWzGrGR3F05T3oYOD6qGWVb
jZtMm+zVOzDkfEo1wo/jU9ZCbtOPGepGQgtiDqpXbYv00TWM565KkD71pBboDkvOPbPTxykbnkl3
40M8PB6esV4cv3Rx/EsMxqGcCvdr5t0zZR/q64AbF7yE6ndm6NCJE5Cj54b7dZBQMQOYlgKirNkP
mdTOsQO15XHMToYPIb/GGcDzr0rJ8WWxzJ1oB1glq0PUFc4lGX1vX8vkK3XBoo1dUGfDfh0mAuYE
MAnE1rGjL0NQ3XQIb9IZdJiGS4+1TmhAVb3sGGProfDtQ2aL+yVsicX3SV9bplT67h206GIHRptG
AuRPG/nItNrTRSvgdVND/eM59nzwWPq8+s5Et9ErqCqvTBvapoUzfOtYMUIDMTWfUqDQNn3Os8uH
KyUju16pLmPoDP6+EvbaxcsYx7SnPnUc7iJKmuNdyp3aadaJU5rj1w2WM5KMCQRJrJKPkChEAb8Y
+TeoJoHI3jL3VobCOZS9Xux8eL09QiAH5rKK/MSgiPkhFuUN52BCGpa39UMSIk1rWNUNlH70ByO1
61Ml0l+QYjIeuDqwELLXecfSPUXkbtLdJ/UrtOcnCLeKQd+6rg6dOxVLEeqK1tsVTezzTrHGf80T
lqvRBMPRDk5mWGc+TYE+GkhvmRJEAxMALOB/cGNgvWne9Wy8juaWsu8FYGxLdwYaVXPnlmK9LPOx
mY8fM8Cc7j5E+O1frrH8hWW+LcxmAyllAY0SuMl70J2F+dh4gZp4eD+OpX/xEgjiABiSBh6yxYeR
+d2KRmmCgdvJpnVGyCw7E6iQVoi1rEjsHCBHNQcuSjvLtIe/vaCb5d2hLOEOThdE1eEHkoX2ASBJ
VGrwd4ntslBerCmFh3jCWPBhoPF9PCOYfVj6Y1HP15h5N5HUXezkK7apGp0F1Jlj1/vvf/3v//d/
vw//J/rJ73g+Rrz8V9kVdzwpW/Ff/zZ069//QsVF9R9+/Ne/Hcd2oHsDlwTLZDbzfNvD+PevD0kZ
qfD/1RohSkQeGHadZQNQUsmth1LqE7aX9QX51W5Vq6xMb2fZBprpkHxVTRUWQZfrmGlw5HjIkJPa
17nJcb+IOfCqDb84Eqq8wBZMW2pmEXIe2AD8hOeQeGjEcIajiH1DrQqisGfPDp/GMizuNfeJiQrq
XPHA98wpndWc18VtgO8jo3FWpidQDqVxD+9Ik4K0II0Eos4VytDcN05mZaXbUGfYqjisW3teiuyw
ep7qZQF90fxOZtgybTTbqFH2H7MtfGeGp9hKtI2FOjYEcacfrsmGL3Cs64LGHFF5KodmW3D/15Tp
bbLFVRtfPhNZwuwHHXo0nn3OIe36ELL8axYp4QDHhaiSDlvoVLO8w5DL8dMAbam+K6Eo36xj1Nzv
BZOgLSk9nqQOv7oqBTeGcM+IMxupQEM4e6PN+m2JVcIhhe/MJiN3dbjKmhCueE16Vh6yKLRRfAIT
Q6YWHMHMMcj5gPsy2fZylJbP0GUL8AHB84Fp3qf/7ktku3/5FkEwHV8i2zEsS//Ltwh6uhluGIZ2
gIm3f5hXSPCMOZbCe/CnOi3g7vILbnpADaj9pD1yRXPoxlunjMvbDwNanV4HOjh7zAXIDzM+DNCM
CYDRj5dKoTdxG0KmKxAd1IcnaTdnyQxj7ybj2YkTcfbUoVa5oBW1351SoGATCMGYRoc4r7F4nHG2
MoX8v/q+o2yT76BXe222uVlba+oEQOjaqavfBHBgwE3QCKTa6hV1zuFmmtwVgIIHgN72uClBupUO
icrvwynL2ywDRgtLgczHcy9H1vqURRM/Aa/JT9SEZVwMLrwaeTcsklNUYJG09KdvEdRHF6BLGbqM
rhdwG+sYMrfbj33mneIcgCBUEL1TWcXRVnPTbEV9NCpVCJ19CF6adEYXcNz2tm8gV05d/zjVcCv8
siazD0rI4h1HURhHwEcAJHjXVp3UfHcAkugaI9XwuMyh9hI5X/LPS1SQXhkdUEXiQnwrTNAvOhGV
0FZWp/xDGz/qayedtVBkOdFZpNnmnjvJnmYsc2kQfk9iMwoIfMXwXDeVshDQTL41rpquNi+tOnSa
ZswHzx+f4XwgDtQVwTxp50bFz35w5alVB73KEngsNeO1TWem5SYbZgLfQDHUNwdi64zvLnXQwQKO
E99GukhhZcOJevmgQ0ynbfcf/8QSMk95N768pArPvm2eeT/pWrUPsDG0J9PxkF0MMeU/lQRsi3rC
r7yFmLPOgffrdXD/ygKquYWurbzR7OAEzz83zBpSsIPAlwD8YQVgMdxYvHRVNvcNnJuSVVSDe2y2
BuaBIsHHegR20Gy2wqiGX3mSHFq/7n+GdXs20q77gczcXRlJ45Z7WrdtdWB2V7ljmsf5VHIOx1QB
f3t8g1T33AExxD9OTQ+oh4ACaIiu4FkTtlR5Uq+pj0ZpAOKL0OEY6kMF7SUzgR3ra2sLwLOhrRP0
icBusfa87ux2RX8Oa1jTrEWCr7U044NIYcH+AH3CcAfl0ocUNR+krN+i6Qxc5k2efnbkUL9EVjMd
YSlYB9QsrL7eGyH8SKjZgcu71cey3lITrwSo0r6q9tSE9HwN3yIsZ6k5WUhdNd0A4guU4Z6r0gjc
8YG8yHRyLisV45hD+4iagHKxCxL0R7OMIcw3aUgltT3WYDSKpblz0h3/J7XokLjF9xE6amcyL3PA
gDs4I5x6bJpvGOLAW/i1UmzrG/7WrkFInZv2xB8BfSmtdnignmyIYkCss2xLV/PGGqKtkb2uWuWf
GYFFE8BEmkNpCZ5ryInyG+hNPM6jUzvU0PECq5NGQXbtjpD8alfL/ypy776roru6rsaDA8bPU+nA
qy3sfGubm036BLwPNlZxDzyRama1qg+10EutOhEMvYUkYDO1J6gyJU85ABNbnsXFhq5UJQ6/EXHy
mWbOV+vy9QjHhXtqadBoCkwrrg6s7jd1FYoX38z3jayjFy0poqNZZOVGqCWAB/hnp+PlZakHvpBk
KPwBcxhlIPGFQNJDdCW3X/Usu69dt4Ooeicew0mojYT1KlJnPP7HSdKe+ttkbCGHrctnW0GaHNoJ
gcY03FA7yqx+P3mQsVcbqDlEDZpmcy9bKOMMbHqi15pxYCzinGsn2BrwR9hTzf0c9GABbUxhObvI
h0C1bBly5FWMNZ6HJuMM0uZ1DwCmVkvI21vNTWGk1wOgmvwoi2Rvg6wLJKIaQOmnucHbfw3JaxdP
VSc6LP2ADZfb0LfaHXSs8rXW8/5WFlD3qLt82qdVldzVXukHDoTYoLcQ3UIJrfxlY0UGKHTyzZVe
jBS8zh/8csh3aWrpx7ZM+hsOUQyImWXaM4yJYR6jZiUDyK2N89OwWb6CJEv1XFbmsAkh/XYuiig7
WU4LBaDMYPgN56jkengKrwBBuDiQgj5hU4jN5mhF7lEv4LmnS2hVAZwMOXJlilVPnbHSvVEeQ6ty
b3SvTCHzp3UvTWnqRxdQwyDVWf+SQ15/V5j41YxS9C9FLqaNMYV48Wq0jX3gJryi3ucAUNgRYNiy
0seTmcnyfopCMLlVQXkyqq8gcnePKW/9QywsmOgYjvFFHx6pEh0P7XViDHmCv5uouUrOUTf7g6P2
hrkukeuuJmBf1VZzEiZMlfrkQoONSjpRRIXlwx76oO067hhcmiFBHMSSlZc298e7aQAwC5BIpExK
KOPTQBpK0AkSbKvwM4nXtlWAO6aqp3j6FSdI8mPRo5qzn3vuB0AQ8HvqKoY2XptqAjUtg+WntgZ4
hmI14aIAperbUE2BHdgmqgzxwMPqk1I0AqMqX06iuBkgptr2W8IitRZ21LqdXObclpGK+7cul/JZ
LPPeRZSGcYuF2xcbUsj4iDUXGGo2Qo8v8jeOLY1PrKt3lPQBjf0vEV4MWY5B0+yVZUXRPTL+89+g
1gBCegnIKb0SaIpE9yCtUQ+90qaanKCByMOSbiaIcQkPjyMy4hvqp64+GpAWXtpLiClgyeCjHijE
q5bCO4bOEr+6nlGfhPX1u9EPcVqamvvWJ8H9oW3l0albEM7gYpiB7Bhm50b597VtHR+6Arn9P/tp
8EMfNWnA0mAVa8+uCLHsvPOCr2+muF33ERxAFj7qrLXb9OFNA1w1vW/zh+rpFoSWbHP+jGkA0nFW
0Ki+OU25tJe3GCCha8yc2qQYI2MnELXLgHwI6ZCr/2lp/l3fKPxV1sjhuFgYfgjT4Wa1l2HowwHH
fuS8T296JUHPLN4cmO0772TpK0RUKYPGhhL3pIjE6vYKtw797bOhHijg1znYtCIxRph2bcI9tJOx
fyDEO1pnaKJ2DzbqOQ9qUqgeN5Ms3L+d5PX2E5PeEMjCkHyHPD5g3iwFWpratdCTlRzG/NZoAbmC
BYQGdxYA7W1l32Ga5q0/GfVz7uQBdcdgt52LqYLnjYrKOjhJ0SR66DWJM0+C25C5z6oRmStoScCw
3RO7UEk590rUmc6MLBBOjT3lWzeeG+4OGLwBZGiELgN8tGw4vKPu92Hgj2uY+hTh1sLzbVq3ngVk
C3SQnU4CzYyc662bd+aui4FjoDJRIY33TRrVxsxdU9UIiO6/jNZdL4Ird6BuUrGhyibEQJskAPKs
DHDTHljxne4NfRYZNy5qI3hqNcU6HMzo+38Yd8cy+p7f0P1mma+zvL3pi6JYvx+H3kYCb7rauPkw
3p3+cX4X5Up5Sz6j1mLfhoOO9zg2rR019TZit3TW4AMTsabfLP02RBth3zvejg348yuKrScHtj6h
YQRN2kNBablo3EKAWlLknxecA98uBt2bs1fxYwSM8rPeiRJoQpy5hrye+W9nH0bz1PfmOBs08p2T
1/oqh0bRBYUrJIIaU65BIccep9Di6WLeuVj6uWuKMN4iQCVEBACu8crV/BF7qevnmrtgMKlEATyW
vb3LIcemEgglqjBs5Vaa+5/7KMcgoG0GpE13nItcoLHC29Q4UoFrOfy1myplhpBLtB153anwxYly
m54o4LXUmWYwCwhp0/AtTuvpAJ8LbA8Ms+c3npdt5uaHKdSk1CedRVyf5yYRs/ZD4Tqrxkvjm3zA
o6rHxvoT3I6gu9ZBi46ybfBmg8in2QCVgbBUhVE/hQlhR1tHM71D107iYGj5ZVmr0tJ1Wb++RSyr
3CWC+oS6hof1x9I/n3E53NAZTFiqLVhbQ+DoXdR/brGwIYQYqwd4HoclyhIKRMZ9Wd+OcPQeswrC
VK47fUkn4Zxp0DFrOEhNwPIT/qxWsQCQH60JdjOBj1hRm9fYOEXikK5rKeyZVRT1bcLMI82krr+J
T4UN/JGPRRLywu/4BB/r9VS0N0RmrvoGElXUpMMCAKCmZvb3/zndaDLnQ7bRNW0D6UZDx3PI8B3P
xvi7nLXXayxC0qrcD5PbbweXGYeU2R20WJFb5Ma4TWNjeFG4zgNcdt/1R1ibv1B8DTnOJZ76eQpu
ZtlpdtC1YJabTm2/8qatUZnCH6jd3nq1DBv47Ch7GBoYWGZ6ctJqH/Q/VqZHOGnAQ0c1P0yKehjw
ZXq+Y60Lek7JsW7thYuyWhzdRYAvBaBWup+L2DzVCg7KOD+CL8C/wBYVhb0kgTwmiit70eouEAGY
lKhJWpZ48ySzCjdD3doH5GghGilSDfZWfvhcwfBJV3LoUhZsl5l5u4XiZf15VC/I0PtHe7K8G6/p
2YrCaLpli+v0rIvm6S0YDvP0osNi3oOAzG6IsQVZR9JhF7OCwwhSktWnNmweCj6EPwHH2iCB7X81
Pa2AS10z3WfCtneJMO0D03p2iQfZQlkKtE6ha/HGBZR9DZeucI2Fv6IljSHo5BzsJg621piV5R0y
hQbq5DxcQ9C+uAOBqrgT8BI8F7EBlauqDFEoyMY7mQM/nXP3MvfJ0mqCMMyh72JjlEIqKFMe2ATH
OZ9pmAf2+3DnMqAmIDNxmftGZm4EZ9oPF7AGWSDVCaGqlE58JPT/P3Vfshw3rm37KydqznokARBE
xD13wDZb9bJsTRiSLbPve379W0z7lGWWmPluRdzBm8hOZrIHNoC9V/OfLTVAFQG8WPcZYDFHNYzU
epcnuuZkQ4kU1Wkj3ElqS9IYZqmTCA+FoupmyrL80I0N0uMd/3SqNbQd181Qk7PDCWGC3z6J+cIE
CWBf3tP96VPideONRz34PpaCY4E//+J0/RnX9iGRr/z5Kfza7k3Ru91P2z3UfN7tHjdXcXl7Wsow
iGHB4jb3UcrAUmj01cAtgWCz+hml2qh5fuNLmvNjiTT/4tcOp22VpP/cAW81BQI5gFz5D0WBllb+
BiZk1eH0pzil3H995nMePoOjmNX7VDF/fTHOyfdfHyuotGzkqbzKkV46gG++OTWH059mbhhh5ydm
08XCAcUOjeev351azI9t6FOPyGht/FK3T2H1FBIBpongoQnlwFNwnITI3Eqaqh9huUyS8Yak3D59
edqhQY7TqEVGL+xwis0+7VHVhjDe/rTv6ehThXTW6QKAGR5uFBz99AkUnsY5HzUVWf1b1ESFD3pF
REb2myJu/h41OQVWTcCMcTP+YAtWodIZ9aykQ+Z0SkXKwgFvAdmGv7ad/lfS8logv5jOjVnRhdP0
VbbT2gmLvB/bTg18/gaWj9CBU8LgePqiK8aXQM41WA12SVmHLq9JDovLWDyAMksOU9GEPz7CQozf
KEG1OX0pwzvyYQZhpTx9OG1pBBZZ0iRfnz7hyhsDlBFlf/oIofrQ6prk595IppWOWscyiHM4UyZQ
CvXlYTBPHxMPHIox63+euJ9PHDf1jxOfftFAX2jKsh8n1iJxbP46MRYuDeQXJpDXMJTCrQBwVb9+
56MyBMBl/vri5K1y+smvL35tq2bA0fTXHlQu4EkRApNfmWWgAaJysmL21NY8sUN/2DAvNp5kj07b
Tn+gXPbz17+2lfN7vtCYOPtbY+KcMAzDXGFC/VtjAg4W1TJOdLdMhAo6Z+XfKQgMapWRx78+sUyG
vL+k/vgOheP+wEr9DRps4jqf0N+Rcd9oSi6uGXIX8zQ9q+wBLE7rtPH0Bwow+DqoHpVUrne/titg
b/3a/9d2DIQ/j5HVvgzPRmj9tRgrfdVoC5I29hAic0v8eJfqWtebWpk/niC30ghKVj2E2x94XE/X
f3wUWMoYKtxRN6fp+OlP3xHPrFGzwdxg8smPqXwUhOxYqvftqeqqlwW90uY/OW08eDMC23HaN1T0
CdgLGO/OVe6iRAaQQssVM5UZgqki9/i3z9OY020xm9h0IMi4kP2ajFNEXMRGtekAcWx61oJwGYY/
fnP64btoK8/x9LSjFsufUq5yt1JQlhwChdhVQSALg5HbPxaAEB5P36gpJ3ZzAnyWEjTzRCw8x6ce
PG19OfnJEKBBvPzYzN/WkRw9QDrUGLTiKfcn7W7KKOiYg8LNvC3G53l7FGbaXZdX5aHn+WetFpAb
6Y9w5vEgXwQjoCHtM9ePmP6kwEkSJODwFe6oYPBPoj9yBeqFBPpuJuCI4evkte/2lHPyc08PZInT
D1pBUYwp412RQlWwm42AQOGrbmGm10G8CiqBdH4zv7ZV8+9OhkGnH//6XbkndR4cYKAVH0DYiw+5
3//882sba8ps72kPp+9+bf710/SvnU7bJtn7dOqt/+c3lEd9Qn18zYuxCsFhW3z872P4FRWi/Hvz
X/Nuf/3s953+233Lr15AaFz+6Ld9cOifp7ZempffPtjQFGnG2/atGu/eash3/weKMv/y//XLf72d
jgKIydu///iat1kzH80P8+yPn1/NyBWO4esvpMt8+J/fzdf/7z+c6i37GvzLbcOX7GW52xvQav/+
Q2LKn5pCucwF1TiiGcUyon/78RX9U5NVLDw4x1ipnr7KMG0P/v0H+5MjAcJkGew0gqQdV/74V523
81fqn4oiCyIEF4zNWSb+x3/u/ycU58db+RiaA+TEbzFWhxock6EkrepcwRJDEwtoDiIsFzUYbQby
MOQNZcsM6DAsDiKuy8dh7Mq3ZPQ6WFtz0EKNWi2DvZbIlYOSnrrv69Db5Qp4AUHbQNiTZrIzCOjD
QsOn/Y5Wrm+bcmAuqWrfgrMf5Kphu/K10YJyG6QtZAFBZbeHcYRJeQ9OrTXUXfDSTWN6Az8cGV4Y
goGs5IkbqoOjTrMmAd4ApexmKnPZDIG823Kqkb2vytUBKArdkNoEFiJppX0tpRZcezYRJyDN7KaR
KC60L6BKF/T5nkBGzkk1HxNvGEnflL5MttkwxA+E5NkuFBJ/pV5MvohGIoeaZNNVn1XBEfaVDB6g
+muG5ZINbq+8lVgxmjhacDv1ivRMdM83UYkaN+kU0U0dCrEPu7bZNm2S7oZGYQ5GJVVDAh/lEpMz
NbnKOqYdMz8Yr1D8Sd1a0sstKRQswmsVxoEcmtzKFLBtqfWKU/qZD3uqCAvHnLEHiIODxhFCwLEy
4gA+FF1Q6SjdSw0spJS2OehYd1FDB0Z9x0Sof5NgBQMr92j8JKS63OoeSexBwDw90Op8K+VFhyK1
RDcNKkCg4AHCbWRRy762XI5hMwdTqx0qOfVgJmlcXsPrnuJNNJK8DTgbLOitISEcVXDpS/3s0HaT
dgDOvoGFeOBPoAkE6X0j+ghyHEVrA/Gg3ze0KpBaKpRbpNmRyISaPDzQR//KYwLOqDp0lYxIHYZi
kxZdqALdw/x9F7Gw3qrlBE/sJB0gqAUPbgwiiSXDktPRRAILo7SN4cVIsNoelWJ+mqDCeZ3mBZDy
7fXXmFTDTVQMYhfyLLNzmuVOGOixS+A29lxDReVTDDuAA4UsLopwUgRdAw1UAyDZJgeOOZUtjSzQ
nd6jGUqbAQfBXa012oFZwMMH0ioKVOrbBjbwWe5z2UAqGu4rGJcfdZ6yK9Gr6aMXQyujB08Hrju9
tFPr4A66KXRTtQrXbwmXgsgcU9JSA2XfATquUSuVx7gOMGNoqhhszTChybU+KeNt06nJDunp8lsq
B8iuj1o2dZsozijsu6MgG0wPKIAbr8oyGL3DQKYBWOJRx9IxM7wYyitq5eWPU4U1ggnKF4AQ/VSh
Vg9R5MJMhrIazbGpZzXDKe+NuO2hbQLyYHwNVpjSOOCmwkqeyESPrQoQoW1CRG0KisQjWoBserDl
Gq02QZ5OpRAoh1K892liHj8CCwx/86h2ObSjrLbP6mfeDcrnAO7dRqz1MS4/13ZVFn7nRL0Vml99
lXQRwn6FtLsYNtd21+etGdaFZkPsHXIkuV7K29Yb4GECDY1rnakUEMxC2+LAdpEiM6AUMXVbCit4
DS1VE6N8JYHybergsl0T2ZcNFPhuJpIdpYQAZ0vdhGfFW9ECdSxHIIlWWcW2mPpHhu5rzM5SPOYA
uTJW+9Cjj6oUmWQI27B2ni93anGjxF5nSX6v4nLEXZzTEtGNs6MOGZXSUKsCrhhpwwBHjNOitlUC
2etwnjsOwbVc5m/TCJSnyuLbKozvy1B/gjJpuKvhS2wkQDHveDr5WCuiZCKBsmSCxAbjJYg1SyGW
RDlMXic93ky+8kJkxo6y0CFol3sddJeT0IECc3ooE53D0CdQoXIOKy0pg6y55CWx0YgQ7u9T2cBK
Wr4GNdx3a/C19+gFGsO8qw2h/BeEkB3Xy8aoQfK6afweUymv3VJFkncVlcdrqYCbgx16UGXHuuMw
StFLiDZq5sCpfA6yliPXmrdXZQ2/1DCoUFfW4q1M+qssGIZtwhvJjMamNQe4O7u9D6ZaP7JPcyLb
KKowNRWwlK00KZmVaEpssayNgdZoZBvOfapLZcWDx1H9lucBfxayDDteryvcgcaQe2zZtJ1CEJ94
ETsabVI76VT/e6dFeK3pkGtXcH26S1rlAQzhr34g32a5hPllBT4Q0abraHbCQC4pNsqx/yqjFt/l
MbuHOHS/KTVgtBQKliNIPyP7ktZgC1iCdCOUMXX5loNUsqElbFC8YNr5YVvtixDlVqTBUMnVeQJh
Ww+NiFJm0bryv4HiobmgPcEwDoQ7H/0tEt5gBGVR3CW53PQG1Ewwy8wKClzKMIUEyD/GYrcUGH1c
Teng9wL4fGLV7dDdpVPngxpJSecg4vUNDLIlgp4Qc+TQYXX/PagnvNBS73w4rozpbVdrvc2DZioM
v/KH15yC7Gn7pZahAfK6eUmhJHQX4wxfqlTTb2dCDGy3S1Xv77KBgpUAO7lp18uJ5u/kSVTw1lXH
EMwqoZGHTh+rT5ixwVpBCSQPmlgAD3lAXoUZRfdOFYfHvrYbeE5is4k66WsG3GFpwPgewFDY4fgG
DZXazSM4WQByGQPeE4Nzbw2YkLXG0FEKjnXk+5EbyPBIKRgPXC8S5NBIneabWt7D1U/VZIbsYJNQ
yHxKZbqR+ZR/6coycGC1xbI5ZwvAWDyJ1OBIZ0OQtk78zxUpUKcrW9JGqJL7/IiOKn8D2iG9AbpV
eZY6Qb9Xfh66rYi9xwYS3Pc9OGKQigpBSS6QQdkHaRJltpIE7bOuDuMnWurMAdcuhrKjnCi4kgza
tlrI3WjMsl3V64luSp4cCsjYCIyLsLK+K3tafCNeTZ+mMUPdJYdUgxHUbQWtE5C5j1LpJbtJajIo
YbVtuNdEX6AmoFUHaEYJu+4kaReyJClQoeedhQmbZuVciT+PImq2HXxLTByyfVOrQQP3EwIN4LxQ
q+xA2VA1zP0wV6qtgGc1YAMB3Hwg2WgSfRq+9UB+H3TYPR4AjgaQohVSZkHknhqSBn9Baejyh1hv
+kNbCt2BoFu4o9LUGUUL4lEs6/CEB3LHznQ/2uLNKK8d5fBIjJAGuJXhfrZVwmbap7MmGGSfPJiV
8coDSIpWkHBQU5OB3nqr9U14E6Wl74OfEYemLk292U9MPQ7xBDAVlaNbJS2nW18axt0Y1d6mCQby
oEtK+uwnBNHU88Z92cStBTaGAGNVprYGQo7FGGDuKYBJ5qAoHnTXYMNkDPkEmrkEKUYDEBId/nBp
D98FmvVgX5BSHEknWigZlxBNm2KWbIgvaw/pANsCEIqmVy3q4uPQq0pueBCd3qVdpUEoKAulW18h
PSS/Kv8whgmwlPU4XOcsquDwR5MXuD42X+CkRjClQ2qJKqPSwmy6pI6HScuVkrb+nYBWC5R6YUYG
o5JpO461oprJmJED5P0VCDGp+fRdAYjqBinVHKNKJZsCeTykliICYZJqcqGaPl7B9lO7/99aWV4X
b9l9U729NceX4v+H5aU4u7x8SeLkJfv2r209/1P/tsLEnv9ZYfI/NZ0zHalIXaOIOFjB/Vxhasqf
lOkKQ00FKztCGPb6ucKUmPyngJw1x66Ca0xTkXz7ucSUmPonSl7ga6hcxo8Atf+frDEVLFbfsT8k
tDE+54TZnN57V0HLKITeGnl2ipk6eHWUcFvAPPc16dLHZgQyXZFnPPHErV4kT4TLAYheo/vukf1c
8P7GPfl9ffvr5IvyXQDYM7Lqg+Y2jmyiUGRGENGyGgMTcrvYFS65OX+iObH9i+Ly6zzz+d/dJGV+
rYqigB31DICbHDmEJjHf6K1z/vi/50J/HX9OuL87fqWAykXCSLgKQ8LlJWbf0u7Cpc+P4qNLn9/b
u0MPmcKnQYIuGCZmNMM72Z2/5LXjyr8ft51AOUAUhK3yeCuh+i2yi5nhj6+Yoj2/v+K8yGV/LGMs
b+VccbsSwEuwQrYUo1UZBbnRZs95pT4ByYJUhV857aA/R2H9HCT6uJtY9mmgGUTukSHQwUi3zt+u
stIEluwmJSaQUqRQ7mnN1oZEFnOUjW5pFgWm2PC3/gMg3Hbhwvz7/AnnLvrRizsRZd69uCTweQPB
nngDb7PDUAMWFoiHKYZzRYQBb6DfR7VziFdCXxKp6IYVRkoKM4wlYJywOAWC7cqLkd6F8dUBeMkr
ibAXFvAv4aDGhtKRe6mWrSmAafIYH89f89ozmre/u2TShcxDogBtAhXoKq4dIlfwkx27N0DTDufP
oaw0PLoIOFUFdtsoMu7WO7oTTvvYPY1fYHfjjhZ06l+TI3k4f6a5vX3Qc+ak3vu7GZpBgs087oa6
zTa5Dl0IjmzkfXAheK3dxyKmTHI4gfsCxBcf92GRGbInXehBa0deRBOpGjOWIgXlMlKC4iDFVwK2
ktb5p7J28EU8KcMenINZZ1CmD3W1xcr0/HHXnvYinvCKNvBWC7hLvQCW8N0dTMeukwJio4R/bmL9
CyHZY49VzfnTLVKjf4Vcsowy8A/1sKpD/qi0utaUbehA3KZmx0EaNsMbiOib2t35c630ZLLIvoIO
Capp3gtknGZ8hKWV3CrVl/MHX+lzZObTvetzyEm3wh9UAWkxENshfnUrwTKUFNpmiPxLfW5lkCeL
jq20Os3lCvWdEaRHPRuFAW3Me59qV1Vcfk/gF27ILJBBSKvcMo/2JL1w5rVHt+jsUKqQp2HS4TlX
wjtuC4e4Lr7QAlYaMpm3v3twvszqJPQAZ+kgidF8b4Jv51/I2khBFh27aqUB3FK8kX43OSDQ78oj
gJOxObmAEDwgf2uBxeFdReb5852a0Qdxiiy6ezwqgPFibuaOIaxfvObaD4YRmXb1iEcH4jq9h8zG
JvdqVEVlbrYJu+tDeoNp4wQUAU2NSpaQ4dE+Idu6Lz04BJDAO/ah8gT8M+A1qPmO+nA3pBT5Fjhq
KuVntQkesZzfNTSGLnwNFb16n/hSD907aQ+7GZhxpBswjmB9VE5HkgzX5+91rbEvgo8aJVOFXJBw
dczDggxwvQn6vjcFeTp//LnTfPQoF0FITX0YFMwxOQO/YkASK2CqGUq+4XvPQRVeaNQrLU9dhB41
a9tA1Knn9uN1GcEBpXg8f/nKfJ0fXL+6iDQzkZlW8sTcYZjgvsf0F2Co7pCxBQtFbqHNPsBuZbB4
VzyDZHHhoSlzQ/vorPPTfNeT2IDsUhN0ultZ0FI0E6vbMLu2qJPYYLO6F+5t5d2oixhUR9D+CGGi
7UpUTowWEy2N0pfe62BooX5mECuF8E5BjVCvn6YUWh1NMLq1l37Oi2pTYR5Ckm4HwZXPiZwFF/re
2ptchKd2FCPsMlGJgWCw0fea3fHAuXC/a+9yEZ+UCLKSmj8Id4oODf0GCRMTdU4dwnOxfqjq71MR
wsnp9sLZ1p7uImhFoFfrXTig5euoMzXdfd12EGKXPiOp7LAk+0xEblS+YsJ4xEpBYfUbME7174Pv
u8gXWolEn1nOjfOXs9LP1UVIo1hUUrxC7vredKV0nSm1Iyxnpl06Ktvzp1httYtYAh1SnWosQPx3
ss7gzrQRpr8l332zMn3Lu9BClLnrfdQ5FiEFhcugwgCpoVgX3Qq52A8eOUqUgf0XPRWd+NIxngP+
CGDfMInBYEkBq4aG3fsR6hlBODkQ5tLNoGZYXYfDFnoDmX3+Eay0XmURh3pJ85G+ChEtIBULS/N2
C/OrC9O5uQd8cNunx/EuJmhTqgyiw/KQqZ8Uza1485Bz/1KcW4k4yiLiUA9EL5GqzK3tzgKW00rd
YkONcps6kpXvzz+etVtYBJymLpGnlyvPVVQQYFuo5MVuL1+4hZUWrswnffd8lEGKwsbLdRfv06nV
LyEyc1DR9ab8QsNbO8EifPgdYU2kogup8U4m92mZOpOyycP2QjxeO/4iYIAPiKkD0kuuRr7IIjBI
N0DCLrSyln7+Z89/EQSUMJzSuibM7VnjVFzfeSgDSOGFELO2jjwltN69AZRwKw4JKqwjbbpL79IN
rMGNeFseJFc1YkdsL03Q1p7UIgJUCYUJiJgnmuohDDaijYxK2En6cv4xrfRiedGLBSRNAXrAfZTD
pva/JVF4oQWttH95MZmQEBAobyrhqsU+KVDsiL4U9YWJ3NryS1704IyWVcgmKlyxYdeeCz1CU7Nq
JHQs1encfnOpE688fHne/u4t6xIUT+EQorlarVsKuP5V17ipclNFV+cf/+qdLHpynaNIP44ScO29
VWxTewCM2NQPg9nZ1AH9YkPvLpxp7V4WXZpKeuo1iSKQkCAOGMZbod1WkwUemRU/NCaw79weI1Mh
MBa40AbWeslJ9Ofd84NyTeH1IOS50ZY4KM5eB5Z8w44QvN41ZmglRywrLtzeHDk+GDJOqON3p2Je
CMxgAqsk6FnYkBLYh7GRPuoWRFwxk0zh8HchdK31mMXID5mGiPIEWeMO1nczuxfK+efvYe0NLbq6
n6P4lPXAshL2OhAFTOrQDIfQqKLhwgv5sFPqQix6e6X0Dfc8zFp4Hxg1DAw9JLzS0Tp//R8+GRx9
0eVZm9Qt8zOGMi00zDWXXQy3a0de9nffAxtZ15gLsXtBI7C0kwvP/OOJHC560cUVTlMVJWoN7UZx
iBU5WAi8UkMxFeRjLzbPtRtYdHOJhLHa6xiNCgVWU2Vi6eX9+Yf+cQTBDcynfNfwZblP+logpdab
3i2HmxDCIWrkvQmaSmMDLbRPcuf8uebH/bc+hlPNfe/dqaCIyb0iaHW3BciohwZBAIEeRXkg8rMG
AsH5k3wcNHAW9fez+KJpuyRF+wmQLPeNylJ3qh3aIL5nQFRhkA024HVeSnd+nHDB6Rb9eWCoREgN
VkqN5Wdub8t260o2t1tHOvqewXaqIRuS1V5ocGstYdHJBQ2pgI0kDJ9k8KRig3jBhSN/GD50oS86
NytliZURagxjg2q9vJOSz3l0p9ALQ9VK7NAXvVsKErDRQJV09R62K6J8mLxgE5b+5vxrX3ku+qKL
Q/5T8liAyT5RQyMtoRlQXFhMrL1hfdHFWZpBjmzUhJv5ypMvQJGbxhsVXr8w7tBMzNSfWF+3Dq+y
YQdPX9MTULwp6m+BzgwlkmxWgF3od5D3Pn+ra09yEQwC4qH4L9DiWu+JgnLZgdKfx/xCGWXt6It4
AI+IXNWpxN1CqwFna0CtzoNgU3b0wgC4EgX0RRQoUbCdoOeOhLQHqp/i5vmL17bWUEHuWP18/hGt
vrNFEAj1KgbyC+WTwqNA20GrJY8fq5kPmnoUSGMgxEi0CUoscHOMYV6pG16f7WPo4vK8AQAvjWDG
wiP7/PWstc5FkIC3g0jlFAsueK5B+ekr7f7ZiKwvwgG83gAQm1Tdjes7zAJZC0bF+A8fIl9EhAjG
0wBdok/Vdo85UWg3gHZ88baxqaHMjjEut6StLCz1Qog4lT8+GCBmnMH7AULuJkmT+ChcNIiHWu9y
E2QpKEAEBECl9kioiCDL7n1hyvBNY8yBEU4Mq6sGMx75E6kKaxqTI/dUS+Eh5IuK4ouf6q/BpB6T
SAYpFgYhDPmyJuk3zAfoNpe/ZaPyyABpMTUoHQLg2ZstzSB7pVsUBjvco9d+6O8LMDhgMzA4ch9d
QxHywiJ/pVnwRdCSJ9SY0ZOZW5b7JBTImV4aBVd68cwyeP8kYR3id13o665EHnPI5WVWVF6qka8d
e97+bhhPJ6/JgBYCHqGDfxWES2HeYksA357vKyvxgS8CUM4KASVUnbtJgXwTlK311IYu5wB+KnRy
bs6fZGWw44sglGDYlIGl524IoV1o1Zo+HwCah5wtaS/cx9xoP2rMixCk5lngxymkiZQI6iR4G9AH
ULA4UkLI0A7HFDpfZpeH/7ApLSIM1SK/DcDFwPBq98NnKDFcGG3WZrh8EWIi2KtMTXBKd/W2hgS7
dgNlLiTY1Y1nThfex0qb0hahxmvQ4zlDgEzDpzGHDxoBIvDCHawdexFVWkydvTYbmQvX3sm7zrTC
UCfrfDv6GIGkC23RhVlalmNFYoZl8WRJRriTzMZA3suKHba9cI6VxqotOjOy7kKZimJOFs0wo8RJ
il2gG3BM6EwoG1uRnaiOz1xxI10oEq2tCrRFHwc/h6rA5XuufDua1TbGbQVP6n1nK3awA/L8y/lb
W3s1i74OBoEygoLEXJ+nTiURW+21r14uvZw//Mf5b7ydRTdvQGabfAQrt3K8o7+Bx9Sx2hNuTE+d
QQ1xy4+9RWxkSVCHVJzzJ117W4t+PwSFn8AsBBNdD5Kqg6Fkw6Hrvmhac6GvrL6cRV+HH0Mo5yXa
Q2P1dvGtdWMXK84dNJnM1AIK6EJIWev52qLn+3Wrj3UZARUBDq/BDtM+NAdzKk3fjK3MvJTmUefr
/iBSzhjC9wNKUMHHIpu4hvPou+6GvHq7bAtMxH2HtDrZBXcwbD4MNsFZQRPQrsrN+Te10vrYIjDU
mEb7gM3qLgL0PoGWC9GS4xTVF/rt2uEXoYGrQ6kpJbJXeZpAbiwIjVwJn2JZXGgHKw3tJC/yfhwG
tiqfRiTBIwAPI9bCivlx9BwVceH881nrPkt4pedFXVFCucL1tHbbB5MbwigTHHi47HZYX0f9g5JF
dtgnd80YXmtJnZpQJMQKKAdlRAJZAFJ/ELlPynumIkIV6oUXtzJvYouwAeEPyHaIUoNl3E0J+Ysi
iC6MFfOr/6gpLgKGDgoWlEmwbkj74CriqslF4oaux1+J/mlo7fMPdu36FyECELJCAixWuDA3g4oY
FDsSncoXbmHt4IvoMCiFnJVQZHBhjgb3sS8Bcc9f9Vp7XoQDNSDQs00mzJmS+2b8BNkiRw2Lf3bw
Je5yHKJJw7oaGa7ituJ3MIg1YLh6/sJXXuoSPQmV2K5QQGR0q0rF4NyXB70mjldzB8xLiNgQG+q6
F/rMSqdcAicpV1EQoTJ3J+WNkANyEhYPd2Aonr+VlZdL59O+6/NjAra/Ct2gOccLAzLw8e/PH3ht
UFkiG2EZNNSTBLBTX5jlJ2rCD/Co3iQQqBeG7GS2tAU76/y51m5i3v7uJhA/VFUBzMctYAgCaMjd
lPv1hWOvDVqU/H5wue2GnCenyZLiJF9Avwf6iRqDHWGMd/9RFh92A4sezHPuVchZAiMAKz/9apQu
NNW15rPovHU5+jGk5LmLVJbdwFqn8m24FJWXjr/26Bd9uO+9MoPnIvqwvK00365BmvlHL3UJaUQt
MwpAXgEQLH3LoGkAlOyFgLbWNJcQxhr6eynYBkD5m0VlEad1PQsJ1gSTEYIcRPB86a2uPH2yGLEF
jEXgbgPwHNxkDHg2GCimkexbfrFcsPL4l1BGKVQFDyGk5bbSFANRA7JgA5OT829gLfNN5sD9rl/J
Kjyd2VyMHc3OmqzaTK79ZyQyDAXPqbxH8oRfeNlrvWyJX6R9X4R1gPxCj1PFGyCIf6x7QHR9StxL
ye55AvjBaLwEMyKxNfoJdCpOE8N5mktcyW1cfmGCtvY2Fp048AQo/gXV3VB54GwzaJf0ZVZGSrLo
xSnlIYMQhOd6WWhpwvvkqYEJTvaFFO3avIwsejFInkkoKajDkft5dQZ1Tysp7NLybQEHJUO44Alu
NDtNYLuNNnyhH648riVyMEpD4oOnDpP38IVm1151YehfO+5yGi7Bf1tuauBpQJ+c6dxpO1yYaK00
IChZ/NYjMl+wkqmn1bm/yZxmA1kC5x+PAktUIIoOgV4S5Mp1zOuj10a91JPnFvhBwz/RMt71ZKH5
ckuaU86FonoVOZKpBQZzdadwdfMSx2AtsKrzG3l3mhy6X4ra4zRxYnQWvG/cBgJwoJQb+VZFbhc4
1OJS61mJrepiXJZkaFFNDQrsWh1C/vZVjlNgFTgIWZdwe2vtaNGdMZeW/ARyx64PNT4Jmpq+emFS
sdKfTwvXd88JFdKi76Be4A7VRk5uCOwti7vzQXtlbqouunIMu/CGdqPmJgog0hPVDVD0bfismrAM
8o1eS15Iml8apKFs9XHLWsLuYF8URaOXea4alNdS1N60cIY10rxFXaKT90MlHsp4gjKryEuDcGix
k77+rHXd9xzCKiYhqPxrUfWsydGTJLRDrqq2pIn7bvShjlYdaBntO/iAg7qLikFe7AGivAk0EIRq
aaiNvpvgLs1nUHcH9qfS71SiHNOMmzQTTj41O7VLP8lJ4SRZtymDEbmm1of5KzSVtKFNDE2XNlNL
rjXYSIZF/KClmRv26jYswDudavGatrIj0mEDt8GnnMdXuqy/wADYJlLcGVDbsqZeNQSE7MHRVpAI
9OxZAQWCEPw5q2IXUg1Q1rD6WIUJUbHPqqY25Tq9h7upaujE29UDgUKQR2xekF0lsnvhNbEJ7r/J
2uyOq9ntmFX33lh8Q9a0A2pSl+3e10ej6OIXWMLvG6SFjayJVSeVxavfTXact7kBjJ9s1G0Jy8e+
e+WgaITIvNSMfPKh4QD1w8rIC2iuxroBIw23TutPVR2ZrOqPIasCO1HSO6a0m6aFTxiU4FND8XsQ
sNPHRAbdF3jW4wiEbVFAiIcKOAuHWX2jZT3kygKo5dI+hMKMBJNjqS+MuOgB8ggKG3gMi/bDU91V
AxKO2lUu2gMbtZsw1yLLK6NNXE17mNabatd/a/LGHuXeIaSDGQcww0UkPVdhjhXd8GUsuq+FgIRY
VKGuSEfkCrz2NVbzBGNWC9NF6tl5CrpxnfrXKD6+TlL4SuvcifLhUzPEtlzKOzKOHXxzhyOse55r
WGCDDHQt0spRaghZ6ACnWKGmZEYGfkDfR9bAoENWp8mWN6AlhEVwHzYEovlaYIlwNKDi/jwQDTpm
QGWnY3IL9/AM2H40YLDUD/AO2MS57ILhLQPuDP63PrCtH02PQg5tvdB7vJPqVifpNiogbzCxCv6D
jZwZhGXUSamUmErfbSCMuieQQ0CBh9qJlu/lnB1wFw9NRQ5KybdCzR+VbrhNGY0tWE4cQLe/nklU
gzp+r0blUm1lbYp4mlG8i2R6AUO1eo74RWJmWygduHRbvdLCEEeYF5jNm/9/Obuy5khxbvmLiGAV
8ApUQVW5vLu9vBDd7m4BAiH25dd/ie+LW2OKG455mfFEQCHpLDonT2Zg/77s2VbcsQyTzUgvcosD
6GR1pw5iljq4Pi8/eS1ufXR9P30FHwivXQFQI7SUfoh9stdvgSGu64/MZ4rYL3VzwZbw9EUklqGy
tiFGECXiSqA9AO924HvIIoRo5S+4sDLg4VbFfSXEfGzYp0/qiAt7WSI+Ne5YC00fsP1swB3XHi1F
3pwpImmrZW4F1EV5bOzdfopct9vAR6xFFCns1i1qhIi8TuhW9VXVPoFrybd7DoroDFROCrLQOoKe
RnR575fM7av9kFJrB706x6ZLal1PHhte4+QtN47dCMX4+O/lV6yl1x8DLp/2Qqc8h4QO3tHs8sd+
X0bkvg76K+U5e9Biv3sFzCOgoNtBj8fZSFRX0gAZR5t2oHJ3NEgjpSM5O4XuKzXAlY2oPKfonprc
3EFs5u7y962cBxla60KxPNFm3Q4Xui77vQaxsKJt1XZW0jwZWpv0C7FvPcThSLK9AwQiEuQQTL73
9tBsHIE1JybDakVXJ0avpnFoIWvNf/N5b+7mCCSwAcdsDnTCZq+82Xrb2motf/90GCzOBxZneRxm
wI85aEArXCiQf8/SjWR/5USri//89IKxMmzAoma8AJMgWl6cB3vMPDVnJ0iT71sBLYXL+752aZfh
tMRV+zyzGyW0H5of7aEKFRTGTNBpoW2kBM7Ga1b8voykhbpT2g2qGoduiQTzwe43butr6yRZfjkv
JaYaYAY9nq9ycIbVJB2RLSDf7G0IeKQb0WXFn6lSRq7rqRkTI1dQdGhxtcbYxR7vjLbO09fLA8Dg
v9tdstRVmwSPz+h1R49D8Xh5d7/2IMDv/fvciY+DrqSMItmAPHMZ33S64kEyDNOErerxYjrko71x
ZNe+QbpWt60ohAZdsbCif1Lu98XGZegjqv7Xu6Nh++9HOKYw9RxBI6xBO+YXFhgYOuNFJ+QKTHE3
U8UfdVc5AMsTmouSNml5GzSkvEHVFHrpvbhC3rw1o/FxC/7qx0iWb8y8ck2mxyEve0wv5uiANTem
UP4yxfDjeTplZnUfQ14nUfleNywoGZtA/M7K/GyDGnYaS+q1VSuglcx9u2OeDnw2iLLA1A4V8xeQ
fD93vH9UtuBTX3sqFKX/XTxVFcKwTW0pq9uB0ZG9mvBrLSUbbndt06U0AtJ/jLsu9qbhf2j3aG+N
Qn8dMRwZr1vHVDMLxY1DBlVycY9F3nUDhl7d76HWobfw77qky2Bt21Ml1IrXHvKUwP6a/Z/LVre2
5pKz6CsNNF6oTodgDQPUqqVgRHS2sMUrD5cRuYAvlnqvwcysGKqubPRVep1uAb9Xll3G4zq102Q2
8vJw7p95uosxJa4D0Z/Nanh5aVbOi4zI5SYrFWPgCjKBPJpG6DZayUYGs/bbJTcBRtuUNA1Cgd1X
M2imCa6tOQDes3aGkN7WEOzaByzb8ikwqw00dpw6AXpu6o7gb4aKp66N3uXVWdtbyVjnGdejrgdf
ysKYphQvlZ14g/F0+eFr6yOZajlbqYgdl0ZVrHkqSgEYOkEpGOyZ1u7yG9bWRk76iSmyaeiUUE3v
BrxAjHlw+clrv12y1mFMFSwzLApMrR4zqiqY2AzSc/D5VjMrNw7n2lskuyVpN410FjQihui9IV4o
SAHVM5v8mEzq1kTOSsblyAha3TIcO05qBHvofO10nyFPTf+Y3hBoP+uw2/DMK2dJhs3Wit6Ael0o
ADs3kAjQG8+aaViokO2+vCdrL5DivZPXGKgwWiVENctzoOgZmxikmMxvZYyODFYlIk0SEA3TaCLP
NTgd6ofLP/vrTA40ZP8asJ0gcDcQd4xYA2KVZoCGkuZ14HX0Fg5PMMArM8VgPtmAL39NgOA4MnKV
kxK0hboLnh7oEyp8jGwVYqaa87ubIeVnv7iaeUxn1+dE2TCWZQO+SFFkGKsNJXXIepZJxNsM9Sjo
iOLjQPzvJf3NqG8s4+p3ScaOiqzCaYftn40KBUf+Ahp7UC2259ypQ1wpHhqoDHpDF9/NqEhe3ru1
Iye7ATutXWhhIvYZUOgEaaU5p16Tv1x++lqiKYNaATWcQI5fISe4YT9QVrZfiF/5bZT/BUtmdVUd
yj0Pq2819R0Z3JpWmCbomUmjAoXvagSfLwjQY4/z+42vMb4+BkTO/d2iSsvlawBCnfYLzhFlUOgf
AxTIfgOst99qkK+4fRntWiUN6K8ZolY2VV5svhMkape/YcUh/wfjqhqGm7SoucxU+EYGkmzweDi3
GtKSyy9Y88UypJUw5vZlp9FofNH2Yh/fpj74+l7APQDGha2O9cqxJcvCfcoZJjupmcG7ODSnaCC3
/Yzxgf3lD/joKn5h7DKYlRWpnrbAvYVaTg2vbMRdwpzDWLk8mPV4p+RmhJgPcDNTDm2j/o4pfSza
7I9RjGpgtcpNHJdm0OJuC8AcsskEvGh+1UI6yKX9TgWSrx2M3641doFjOFckJzsoxxYbG7ycxa9+
veREGlNBZ8ZCHcXib65549jQp1Bsr4sfKcAWVe1uGNvaEZUcRw7O36ZbsHWpfjYzcGuMW9F87clS
zsA60itDr2A6JcYRTZPbtPnecByYuf89Nqk7qohNFFdNqj45RuZXPZBqQFlsZAgfRfcvVl+GujqJ
Y88JFBpCsHwEvHe92GpOZm3s1exvMrfXQCO+Qf/MB2f6VWHMuzkHTXBhnRgEmjkBSiW9TRK2u3yS
V4zEktKJoejNbGiWrwXNPoqcLsbHKwYRRQOpy/desbiZz3bYjCRJdOxV1ox78EaDZQ0EoUaBbtDl
F6xEXhkamxTDOBgjeCJH/XdZPDN0sSl/LTGivjl+tbZMki/Rh7RQwObvArzeviCBRF9PoGWT7F2/
RasMUjQ7yxfhFqZn7XVLcPm0ZFBwsKkNvgJAC42bnMd3gprh1PBvIRfBhf/v41W1K/JWHVG4Z39b
YFIqtuHYV7I8SzL4JmdEbzqUPWJ3vAdz9e2c8h01QOVvl5qnaOabro4h9AO/eXolN1D2Kelz8PeB
Zl0PoMqHMSj2xtyq2jhZa3UnGQobN31WjSCaDt18wIAHg9G2+REN6JfWMR/nOr13dX4Vg/3bB0c9
A2U1Ilra4CLcOXcjJAshR5EFGNBCHG2MI8+G0u9mLfFAOI9RR3ZadEsDV61Cw9mCJH2QI33hYGSM
bW8IcOVhNDW0SaR1Hk7OzvHrADyq+zJ0dwtBprsrAWZ80BLf8Sz//zMUvdKxcWTULbqlRsInEHqI
936/GMkY8ROY03TDm+8gb7LvjyVSOveAtidIKi67gJU2JAib/j3SY61njDU40q7m1QcjYmfmOzfW
rgvmXbGnwVZ0WBkyAtHrvy8qwAuHQlOMkVm6W+bz61/jHfGKR+W4jWVaMX+ZcJSCzJ7ZBiZ+IIGW
T++FHXG2cTFaCf0yJNfRMZZKTDhjp9JHMOhXbxb+o9bnIziIDq1VHop2iy1yJUjLwNw41unCboQ0
g7052t+pCi9v9tryyF5GV0oU1Bn2Gko3imLsM80MYigsfO/xklMZ1EmjHKz24TROoema0PIkpzrb
ytvXkl8ZnVv2YL/ILECuF5oKwHvm1hOnpQ5B/flPbm4DQ1fWScbqqnoJIIsm8CLoZXwQ0piPOVKZ
YMJ8pQ9evDAPNSPYTMpW7g0yZHeo+tlKRhWFqOktzlqE+MZzoHvxLYIjBwOU/5oepH2svuGILsmC
8jGTX7CTrSRl5azKeN0sHgYlTiZgsZr7uQd/BONbrmnt0cvfPwXztoF4dOcsTTjdR2d+QS081YD6
PLTgBYL4VOAG4Ma4fHbX/KAM01VcJ3N0AORAt7iQAxVIUfizvfuASOzd2y3O4pWhfkfmGq1GzFrm
FJ1ShU1XzG2eqxnDexDNpPbURDmGaT2qqiGYx4y9RuwWVZD81lQmHVlA8a40EMtxXd8ynd+XP3zt
rEs+YTJaFN1cnA0QZHuaNQSVfTTjcmNZ17ZQcgmdACCqy7GqfAb7HuRfI0BENiAhK1YjQ3khUjQY
VtUih+HXWXeA1rJfQRlpk0tkZWVkKtA4FbNTzbgGz6VxV1D3ujCZnxZbU7crybcM69WZ4+hJDG+Z
WPmvQRlpoE7dDoiDhznNAEzevKmsrZNk/YZKkrKgMKOMv5L0XNAUXHwvRb/FubK2TsvfP5mpljtg
yqOTgnEM66Zq+yit07/1sJWhrBwhGd8LTThTSWMYTN9GZneI3cfLB39tWaSrQt2RQVUmLEvPbzq3
9mwQRRb5zTBuQcLX1kW6LGg1GD1ZgfPZNkdR3yTzwdU2jv7a2ZGM1m7yQesH8N/OEI9uhnuDT16S
Ed8GKXK84RjW1kcyXWXm6YxcOA6dEVgRs2CD3/DskSTzC/Qi3OBbuyBDeaFwRQpionFqM7CfHsB9
EWXjodskalk5PTJWULFzvXdA+BUOaXZFClMPM2Wq9t/78cv2fDr5mA6FSEeMbnLCOeQvp4OhdD+G
IX2qQR39vVdIxltA68bI2IxiJWQlx/psGmiCqefY2fiEtfWRjJdCjB2KA0oMFMQZyvKj+F4FS4YC
Zs2Aem5nwrrK1xxsZbahbYSUFbP6COCfFl1ohtqxGCemw8DsVMe+6r5C6P6b51EyWjoXptlBsAj1
yb013zMN+ivTkQPte3k/1369ZLnD1PWxmNESiKdqx9zurLMkstzvnkjJaM2516AzCACNxSC8p2cO
wEWkemUO4Lmk2lijtVxJBvqNFtiqswFVFghB7RZestJPw2ZPPGBeQhp8j08DGPd/zQt4yHLuZgeg
ivxoZ4DokFtdPFzeh5VzL0P8+txxVNUoaDQLDmyMFlCRbNQp1x4tm6wD0UPohqItU71m5W97fvne
T5ZM1WLCnewSR7Mvsr0q+pAM6cajV+KJDN+jDoh2SnVyITvC95Z6Bf45rzdMry+u3fj+8s9fe4cU
b53OrAhLWhrZ+eSn4Mgf2MKH/Sgye6dZt5dfspZey8C9ZhxLbowOOu/n/qW+svb6n/KJ3E6vXVAe
4hc+QzyABmKLWGZtryVztl1MBCk0hTlDuTft1Bmkc9MWL9bawyVjBk9/IwTDQXIKzF8/Tsnr5UVa
DuJ/y1y2jN7r6tpRrBY7kcW/DAJdVo16pKm9NG++FVVsGcdXYazPwjwEjdrU8mfF2rXaFiJn7cdL
MReioFDZtRsKBfjJo075zDCbk+sisBnfwrV8vfC2jOBzW5aWmgL4Rt8pN43ID8yKd5fXfqWJAXXq
f51aHmesgLpjEjUgOVJc82zn/NatrAOQNH6agsxXb3ZWi67FNDwXPX1IM/CTlSBwNdSDbhWe1dv7
PN8E1K6t57IGn8KpgYpZP3FQGBb9T9OsvIZ3nmojI/4eAMyWCTNJDfzR2C7Ajh5jWRaGnxOlOYMB
bYsmbKVwasvgO1GkpWFaQFK1e+VG3JZHULzNJ3NAK1zsNN/yIZaseuIcF14XGYfLG/l1ILdlQF7M
3HG0cqxbYvyw9J9aez+5G/a5dvwku9eFQ9rSAeiMjE+VBpXseYulZgV1bstoPFAfd6OtGjRaIvek
h0PYP/dH7W1hWsbYXj56NNi6uK2skAzOg9qHPQwuNt4sb800coe3zn771uLLsLxG61PgKuAEhHMY
+seZoJK54bqW5OIL5ygTZVZqB21YB4dJbZXTICDOakBmuwU/u1UUV0C1P+mZvvEZHwOSX71McgbQ
SEnVyQEopfMD827hbK4djx6Xf4oPCq6flh+/TAfMaNxvjTR9HYdtRzL4WheNBhUYOFBMOgot22cu
pq/rJmw67/fl7Vk9ZlKsh5aOoooaJ7jfVz8XdQG6c14RZerdELR+B57K6+JbFw3bkRJ2IyP6XDLM
AxhoKbTUSzBoefkr1s6vFNsrlMX6DFBpTM7png6O0lExAyMRf7/3eMnKbeaQMVMWK1fPU6b7HeCN
C2zh8tNXjrEM2jMNKLnU1fJ057kmOwxLPogxSFMUtMGPPKjtxiKt+CoZtter/TDFGVA7TldBCHxW
fdF331shmVmSpCYpGcc3YJohMrrxymxdr3TmjZmvtZ++RMRPkU+fjU4k4wKfQpVVNd2AdtnGoVw5
OjJoj6HAi379EvO6FzWfoeF0w7StJV8xYBmh58w9hE5zwFbj/mddHXVOg563vhGDNx8DxZfPz7II
X3gmGZRXVgpIdAXMKrYeJshdZxBEpJistd0xvPyGtTWSDBfjpIJyE7urNq3nju+8/gH94MvPXpkQ
t23Jdh2tpTMk5oHzR6uov1V/8AD1/F/sbAbKWYUKoXbGwNgtVT13M9593cO3ZTheYbtDDwk5xLu8
fC3m6pnV3Z+YZscid5iHQPiSdP2pUbYQKCvnV0bkzWaZ52wxva5lQFKZmI/Zov1cc+AyGI+ZoOZQ
UxzgcY8umM/uqnN8u6RTE5ptjePxs/14eavWvkLK5+vYLO2R4DSjhnZqSR2WTrXRsl17tGTgdVWm
lkl0GvXjGJoWOU1uurv8q1fgpFAG/td5ODH0N3gMOKRhVvaOFvOjEOYITgjrd962ClgBppuB1GTf
a8rRFM33XKIMzWvzOmWtihqARW/z6Z4g343/XP6kFYuXkXnKbLkiLlDUaQb7kbdgE3CUfa5BX7tI
N8rWK4Ujm0g2b9Ic8nAtrssLCeiY7uxfWeK5u3Y37xISWGhKb1rj2uZLHmAc+zyPEcPBXCuiZCI3
fZpsnKsVzyVTSuotKeYZrAChzTPwMd9D3tyzyfPlbVjBSUB2+t+TBYmEWMlGUIsvg6ELnYmy+z8y
1uS4Nai7ghyGKva/7zBEzF3M+i/7ADFNP90NaMz5XaAGRZAi11Qj41XbKMmsbIQlGbhruADuNTZq
ATGNnMyESBfZCCHaR4f8izAl00cac9JruFEnkSniK0vkN7rGnqY8vwb3azAgOmaozJOam6fE6d9z
tdozq7ufJnKvW2UCigj8JNy7jaHeoT5136V0J5TubrCRjMW6exNnk+Y5yXxsK4aa6nhKumyf0Cos
IEHoJZZNMavbn1gLBoK6zPexPohAOG3iNzGPMpM99DQHlUWvvUBzj3rFUA9B7o7XaZdGpo2ZHxCD
gRlEDIPXMmMKNBd9OQeixUEPQl4vtnkP2J8SGEZ8qi0wMKlj1fita01B15bXKeY8PUstX1TF+alo
zh9o2l93SrIDOHHwOla+JWl+pq4CQR1zPDJXnJrOvO+q+Nma6OwlRQniFLN6pwbE8Dq9jhQxnIqp
OrRZSvYV8PddPQOA6laZHwPupgp+I5rxiTbtkY0MU/Kle2NMSENs6DDapdihaXTOK6iUl+CRSNKq
Rj+7/g1e5yGMHfag0fF61MhZY7gSzum54s1dLsonaLyWHq/UWyNnf1QXuKfeWJa4awaMjRU7UZkH
2gkaOEpxa5bmVdmRXZMmML02uzF15Q6TC6WH/sidPg17QBL2uujulWn+0YO6lI4JVH6cUgRZ1oig
0axrq7Z3jTU8j3n9AMx/5pmKCNksQL7+zSKBDK5yjDwpaxXKA8QFfmRq+2veJNDkMbduqytOWwZV
peqcUt1aHKp6zibLywGdpmCgcqm15bNXvJ2MqRK5lvVlD2+3lAzmx+6sgZSN7hDigLwpb1nnTdEW
fHPtc6R7I8kLi1c6RkGKqvTt4i5uQQQWN76SGt/La2Vo1YSe+wJCQ+2TpUdhD8dpcN4wawZ0xbjh
wdcWTIo8hlJCHxOomLAWPTrtr9XIfdXI/cvxYe3p0rURZPvMoDwFNBxc7MNjbp/o/H750WthQQZY
1YmlkBH1Rlzbi+uFPbP7CZRTlPrsUKd+5vVn7m9Vh1bQXLYMsgJVZwchXXAtEgH6N4hxBb3tfXAz
78qg/rOFGlsLP8s6frrlOergArQPC5nHEzg3vCmdv3eUZAJfUcWDDn0HjN814DWzW+uAQPScQhdt
npItvP7KdluSRZQVKZ2cI1KDpYgkR5pdjVt4+rWVkZIxa5y1Qqs5Yqf+qvBb83swQFvGMotkNnPH
wsipIL9JA1/EEt8l1saqry2IdP5zLljaa0hTHSgx9yDyKpRDA56iyyawJCVf5BMybJn0ruk6DtL6
GDdpmih+T68AW93lk+rbfOMla5eH/+CMR9OYZx03N3CBHtIoPRr32tHYqaetKb6VRZKhxIql23m7
lDZcngVlUe50kBKbbXx3eZVWumz2Rzr2yaiGNsmbzADDdHZg90PugWMCTLvIOEzPAceUR31gvQN2
8824IAMYzSFr2ipDfzJHVb/GhGDfYQbtRLegOiumIIMYjcQYhzbH821N880EiXD8vUqQzDE6a33S
Zg2ut1o+BPUMVktS+fawRWKxstEyapEIrVbtDrccbv+cTX8uR68RGx2OlWAsIxXdySXokKMLppeQ
riGub4/mdZYML0W+NU+x9gopVJrpSNPWAjywHNqwZL/cBjIG2q/Z2Spjra2P5C10MacTJfD+Q27d
8jK9VlN73xBto2++1nqSMYg67fTS1lDAdyP7hj+2QO034RiBiYifusDw7R9mpEfTKQ+/GzdlWGLT
NLRN6cgiM4vqg71nUIUTzximGXfFa7qvNrKYtbu6vrjITzauMGdKKwE2p6Frel9HYz1wBXQZp8Er
JjVqeKEG1CzfskJ506rivsr7fY5s3pvsLXDSWo4gc5OCYBBk/SogdOzHAjRZyH6gMMSuVNCWTdFU
fy+nkplKm0zFSCK64FGWAkw+QfddvdbzLWe5xNMvYooMYMxF1fJcQRnKDK3SKzDWkfraMb+HRi4E
KLbOxYopydSkejXWZrHQ2cx6/6uxnd8TIvso+LupbFGtrnhJWVOccEVjeo3Qa08DMnTiz7jLXI4o
K3FXJielbqoKCJnRqHPVF8MmqJfO6l7l1oHnzVWq6hvvWfEH/2EqRSbYu2D0iuLcOY6tcd9C98Fl
7gZab2WFZDSjhbwk7001jcDEHFdRU2z5mSXd++IMyTDGjGVxDaH4JWPoA3Fb3C2E8MN+3FGfPG9P
/q4Z3Adq4ZPRjyyr46QvIJX3VxysvRY5AT3wnwYU3dNgK5qvbMJHVvHpJWbTUnNakKW8sQOV7Efw
mJbq1tjA2h4sb/309EphTKSY6Y6A4gO53llB+nn5kK6uzvLKT4+elBYgkwE9fwON2kMOzsbJ8EDi
HsD1BpB6sjci75rv/fj7pxfxlNlOrBop2vSqv2fRHMXB+7QHG1K0KYyztk6Lu/r0jnZqCAiFahrV
Qa574xXkkXbZ5EFR7mGRSuCh9ro5XbG241KchyaZS9wOLtA22h0x7KPeiodm3krf1kA1H4n2p28h
g51QVG/SyDmruEza+/lQ38ynNqoCcqO/KMf5T3K0D1s955XPkfGPPQRhuEIQLyDgfqWCfrVu8ohs
Roy1x0vV2ZF2tQIirDRKTM3XyVMZ/52KLfbktYdLYb3sjLkqBqioC/137cZeNrxZ7lYQ+oiYX/gp
mdUwyZoYUMKRRmXtgZrVhxsMjav8NqXe9MNOPfMHqT3dNwLMU8J/8Z8o+mlV6pF9CVbwrSGblVio
Lt/+6ThUZUaSqtJQYOyf9RFsATqQVQAIvF72AyuWI6MljUFQ9BcxuWHYoHD+CdWg7z1Xuuub6ojO
obBwV6i039bUXiVpuRGYLNdZ23jJ3pvMMWhfJyA7TqkR2Jn1IykY6Ei0HnTpZTRxcWt1zts8mPda
3NVenGXUV3IQTfdm/Wwr5Ibb2lUmushVEttXVIyQZWz4SVL3ui505cRN9U2IWQXFsvugwO16VDeD
buz+cCF2tVm9kbw82cJ8aBr9aqZJ62kuZL1Jnb/QTHtWaKaHokIjM8tRqOF0fFhAqUcFhNBVad33
2nNZMigdpsqJDqhb5xV5TKr2oJvl2Wgqfxoo8V1XAM3YOl7hpHdV3UQoq586s30vuW4F0LPCCNl4
yDpNYH6wrP3MoNTjqq5FU2I9gtU7zJ35utKhmgQ2fHWeXG+qMH2GuuFeS64ZI5NnWcMN68AfQ0km
glIt0AnI74RR3RaF81oyqIvGybmj06lQzFvInB1NfQrBwHvjxG7upTPgqKOw9l0mABh1zRHcVmNk
qJz7DkmPk9Od9FQdfKes3mp1OLbx9FrV2VNP1V+zWtx2Vm+cXLTjfVXvf6IM/xN1XxaOpvoYT/MV
n8AS3k0YuFKB7PWUAaUFs+qgRbRg+zLw5Kc6i/pU1/yMExeKlN1JNfhuMOzGSwfnnBs1JvVVxu9Y
ptuBXZtv2qjPEFDL3oQDVqbCKHxBk6uKDX/jUfVd1Qg1Me1ch/uAz+Pw2g9Vot1QBQTplVVEVaP+
oJ19FHlDoRNF0R8vn4y6p56j8HfGFTVQZ/AaFEK51nL2UJQJaDUSSJfoWX9NHcfnnfIkhH7s++E5
ruawsMqXyTH+6DMgkpV9F7vKL1JY7l7VnHSXNvTgGu0D4/ZjXJm/rCo5uaROPG1ugrjnD33VY7Sc
a+cOxSq0Uti+0DCGrmDKJZuVE8A4z6OCaSMChlwTgx6h7uqAZBUEtPZV2OPKOqKTk8Zq0Exl7NeF
EvEMJy/OxROmoU6jzv/2Kj03bfM29uBQZ2S47Xtz9quaHNBohUqnZiP0dhp4Tvr7OSWIXLp4By07
+HWm+tUwu3trLoI4ZbcDEICzPdyOHei+gdwFwTkYv0DSEuYlSSCg1IP7Pb0r7PFXbmgnpcyuYwau
IWVQ0Udxih8YtAezd+seTSs7ziP/m2r2c2YJSKpQ/tZM0HVzypl5+N+/YjLegDr9KukKaPF11PJS
i50ot++Mrt9B3fYEGQHVw4k7x7r9OLslOM4K69h39b4A1cN+xGhDq9CbzmkCLa0HT1X7KsjL8X0w
ukiIhWKCvWtTXAVzVpX7NitMvx3Je9mgCdnXhj8Vxb3bzC8gJ/nN6xRE39Z7NpCfLmlvBOCjPpjb
B390JnBSFsKf8uxHWtAn6sZvGp9BDUNE2Ovdm9nOP3S3Opiawb1SAZs5n19TJTN9QVxwWRaQhics
qoppnxYQu++GsFEGENdWcQVMilJ50Ex4dOseI/hmHaYU0IdxAg+/Jg6VJh5HlcEN4ayZ/XAFioKj
nhtRrGajN4zcCKysebKq+K+edFe2aK+6AWyapp7exbWyA5Qw95PGjKqJ3wx6Gg59p0KWwHVBg4+9
BCHppAvMb/RjdrKofk06hpGRNj13Wv0TA6Dx3qJaRLljBoLwaGzo1eTmwNQXIvF6YfxK47b3nFib
fc0AN72qvAktcYLeaneZSND91OsXSvIXVRtY5LZWtit49WdqQO05Os8mCNvbbL42NOO6stJwbFnk
sBmEpTl9TfL6nA2LREKe36dm/dcA7mVutStVJbdzIW7ZkDwVHVZHrY07bg+7XqFFYOXzrneyJzL3
UeuKUDfFHdXHHTSaX+ZYwM0ryi5O8yvRpgXIuBJfMJQT46I64ScgJowAQHc1fJky2vg3mp6nuvuJ
K/vDUGU/1Fj1M5LH3kSABR+z+kc8V6UnXAzVxpVmgzYBbTIG4iFNZy+4k+8bA5SmylxHBU9CmuRn
7rJDm84v3KEgPtKuZ2aEI43fu8o+A7twNFMjGHhr4T0JFF7TJy3pr6G6fcyNMqwT9c7KytyDBty9
KEjjA36Ze7yGwmUNXkqtqlq/aa0d5c1LUlZQKcnSKGuSyS8gOVGOre86egWgVXtminUcq+waQpnX
vUaCNnN/x6YDLm0dQ9wpcR6ZWA5pD9UxsPrc90RzvaI3frlJels3VuplilF5iRMXPuZG7lVsL1TB
r8YW+uGAY+8SlT50xLyjiR5By9zySiDIdjUXO3zfA6sd42CauH+PYDaaoDe3M+xM8Wq1SNGDHqDM
MPVqYCuIiohzbU4ee2K/CMhOpFl8XbtW63HTjNAUv3IRm1ynszy9S9RFGeKgcR3w0/Zo2uqZLasf
xxHvbWDg3XfWz39Fm1xXE+rJusvBEpXTYOiHPZnjY0wVHzODv2Jbx0lskAkUce0DxvesJRpwZEUe
lqpxXfRTA0yUpXiGOTAf2PqnWiU/SAPjRle+C/LkXSizXzT9tZqdoBWvo8QVvynEOM1k+mvT6sEU
zo8CfBJg2xtGTF1n/kys2wlTSZ6NtrHqNGMIAs9zbdYBAqpvowCLYiPz5tE8Z0oMPIv7Gyoeo9eV
3VHR68S31PFKL9Bt7JZgM/XgjhIu3U1GFelTFmhFVUQz7E0l/K62nA65Tgu/khxTcwySpsuC2tXv
W1uoQRur7slGVPRSVOqCNMd61Kx/L1uIJ9U1FDkoz+5AAY33DMm+aMwzicfO08z4GvxStzSOMTaR
XAl9vFIG609WijvIOh9ah/iqo8ErcyiGFZV7Nyj5eSriN9pk1yx2zrwQB3Wq4cSq6n8UXcl2pDgQ
/CLeA4FAXNlqr/Luti96XsaskhBi1ddP1GH6TV/auAqlMiMiI9IlDFI1WLyIvFkODHZwsrN+ISXM
Ulz8a2S6zBYnYuxcldGJQlbkC+glsA5IBvQeU9e9x2R+nUk1pha3UrrVwdnEKOIGDEay9PzLgUtq
quUaJD1X+3ai30KjUMv2IabxSfUh+iDlniUv36o2FgnMoh+DWb4sIflpIvYWwyYq5kzAACqEymhq
jjKcfsa6ESnu90cUoi9kWVwH0/NU9OEhslHe1xa275bpbBy2o1mWg6LDqZxkTmGzqQn/11PYHw/B
22Rgvee50Z74w3tIDVpKZY/OiGrXDB8AUBvcM/F5dflekGDCkQ+2tLR17hte1Mq+9XK6Ymn0UvWS
ZmIp/8Kg+/RV+V0P5hI4C3AFMXup5tvTjIYAFkouYn9j8lOV4N7bNpd87nNWD9kIetDMSFVWTqkz
ykiYVDF7bYb2ODtovSGXScbSK1bKs2HxWLI5GpkWRu08E+4jvaGTmERh1w0L9dU7JNwn5On8Y2P5
443Lv5F3D9VMb3YSI+xD1o/RDY4l8yFY4QY0tH8yc5gyoW6wqDr1rv8IFeEL6RVAkg3O0ls/frpt
fRDxMny3y9Yk8FDKeC+Qsjc1XupurkjZqqD66ObbrO7KD2c9QVmczhB5FACOmmQp+bGBldDA+gdE
xakUu0ZjMXTtZfXWYkElSGw5IJan8v+TEdk5jX5tRHcMXPFMpuU6z+Y5Zuj5Z1IWhnAYMxLE2LU1
webu+G8oyxP8t3F7LB52NKFII32qjLkoIz+w6H6DauTiGuceFHuuyuhc9uTCHffJlv7Nm9URkSEy
GUW/q3nswxR3OMtS5uBxYVCPuJxynR7p4n1GMaqW4F90IBlMqc8VKX82B5IkpHz/QnGX6bFeknad
P8qu2/JhdefMUTVP5dI8lALBKouXBK2bVRQjdDez9mDM8NSE/jGk/K3aWncXG4KsDNp9EuQTJRai
TjwCIFs8WKFjB80d7x8aX9gDktfhKtTs3ak3ybyJ9zniL5ugGJ5Q7dC1HpxVYvUoVPvSdq/w/D01
ON6JrrAxJKKxy+ogeF9U9WK3zUcMEiYZ25ofT25j6jYT9NUYGhMvgl4KwTssFY2P4+7FV7kYJPrp
4WXwvce5r7/gIXJlNTtQO13ncH2M0Lz606lz618StUU0ytvm99AjsLTq6BleGQozyxBm2iLZnTTw
xo7RGkSzuZgmxOZuc41Cee0qU+WDZx6kgRvgbLx3WWqLPM36KMVwmuQaJb4Nvh2GDCGU3q94Yai8
tMOQoJCuxP/Kbi085l4kDDmSUcfntmNjSmWFmQqhwOiC43zjwRWhoDIR4YBKyqvUcfglUGiv106L
fHCaUysCi93Hbsgm4e4iPUOxM4prj5CyOdxSS5yLWMNbFB/V0HJ8G/Sx9Lw/poc5WQ1KruO2J0ro
Hm/jddLef7PX7JXaDnIWcUJK/xKNZh8goCmdJ37x+y1zRuun/oQndSb1VA9wtmF+XzTDenDqAAoq
Nz6GbfPb8vlD1/4/ByEuhSXAcKw73lhF0zrojoR6aRWSYg2QwDQgXbiLs7iLXvtmvTV4uFr6OZur
ICX3K8g6648jyn9+3LyitzxNXvfmbe1rbKCSjeLLaMgBjiYiYQYYWmXfWgeThm7qp9C1OyfA9FrX
zpM7B//mmr+0qyg6hXfFifhHYNeb19Kcr8Pb0IjbZvGfGSH6Gx7gZl5UaNqmydys6Y+YyNPGiAe7
RjIpw6XHZ9C+zIEKH2jnIMNrGmFrvDomIX1bOKWvcyQzxxk+xE9kJz+sLf0bUPYF01/DRmWCtYQf
Oi05RYJ5jkHmlazuz6bLrybkv1gfb3B3ILRtvC+jWO589eMyZg6PWdJ609+yqSqFc7OA0ZnK+BAg
NIyxPTdowMKmHRCf5p2Z7q7V5MBPe4vuAA1LQ814yvvhZYW3IjrIx8EMZ2KG8uRu3ZIsS4kUJxOj
qnn1EcPCpRwx60ufv3jMOW8M+dLcCvSEw3ZG7kEe19XB90OYLE/rTq4srwf3v3FxdWp7772upsdS
da8OaHGgA/OVUQez6JjHEyY64adjBWAiguyVBNuJsXFMuWxM5lPAJuto51SS8BLdO/Z+ql5KHJ3E
Wxp8XAR4QL9sZ5+Oe9GuWeyFXrbE8mNUkBHA3JQkYILCLCDRBzo8rDlrBMew35GSg67mfFz90wpF
TGJ8Eyfe6O7oqmYgTiofaF/0VXxCGlqcQCdQWFfDoqk59XSe0nGbISUTGGUAfIk4fA7kejWt10CS
iWaqYxfi+2UhFW6GAcPsMroviG3A+XP4a09DHOBIpj5py7Ri4dEPnAGpp/5/Iu5OELugC46q44rN
0bTa+jPG2h/t4v6SsXiaiPfXhuJnitaXNXSvrple1FA+EhrZBHPc2Y0NarX30iAxroq8XLXwuVv4
+IXB2Evju/JTDweYn0KqOdPvOGR508Unjjj2O3j6uXCJGtL5z6xZfwKXvLeh3NkpSCME3kcRBKtt
/cLvyXWTWDPfZS8cQ62PE5vO0HibdSz6zvldxkjjJWI+us7+uXc5UsD4rVojP3ODATphGT61QmWd
ma5Sxmc50+uEPjNWc1lQinmaC/HYU44bu9n5coY2cK3xhOrBg4lF2vXdb0vHHRmidx93Y93aX97+
jJo/1REQRfhOPxDBW9ip1mOKLLIndR/c6srfbzAF1DjlCebkJh1b+h6s3Zl5w3PjrU+xZk8rADS2
2MLfsKSC1uJW8eU01eqNLnExeNPOhcCc90E+yeo0RvRxnNx3w8mHDryd7uzRGzaM8liHzqveXlxA
2OhQPpndbg0bCoYsq7Le9n6J3pd3ue7LITWanCOn/QaicfEJfwFgconk6GNwLX/80P2q/eHIvHnD
XiV7Iw4q/Dr7rzp0cznLd06RJ+C140s4ua+kbf76HkEAsmWF49gHNspTiRY58TEiitq7lhqh1sIl
n8iCQM3pCizt3jzO64QwjIXUF2+mNsdSY8aKa13QtcGv0rzPQj5GtsPOhu0KONjB5z4M3teh+1Id
OYQVL7zVHBGjmfPOVInLoKZ1NUbtsoDhc5cABryMTB6kjv5TkfhXbUD3vWo/OxVAsfJGI5zrpj0R
pNWJ+yV7n9DK8tFZkDNI2BnXxovm5a0T7rcfq2uMeO54mg41V6+6RdgRo20aeuExGsinmQjmLaAr
blwdRuDUypIWkXeQCI52Sqjqf0YhdqQd3tRKHqoS1RZRGHTp8mqyGZYtbn6AYD9E3UksMwAFRRks
4+HisfgBvexxlXBtY4v37QJ9EgDQXEyxvCIv5aZyD5w2idRlY1AamPKpV4gg1vJ7Gvw3LeK9Etwt
fGK/QDC8tnN4BMb6sbU6iwJ1MhRTDEJVqiW40Wb6dd3qn/SCfRVtR9hBHDrHABauAVZWO94A/+DN
3vjdvSeT7xPuHJRrlc6GpR3MfxP0ecVi5vcmbjX6QIlfEi0jdZpDyTq0iRxRkSFx9iYmxYyuL469
R1tPL3Gprt46oA2HSt2h9IZjfSmD5VV1cwKnTTeDJ/J/8MDZ0hWJcJI6wCj9l7rpWGpon2nuDGk/
Oq+6inUKOP8gqubNkxi6OPAtvnXppLuzqd50yfeqVfceCiGo/R4h6LCOLNesV+6pl10RdwAVcG9B
UpfBWvQEoPoVLXOiWpY1Ht1bXeWTG2Vim4qF+y8WqJOc2z/0rVnbqWMIrMXiL+kywR4aN+eFeGMB
dPV2N1ChW5/5XTBCpkcfF8X3s3CLobHovbyddRYY5NPyqigvYKWF9yl4GLnApbKmskUjs7KfhcXH
MRAfkKLnCyvzSNOcAbhCgzwcWOteAhZ9RlPw1PjOu1awMHVVrsMFmTkyc0m3H7oYRn1+vFtRDxIu
R3yHiPGMZvZJyjHtiXNQndghBHfXdOYbzteX2UUAoxqHE4bSOe+X8Yr9p69+sSfX6MMGRWwya3FV
XD6MNDrHsa6wCcD2S6z2Vq5/Qpidcshh6OlPH40I2IvOXY3wZI50zq0J/rUaTwGHZ8TQoH8L1HTw
YGEWNfWLjMdbo4BIokXkm3ub6jAjHlhewV8jvCSxkicC2ePstKixlj70JEhLMp/5wGG7aq5A3zSQ
V/dYLnHu+66PjlnuS6qOkzf9M3L7XCVaELIhOzIcnSTW3t6N6BlGWAAdAcQRs+zgs/KAQJIf1r4C
7SgaR712AhfaqBD47aCAl/Y4DSAjagc+ZY4GGREid9WTr5JiHO4HF/L5+lh5MjURuv4pJne8rM4a
4fZpj6Ui2s57IZYc2187vdr5wNDria3+RmpkhUxXtGMjsYkpA9hCU1wXNJAARIEuuPErY/WzGn+F
g0G25xlamzOcuEFTlPV1pcOOjBAgAidjNYr5BCki8MbU6VmdSRY9eUa/V6H69qT+qwnZddK4wCvJ
e+w3Rz6u6SRjCKV45kftn4sC2Wn9sEX8FGNlpdXtk0TmUqOm3RTZAe1Q9T3hC88nJzpEMPPBGMzw
6i6IFO0p3MSGXdXrn3rqDpMx+KPF2BsGUx4E67WqnENbO8dQkF2FfoBVE8qSAWggMxmVJ8VNjnCo
Xdj8mbCrc7dD+mRMxXVo2T9Ehe7cGDWUlbe2Xd90Fz6rCSi9cFvAiAN7boIxnXlI0xkDA+5ojZYg
+uUQ/2Zx47+HQcTS3luyoGx9/CLjnM4BFsExrI1heSJCXMM1OpiSyASA5YeelzonznqwXvcqHO/Y
0KFYCCo92d671bl5LqCTCFLipGXIZG10+Rht1ZB0cSvuRf1k1XCLtPneyuCTbvG5DD3MxTU2mlYE
+AXrUid+jLxWydhTPZs9H6c9AcNJVfRHq+px7GmXxNEcnWevOsH/Ixk4KgD23yrelFlMImATFNjK
7EpEv0bmCgeIJ7H4SFXU/QVdq0liRZ75igSLduS/ZuxAtFUajI1ZctmBJaUO4HxGLowEIhXO+Dkj
YDjxaotMYSqfttr5WT0D+XhwDStY9GGqQxHVT6NaD0YsuyammAdq5HKo8GoDmy8AxpYK1TPuDnPs
nCs5BlnVVzgbPCy6EtY6tIz2/eLeyDQecE4eLRYTjb8diNnOkx5U4ZuVJbXfy9yieG6xfHPi+sug
UdUbevNmyYFYvQTL9GP4dG+Kq6Jh5ZiYOKiTXhIg+9FT57W3JhoTUq1hulXzHyMDelJ8gWK9WyeA
dMzZiu3XwADJMuVjPbQvrj8WVdchXN59hskZVq8UPl9SkUdas0x55Fsu34ooeRh4eHL8EpOcvxao
xvtOND89X/G+U9jYh/hGQL7tvEETGEDGftY7fiJwSYDNyfwVtMC0wNJosy0eSDbhQdfjwQdx7/sT
PqtqPTlYzCpcBSqWMfpVtvEOgUzfNrRwonaaX0fDf3qgVcH1cqC8mtLAlY8itAVGoS1x1Xos8Xij
WedbtyAbN7ZYE6N5uzhPW7sVg5zPne0zSeoLyt0T0yWk5aghvRXHMp7bvc/s37LqXC9LMYXmwQcm
4tv1P4vGNQldndMqEGjGQD6NI7Lay08S84sV+NVdERSLK0PA+iYZTYyPi7yxyp0vEWz4k3YCbq9h
DVg1cJPQWB/rNskuhsJXWC7oaLyFeoXs1Ln0ZB6M05tlNFU1EoUNWqg67sLj7Fbpsm6/C+Fr2rlA
hrE83+VhjUsw6C8TX29xj/EBK6//DUGYrZW327p7f3rf7FJPKlBNurZjmDRiRbglGZ+mbtJJGDGd
BlvztHmwLzQ+3quI2CAPRPXYWQ8JFz69qTk8OMqe+2ArHPxjukfCsnG2G1kaVO0YAFg4ydcWXPwQ
+Cesw9XYG1vPaAYeokHvYjFnEM02qQfma+3QOBGG0dQ4/p5onNZGYuEEfOLdVtxnbuaU5DBP5YMZ
9DtpttcqmMGxwuwFkLS/D2JkbfB5JwA18bauc9TzT7K2cFgTQRJi2SxtI/dcjUGVOAPMEqsNt2YE
TcFC9c5K9l+0mjcH/uVpSAG2TyM2/mbCL5WOQRU4XKZqa59G25/6stsruXrYT5QWxR/AkQ0dROJB
2MbtwVbDAURtMi7zb6M2m28NP3EGTZ1sTzht53moMgq4CScOUn0n3IMwzOah/lw754Ct66JskYGE
8ppVqMq59csXIOMP44ZhYHPNFX1yn7kehhCAZi9bTaZkZS5gVIP8Qhb7qVM6P6IV2ThFh7EN97qZ
8rDsIbUZ9mbFJWOCA0QfH0jyflIjMIowjh/rSd/iSBfGq16Blv4J4HPpvMK0x+eRm2uJgCNK54cG
JAAEG8MDVcG/HsjCJuxeLVFG+vCLVa2Dd9R/akfySrx5TEswM4mP0NbBc9osaMzbVvMjsMuvmYUI
swbnhNBxsYfX2XlSi5OG7vQjVGmyVleIRXfm3TCbCHfG8+JUD5Mni8aCYxX6Ejo0A496alQc/Db+
dpoNyJyg/zeP01+Ab90fwee3FkEpsXO1pM4DOt/6QJ8bpq6u0z+uKGYbhbod2fW3bkPQazyDR9ug
QgnH/uKypw5ZkVs0FgHSC3KxTvXFLvbcDOGnEoPadfHW5J30jmA59pGnacriyk8nX7/7W/OLDAoY
VUuDrTC3EHF5min7B2EKgjTFCG5pXJNNrdW+9pFO4UhVCMa3NKzw1g4NBBxjhYVX3NdA/BxgtHVE
n7H4h/dDxLkXOw9eaei+YazN4km26QpFD7KDrZMsDYSWkS0oKLu0mhgB2Ig9WLjotHngkeUoWGjz
VVQcE4n4dNzoNPnuY7mJMllXZLhuc+6XwX86DkliNT/BuCSnejouWEOrKHhfQGtJ5ZB9U/m/oW4v
vhyOVTthJ9DN3dDHNm2bDr0enzE+gbAa0Scspcg99JktGb/aYMDi56z2cVB9UFa9LWY6kAFNyzo3
+G4Uhd22++j3ZRFsspgJ+9yq5ehM8jzAzCq57/Ey13tY5ZZ6sx0w65UA04jCAxDkjy/+t8I9GXC5
i7lG2AzaDn/72lCzTPdhcecjYwibsANrjlC9fnYGHSSCDrLSTOD6sAY/BYW+U/bRDJSpm5090Owb
cunAZYOA7jB/jC41ma2Cz3a1MO4FNQ7s+gy9CZ6d9R9xWIJyMCHbV0pmYIZQcwAFNw75Nxv1RPgc
pToyWRXxKbWzHyXamxIxWXQ8foOQlIpEOQT+bgL10ZdXxju8erthWo5e26Fz3jJa87P1jJcB/804
ca9BjHXZOnhSjvCyaEPFjwNetNN4j6NnH4KM/xSuTgCCH8xCk9O359AuL1W0/gY2fGARhA3lMGWD
GzwsplZZH7SPo/RuVNEUOmcUZmBRiMTVS3SK2XqjZP6c7VJQqDrKfnlBQs7DqjsQN2RbsQOGiPaK
cLCQKkfjdaG+dFMO8iwd5ipfPQ8Yb6UhTZvbNCDDk7u2x9J3irudYumIs5bNU+Swhwi0Phaxe5UK
gf8zG30glf0NAZEJi7lzQGnpDD+Ey7JmKgK3Xt+JmKprtjQeOnBcagBKU2PV22/AJNSSHW1wV7PB
qSoOYLtDF/PMZ/3J++gITHRfNgq8HUYGLzrRuamz0dPuAQEZcP0zD/0SHmskDTUwwgTHO70u2j/5
rW2yco6ey3BFCteKHzY1oKkQWJxFk3dx7PRjnfawtOB/tjvTEo7R5wJyiuGGTVTQH8saYXKb2Aes
75LZV4+YsB+6fnqOGr2LouU2YfUbCjickjHMvM19aAf+yNAEIs2lqHzXJF7V70m1eAfXbXOnVrua
eXuJlef/6OZd/QG/Fj4s3KdPSoHtb+Nh17P2zBk6xsXpi1W8lfDljSAAL8PtO4wsNO20AQtuowF6
CKkTLQn0ewGUh0p9T8yK/eQa+4ziWmbt/SudS7oPWyy3eyuaKx+a5qzpcd0aHOd8JU0PWAyHJPB9
CBchvRD4Y4p0l65UZQA4HqF2/DMgADYGuY6I/TClS/DB2/m6yA0Fr/vkLnzRgoYdIJ/EPOeqFOSe
D6Vbp1K5lf8FpvbyOXJ5utHuq2mdaO9aiAK2GtMllIo0onnMAY5uUxsXVGMCmrsyd2vyDMfmszeI
PQEyFgZIOgOneGpklyqH7krwjxBefsVTD3Dc3aFvcjPfMhjJ0DZZFA2yRq6gGxmkRS7EG3O+uGZP
Tf1HRYWGh4MjFQAjfdFcvCq4BAg5rpsqdxzn0Sf0AmDtHHsxOsLgGXq/K8DuQrqz2NeMw5RwkZCr
sIdGYTE+kuxjuKdysR4zM6/9MnM2iGi8Hrcpng3DwVJnvWswzDj9kLYI7bLNkuoJO1DCHfbULpBG
xB6QHMxsYTcm9bgBr5goMCmnvXbQa0WR+EWbMeVl2N/CqOdoOhr8YstwQORcC39r3idb0OsUntrX
SbqvjW0bXFWIKw6n4JtY/eLZCQ1TiC3i1oIMLk1OIg5HNQf9jMdAHpvy5M8hT2EP4ed2MTKxdHjU
gfscN32q3RhoXMAAnNsbXJZSKAX30LlltT9menMCSBJ5HvbtEa/hmmlya+7FGLPuDHHluiPSNwd3
kiCP5w8iqoOA6MEF70f8+ld40D0PLpgQQ8Fv4dPstZNDtXLUrQe97IA7S5NiilkhquAbNpE26SK7
H1ogZU0ICMKdwN7DCUGggxf1WU8RWhxU8g2SwIeldv9CsJ5ZpPuf2gJgjEl8b+Oi41DhDOAFwVc3
TsdhjL8Hn/1x2BIYG7bZhDWrIqLgKCWbctfxnst4OVOjL47JNEbL1LVBJZK1Ru8gXbS1CKxFUeBN
9CXD6BbMG5BqkbSNeDa1c68yBHvvcCavmsHB3TwfNlOdm45c/NAXV2Az/zB0tkmDecQbG4Q9uibt
Edg0tMM+ZIBGGfIlafUDQH1GZw59oRjVwQW0SDQKBGYdDYanyvsGOty49PAzCBaBtxYElfoUo/XS
aO4/Y2d4CVfEwDBofTu17zZTkA7pCVsAQUhd/vPUGiZMywjErd6pmO7GcL04EQwvYqIyW9cgmnh/
diju1WWb33A7k3xtKCS6w4PRE8BsMaZe3L+Vvo9MEECUpWnvaooJOdrraxc6MGRfH6Ds2E0+3d1d
NBDE8RYYrLv4Kj40A+ReeOnPoGmjs9AQAvgWIcbuBmBp3s7SKniIsbM19qgM7pgGqyeESwBs0G6D
I58e/CrSz5AzysRdoe9xPGR3Y55fU7txlKhKl4dQRk06df68w8p6/znzcdtVDbtWUfkSuMstqu+o
e4sPw6eyaEOofwNrDXw0wQMvUX+k7mSBO8XPhq5zJsrhOIJ7cdbmVq8D3sxmxGUMeq4LhjMkOMlE
xdtEvV9wBeQA8gzAj77UQ0AxP5CHGtxL6gQQ13HyWwfsL5T9j2f8j9l3n2cP7RVGJpq1fQDaPvxr
y0lARKw98OMBIHR7rVl5oHP0i9oUAgmvjhNtCsoXfGhbnZFQomM0E4DoOSzxoxv4SDBwDA1EN7WB
9AXWo9p4n1QCvvV86NuUA2TQtuQ8zc5RbGqDzkoVlrb7LZgPGmmx+062e+Lh+oRBatFQW7RKHmFu
8xSWJVgn+lEu1Q+f2UdXGqwD0egkFlgawO4bI+/4vprOSSKIUMCPIsmpC4oViPg6zVkTIKIQH3DS
Q9eQKMAYuAn3HsAnGfqXWcyQsrS/BpbFNDbYPNryhYTHNtqeaxbvq5ijk9LRB9q1AyK2+tSAzFpr
WKCwNswcOgQvsee8gMj6z4WymN2dYzsO2XkA7G6yUzpU4QJ4cxZoGNs+hVMJHqUCJFWH/AVqP8g+
FC8zYqqfzTopWKuT3CTc03zgcD3nYChL78y36FQLd4ZeAUCEiKJTN/Qyi4S7ZP2KYtmSyElLcFfP
kT8EWekuIdSvxkW329XZquKm8GLSJGzgHx6NHyix57l2n8Us0UGZh6Y2D8MW77129aEmc5zElRX4
s7usTPrPJWhOLdh/Q6URClMpWD7J/0JbP45B/07wPZeEnHwMcqD5uyfEm4JObo6Kih+jyOuCfhCv
WJivjD6CCrvGvf8krLfHWcBewdYUZCEFtMAHM3vfaE1unHVH8FO/CnIDd9nKU92sAU5Cxwo4+jjw
HpoQFzRsmeLekxfDkMZDi1g7mPq6uySwu09WvtC3RrYHcU8PrCnNnRXQnWq7KGnMnb7h5r+FaKg6
wsakwDkyTCCoPyX6HfDPXrtd157vndZ9rVaMFRKvIszBnp25vw12eyiHESV+wdLpSs613F7duq3T
3neAdI4D/FwQ0pby2h4idy1KEb64uoca3b9riIG0ei5/Dgf2uI040o1vgKqjm1U6d2bgH3XVJQ6r
kWEDeBTlYtnZEK1Sc59NWwC8+dKGpwBdYgHYUSae8r4iMAG559HnkPnXaMWPgIbyzQCYWPANQzj2
WK3lVxvh5gudEJpCmF5sftjuRljVUtiFZO7YouWRUMJUoHEdk8MHvYR1U3NdbPw+Ys+e0xHashL7
JRA3rI2bl054CFpQQgP7hfQAinfbDCe91l0W3xN3QrfehRPYh0qAOdc86UuOrukuQDZznUPQou6c
PtR1MPc72KVdXiwaz6wGvPBPgRoZlPlWsYbedNTuPg7/iwm1CRgzmhPjP1eOuDRV8Eocew1L59Vp
oXKXMSwA2OCfSi3bu7bkjdFRYDwRYSoYJuzeJTSJzIrY5woFbxIL+HcHWa+rh8tJyU9BFo5DXANM
G7DOg9Yx0RDMnCRHN4gT8S/c5mc6b4+hhnZXxNUDgSg0wd7AVUIykurOvPgIFMyGOmgy7ZTnoFJx
gb0mRACJ/zk6j+XGkSWKflFFAAVTwJbek6K8NgippYEHCt58/Tt8m4mYGUW3JAJVmTfPvZl3JS4c
a62QDTvPXcRlnYFbJ7uIH7gYNOoOcRihOZtPkRD/Zk6A1p6am4wDayPG2YMMrv8ro4a3I6AoEZUF
NWK73wwKP0c9gEFWXsa0MHKXAdzbJqf81Q5jehXtsAZdQ2ZDcRVsfE0fbo1P8WT+IxR5bdRtuWq6
4GsELIKNT1/nsdmicSECIKdAaZSQMH131Yah1rFHrLkE5L8QaxUR4pqj9lUU06jjaeg904xdHOnf
DKN5LTKGCLFQN2tMtvZMIGvgb/zQf4o6HtjZXFW63IoIJ1NsnPwCvLOO9lmEI7NXB67vfZWk94li
lyUga13M89KRep+SadkWFVWpt3D5KoQ7Zso55VLWWpuWHbYrqdTK7Zp1YEmeu8jeZ110SbS50zFT
e13ELzjv7sCT6FJqWHl4DYBy4h9NZNHS69xnz9HeQkyMILXTDgvWRhJTll06TTChkfML8FiU5eAE
yUcPSlVQX+lD2hf7GWK5qgMM/Vb8ZmTNZxybB+1DjSogxsFOj/1g7zn+hhUg+86bsDEU6mJzyDJK
VuToZ+IUu9mmSqqNUQfHlKwdAigM+JT4ZkF7UeZ9pDDWNjLGsh2MZCszz1gPLIZaTWa0yXIN58VE
a+mr7jsyvVvuJLBX6iQmrqWoTrYc4L9tRMSlitn6mj1QGXFUGQuf+mGP3RBCr82RiwyaK3/dAKQL
YjH3pqu/1NDNC+pPbkiVv2a4h9w+/YSB2Pmx/2QVAQpYTePCqjoQTwZ62bStC7qUdt4DDDx5fvoj
Rw4CqYb3UMesgIskNSZGGZdIycAhUTypipI3r1l6Znzvm/A/7E6rOWiPfClGtLzYFfzogYWmrdLn
ukt65IHhRdljucz6eFhXpv+l5ZfTC76ByFzmimLKwdfN2KqyiGgz+tNMJh3nDUWby88ShxvXbHdD
E21L0/0IRQqGkn/04ZQxDxs3VtGSQcoPplwTejt4HnPjTQzqkObsIFd+8CLTYMkDc7B9k+k/jjNW
ry/bbKBDkHCc9vABBbAzo7nbuFN7spv6kqPUL4wGwKdrTiZmh64snw2PVSPaA+AnGYLzgxVQED+y
FHfBdQsBtwdHfwYn/EZjpSifKFwZkRwnL7rHLvZp01sZmQETDo0UwNuHLXp86sFMjwDOeQGDqWJc
dMy5DKI7lkK61iKqagX7Ohz7souZ5ENLlPC0/Cd/N6BjA79ui4KMCETZSRr9MknUkvYrXheiSVdT
C6w4BCkLe/MUfEC3h2rS3/z/t3FMLlVJowi3tcrNMVigiaz9hE+eKHAqcdLYvVmdU+3tekYxMq55
kWBfkLMj39jb3SgpTrwnL2o3UH6HBGQ1iBrNgzMduLyZ5bt/tK3uyoOIIORAIVC19tqI4m9+EdOi
STABDUX+REtuLdCXV2xAWVmN8xz1auULb1e47TGyDS7h/Gp59hqz+DqvnX9FGkLvJNOFQea+dY2v
JAifqOPYihYQsCmHlRGG1patPOTK5wntlLkpsYP2nPjPSsK9+UPLaCPhRcCKmK/6NvoIxglhwx52
rcmWqTQ5IFurRRQEBzm7H8SDlOs58MQewRpaOU8oOMW9m/LXUMTH2vCfaeXWRiKeIWCeS5MOhuW2
/E26tHdNLdcit56xi33XWEQ6q9+VCUMhNcvFIHKg1oxIm6m5iLLaO8qmqipynBj5fFSNTQMFNbT0
NXPttLm5ycgs2/4cpx7VMwSspqk0RnJJ0IaYgrqvBJyecmQDo4fEL7J9FYbMLLmcy+w2mYFcWFkH
IieAQrU91CsTqMAMpnYRpObFrTzEViuDqOsDWjF22uKmpc1AUq0H6xtYce1WwefUFn+zmpaibo6s
8XxNDO+q+4yFTe62J2Rdd7QAXOnvrHHmiZXWey0qPl+EbjxPC+w3qzZnMQqQPyaVcRRrUTabeODm
sPpoP/ktT03B/pe52YwlaRBimJep7zwbE2LINBM2LYPWIrzVCNdpEV+nWm+EMTNWyf8i9tHHTXpC
xjxkof8+S+vsVuXab9r9QA4m61jyDVgB35MaFqMTfbuiMbeiQ+OFGmwYurZ58tLXvEBGABbmdE/E
vC87afDEBWdXxazhY/pKg9Vl41Zr92ss3V0J02yZzY+e27emIVxiflQRxGpRFjCZsWlly8T6iC3z
5kOI6ci7TQlPc2U229AtR3buVqtYMBfq6VhFHr0DWf3oQROfohKLAei88C2VM7UD24gfgVQN113p
gMamgwPjGT1cuy0eGmShOVCcIU74N1fG2bLSo8icJeNEHFHos3ik6HiydC8cGtR5OOhEbkqbhtOD
CWCQsY8q9z6VHIIzi79zSQVhxNOi6nC21q19khlIiY01uQEc73T3EmNcwe6TLPhJ9nXYb506e50S
oELFFhyTZn5puv3SH/QlTuqHxtPWtEvVxRzKq+lNe6NNuCTH+WGOxNBU6aWX4Pax634VVM4hzeyV
S2HQekjilv+WFX2P8xOApIsJPGX/3wGzz7kNipdsMP1NqQHRHx6nqbsXg701TXetCS+QjXh1Rgl8
ywgWVsfdF35Nsxh7h8Jo8U7JU+Jnr4qMxoVf25uSTaOb5oGpRvoJZ92bV4hPw7C/cJUAz7Sf5TB9
GyHyHNHOB5NAcQg3e5u5Bb4bJVnPUYQdZLnh4yojBU07nxoxGLX4WzjTzg6qn76DjwgF8lVv0d0P
dXSsCQtdD1ocg6E6trqgA07oysLfLkjW0sj3ZhT9TSHC65RcJuHMy6FpnzWscZJ773Sc67JI/vOY
MTvmjBMkX8rMvKex+2V1GY08IZqNyo4QqUwu1GHMBmuZSfFu8Q41fJ+LMczeRYdDxPWmUxU00CR6
01f2mqy7G3tc93JAEG4yJrui+q/KjeOk1G+RgxqXA8spdQBcG1qMUlt5tQwFURF+DCYmoj7hCYsV
eZSuvgxM2OLEBhmq5J9no85pqSkwaAtQ/EH/CJkx0mZp2/7ekxUN8PSkh2AtarScMM5/SIFdSh9u
oHforzP1xLUK39bHmwgb7tIwE2qBss3YayGuoUWMFJYpGjtnRUQ55j1QWxwajsSI38ElYkcsg/zU
VDQCXJnoGBJjXRJjtg7xTTFdkfvAJvnaa7x/WUztw8H1LToMUlmLBz69o50iHXV3Q9sHOXYXJcWl
yICLI/PmptZaO/KACngYaFCXEZrysrGja6O6U5sPX+wkZUYFCoH7aV1L5yoFd2dQ3qKRKUXXFPfA
iN9xipIrrdnMnTDT6/ClNZbc2Ib1VecQGSaxsvoxPxTmlpROED0PF1Ndszkx85ol1+K1wRxdO8PF
KeJd05hvMtZnOTjkBVN9tnnMWAENVpXlax9hHhrdJqOKZGZaO/ZlGkhIH4jAKwWbZ0gqXJYu1uIw
XTeYw4oQRitR710kNqEcTm7Bp9pHpV6maVZhNNG70UNA9jvgo7rnwLADaKpya8jqGKCkYdXsF3kd
bXNLGou20J9OLTfKCDdeDt4yeHxkZZH9N9S4kON5p7oANyd+ev4WXFpu4q59w16ZGdNBM+x3AAlL
4VSrgmTjxcAu6DZV9gL3xqmapj/tqw96iBzmoP0RE7VBn2LhhklKpvrhS27mJQaqFbLIEoQSZ3QG
sme2auM26Tf66lLbAaewlndVUzL3vnNL7Q4ayOx3nsgOkeEP6IDjRkQ+v0P7izprlwzZ95wZBOWy
dVJgbF4+Kq8xTNESmJJVzc7oeQR7F09SS2GlQMsXqTCXMzbdx02nFqIaP5K0N5aWV2J7kDzMWbSf
jWTpOJSnorC2hV3fpBi2bltsaZjf6rA9lh7EW5pYr0bFold2pq5Gl0VCSr31XEpsvDsYZYacEO+M
Uj8j5+zpCK/MirZBFb5gTMUvqxlYAsdMZYqtePJuRZ/sK8nMI0rZPZAHzsJvqBuDEIpqdrDKOOa5
DF3K1f7gg3MIoGrmSCy27uu3QVXbKTDXRiPvpZreq676SbLpZDRGvc77/uxjDxsTS67N1v6ovWKN
Q5RYgHiivo2CvfTNFyC58fFD/eZG/pa0apdb1NJBb2yJ90s3VpThOW6bbgMyToPsw9C6PcaFJuUf
/WzRzwmCMJaTBc3ot+9wFTHGcbIrQC7c2HwKhIsvPoUsmh/mA+Nl0gWPWmv9EpntLxzJgzc/3gkn
mj4rYuWdgvvZkMG/qQ8wFVhcm5WbQ1SqpD/UZngVDttQ4rh6yh8WuA7vpGRsxD2Ef0U75daujYMb
QV14pvliFCQRPIJRaYj6ofyuGXwuymk4GnGJl8TOj/j036XjMrJus20d8EdqD1lpCDZVZqcr6stf
mm5uIxxT6LXDvMbzZu2Tckz3RWti1A+6/j0eQJM8cpDp4hPwm8naTUzr/J7qwtV6F0+k0c0+0ynP
JD1d2pvOi66Jq1Zz47+qybr3XkXGd2//y10S5hBXj1XLQLCpP6rZe4vq3mCbpb+I3O49Za/xom2B
/0jmyNg9RnTBjfH1sqg0WEkbLNh+9DWICcuFpd/jqkNQzEL+5GwfsYSdvhERNy791yqJ/hwB1Ftz
YbPjDcjUeqHuuLVF8S5FdScn31kXxHUYFokqxdiwbYoCSLbTp8sa6jTkSMkxXi6YEr3olBhXc3Lf
dc3+6sEenxORv/D1d4UXrHSidR9jFOBo89lxSYU8fGSde+hm5mzQ63tl6fP/Df2mSWa6GH+SThym
ELi1LH6ErwTKjnUvw5EXNlvNHeZBANwVjiMbktneN4NLJxPDS7TOtyytf2lVkULdTN/0UGQ1tOle
xQbhFd5XivC4SKLwFcz3GnTOf9bs/JBp+EqwyGcKgZRRo5od3BsdOnOkixMP37pmdGK0tCBZnWxc
F8cM7lXiTrJbw+BHy+TZTOefQMtTnmLelflKFvKTDu3HE+IkpYd9IHkPajgSL/vO0aof5vG3xiBY
ZS7Ua0IrMuMR8uaZMmzAazlWd8duDqxVuQmQ6aonUkhN4Nyk/SsizEcxoPKRg2LkRBrUWr2aQq7c
JN5MmXPOLfdf1nfvljO4q8myvgQIi0CH5XbWlxDTSjPMH43TrZoRb9ckIFUco8VtwrBgJk4iSts1
S/QWuAlgeVS+C7MH8pewSUQ09bNt0W4UpTxUccbIKZM/sVJ4XCPLXvUZVoW0ATJHN2CmA3wf4rEq
aGljG3wSwH1RpehCg3jC0bOWkC3Q6oeuqopVqwY8mq1zNSZ3ATz6MdQNVl5aq7ZsP5DCP/wxOk6y
iDfK5WKwXELWahubbHN1Y9S8+Ob48snG8JLMcIhQ4WJ0zqWYdw7WRPynx9YYwDQUg2ioDMT4dvx0
2umlT6InV0frxJf7rur/+UV/rQuS1Wa8wtrdZRblhKsqYzMmDHp0slei/NSzec+0/ddI8wXl5tsH
2hodFDcwgZ9aBDWtTCDhXbDU0az9tbF3ytFMGWBVNxXqY0QwgW+MeyHjdOEVzAldgYwfNgLnFp7c
mmuz8/i1RRCVnclt6TSQtCmJbI0XQMIPQI1Ec2xLhASyMLIF0FvKQR688mjWS+nVKZJicJ0I4TDZ
htZVmKVNklpzEiTWzFcY1pD8Rcfg0zm37XXO7IPhVO9TBOgCtgD8ne7TOSIexvqUmkbUbDkji/g9
yeg/oqT9RMb+lBOSmlG8GpZ5LQJ17R3zR4Omm9NcrRudb1s1MgOLniyfDi4E4x4j79AX8ysw0H/9
hHoLAdKG3o9RqlMXdvuHNEpQzb6b8aO0xrTx0P5gDmo22rhc7JrEkIXKU2Z1hXdRUfdiBdl5NOK7
EXZvTME3Vmx8F12xyQiyWbfB/C810p3b0QE5CUEYjhlf/aRYG237rLTY+OVAkEHzZypM55Gv9MKq
8/9MLtTIQe4wKxvvoNrNnfOaERjiDGopTbELevuAZWTDi7xixeu3i7SVmwiCboV/sSIOazLZ1mC4
zqsi8KolsRg7bvvudMVPJEtSSZLyq7JaLEIxmxS8Okfy1vNvORovAudXy/e4YyzxQIeca95F00ri
EjYSlV3mxHtpu/Qtjjw8JmF1Fx2qV0IpEbbVvc6gEX3961rWNSX+I4VZ4LGat3NfHkGPCRRSjNyg
W+woDcnkSfZOFvXLqkrTldFFez+JRt7YKjyMTcnsouteO9t5d3OULBb9LjvDx26twpQxTvpLfb51
Ky4+WQ0vftyw96ExPqh0LR6xbMmXLTHE0JuPYBN1yNPdRZDJQYO8ovAZL9wipnhLDnWg1lFpA5RH
Aojfeeqi/CerQWTQEu+C3UmgRuBVIcupLbNqEVvHZJnXeXWwYDYPRPwQvZRQRQta1XVa99sOjaU0
K2jMCDR3Zpw9VN0LqOlRCUCxNg/ejAjnMDlPzuiByiDhpkGarajmo82Qw4a5s1ZgK9iumhFwfxw3
Eyo+gIe1h1F5HjCOxQPxHclcnFxLvhoDQFHnNb99jYtn1FfTGT7Mon21cXipWi2ZdV5Lx/hU3bSL
XGObhSamD/NDkFAns/LqmuM5KWw8T9m/YU6jUz6kIQ+7eOtkh5t3wGs3Pyuhd1nWSX5jgK54Uf5a
W62zpH0ZGaDpJDx0iobSzT8DH5izivKvFPiefW/eR5PLQ8FJRx/AR2zn73YM5eeFnLmeab3Gk3FK
7BaVknDLI09gvK2tgPK52nq9zk+jr+q1B8pK+MJqMqKzLghe8BS9ohlXJzxr26QEyRx89Wp4420Q
/rsa3C9vqOLNEPd7lxGVneqtdpIPxn7cErm+z2V5s7z0V4V8unONkdQvTp30kR2wAbSJJsqloIqP
TEJ/Mj1AteRbN89e1DjjGbatxZRN+3Yyf9ohvFhMiyCG7JYXkNdBojT3dXCHidgRd7HrbWxkQ3HM
MUUsDJc9damNjpC5uEpm/a+3jL3nT6t8MN/muj27LlW8neczDIH/6/n5ZSqx4RnsKpij5Nl3spsc
H/SQTz0qzb+iN3fmXAwPyutqtNl9/D8RjWIPgwxu8YJLiq+ms6LT+PCz6Wt6DAmt/NUSSbxUotrG
DMlzE2M4MaM4cQKqnM6Af7cZ6cvH31s3vPUR6BHPrui8A/3zml/XpphDAkgEhid2rMByKH0dsVYt
AuYByxQVJY2sG/FErxR0b4Nl/Bji0bn1LJTPkuQtzYEb+okjOXnGDX5ll5xzbtiGQz9HF4+ENKIM
u2fbLv48J/+ubAIUpGXu2eNzpzD31t5UXqsBRl6408p38Iz3rfmD8/IatxThva7I8MEGshQJc/l6
uIwk7qIyQNRmDpBo5f2MjPoGMglp3pMR4c77CuxiX9K7axFfndFngYu3ybTx47fxE6O9Yzd4Kz0/
BtPKhBKr5HOusvVse8cZkltwasyFcUYF20l7/B6IRDCm5NRH/pebepAt/VOZsXzKrsp21cER2Tap
A81jcMsIAe9IvBM4ZJggXycZAn45zT1FTsYiHJ6qNnzN50Ze8vTBXo5GfY7n6iKSot74DPzYDtZe
J9N9otLmPuSkLVKmapkhabYCDA1T8Ikxsdz3suoXJoXCa6XVdQxzhsi6u+S4+zg15rc2itXKtOFj
U63+y1jRYInx12e3TZ6rF/LMOfD64eRx9jcks7PWBj3VI+iyh94MSiIT2D6WURBVA2Q7nP221noV
tPHay0nomMBZbM6+OZGkXD3um0CuQunsfEfsWxPbPErIKUvtk3I+8e4TakIU/JQk20YWKxk2X044
s7An24VTfJlydUYO3ET5r6GLQ9WMN96G5zrqN2aZPPmMmXMrPJhuuO8HPH0z7RLdhHXCmnQZGUWs
BCGDm7TKX+whe7FQuLxYfKfSZ8Dm2rc5nO5uizW5y7zk3MQB/vJ0rXuQuiqw7m02k5zWC83uNUBM
r+2e8pRPrrcQ0R1zePJKRDdb1fq5zuxkMw2E2GT1cbDzbYkTnONiOgpYlkXfUAQE/bJ28SQRs+zB
vdkSVs2Th3ayg/VswEZ147wMLdweuELvkZHd+8C/l45aZqSpFXX5ZzB5WNSJ8T70MZmJxAdWSj/V
uJ178hI5AqNbRou7SJv41RCcnDQ/D2xzF9nRuSd9nSmUPE01382MG9PIgk0zVuewxzM9egS0ZePF
d3h3UD4XAK/bzh/OZT4sI8vj5eSck1L8urUJSxpyOrFqWqdPBAYdixYXMP1YmWPMZNLRQMBVItnJ
kFPP8ex93qqlF4Wk0KiZMxHyQ6TbpK3eHJeUd2F5eE6d6+ixPxHk6R7k3c7Lhhs/yXbSAIJzZRGj
ST49Kk/MWWkylcG2wlwjIH9/IklhgA9OfOPJ9N1qK02+WbdpNpRCKAI0ZUN15SZ8siNjK+a4BIJk
z4Q/y1VDxQKHcaqI+PFjsgwDG+8cSZQVsmfl91BP0dYwvRcRtCss6eQPcOdjoPKe6qy5xZEqiTwc
PnkiX6eo3dlDc2yqeB1U4l0n3UvO0VI37VsfMK/spilcQ9ZhoHHMd0EQ1xINRzCka/ydW/FN2y5c
HuRijMbs+xlzBT3umX+OPFr4nCgwt1bmI3fKf56lXgkRvRkCbkxOO8fLv6yiOXAkbWl5t97I/gCe
0M7sv5u4X6vUfSPx5rN4KIEyiU9D85Bl04HQBfLkFM2/tvQFsOuXbEn+rglGs6mmr0QGe7bQfIR+
+ZeJ+atyMCI6PPcr10h+skdR0+bAE6L2SPUOwa49H4A1zR9jSjZtxaE6Jll/4tf6Jhg1BabCr+OZ
hHo8DpUYh111sULnTZbOBjfRIbSrTSGN9eTOJwaHmMqSjQ/IOxPplbJAdxGZ8SaP541ZexOBnhFC
tUf2nFzP2fA2Jpipm25LRPRtcJxj2Y5QYF7dIHLE5w5BYaAWxjQuzwJMblkX8xpe4WlSzh55+mvQ
+YZR3vaBatD/MUsffnIiy/TsPteOwWRIETTXZbfANl+y3j1P2kVdN97UWP83u8OTNqcvyPHN4MiT
7oZdhDgWOMxidVIf/GL8sHDBmgHXGqw6MlF9F214BnNKVyMobmBCyebqZiJiThkpR+jb14lFcgIP
4NwZ54eGlKj6Dne+94ec+ebkHn12sxE9YhHn5cVnMulBcKrzmKgzSmG5JEPyLw3jq6a+ohb4pGHj
dbmmLiGhYbz20+SE6I/oQx7uOIz/mZN9M/2abAfLfsbmdldmTg1X7BrJDrxkeJ4xlyy71B6BzdKn
VNf7SsGgEiVz9kITzNUFd04Y2vPt/HPm4rko+wsEKk3GVO97aGnC9NTCCWNcX74wF2ma/hL9QOyd
X/3WnrhNvXr229ng02YCyDa8xeylRGsQGJTWL52lthZJEUSGbTz5OF6Uaa5jhUDQhgQjEKZgkXKC
qwDeuOszqgrPXiaDT5ApnrIsD5dkDyytxN6h4YVXz4HOEVnxgUx2wrZ5DRkTjqpaAgQC+4VUa5mK
QZVBFddFIos70a6HCNzMCrDkNCGxoYXnh0vimICExx3v03vID7xifvgz1d61abz7LOlh7RYnjhVt
3Iw0oXI8VThx9Qxo2gc12aimRb5Hnd3IIH+eg5jKNIogK/FiDGT6MfSTN9utPk2mEsS9URy0WFU0
cEucVG+15dNmmBrQN2QbbcD0d04+CgeKuQtwQTL7iPq9Vj0/fhF+86F8F8707ecR00N5jYuBrhYa
2shYbKfbf+lMN6yam56dY1UyYC899W7OPvuT+fSiyfjHZiBwPSP2V2SBeityJzdl3WJhmWmjgixy
0GaLZ/wFtERp/l+vXEr+R0vGw+Njt7ffxj5GXkhsfO9++TtV4LdNGq3UEIK1ewdT+gfyfMFJ/DMT
wqtjkYA1M0aQjT7FYb5UGEb2yu6Piqxw5leoKL7j2mvCSzGfWy/FDISk8JzNMeNV/14P3ntTROgu
qEOaUBGNpOyLxqaWUjtlDefGdzn/CnzlPnhIo6J7XxnuLjQMYqEw0hQT9Db7DIgPPA5V/5/twVty
zJDoODywfz2+xMDRfht92XQcK4IApmOZxsHCQA4mwRVylyMoFSxZMciYTiNKhyknevGhP1Zx2K20
5c6LsbbEZVLZT2iojzj3upUz+z85xCC+8ovb6LWlcNIgpfuCB9sjYTCoUapZ1xiRWV+wvUcYX31s
bT2ytmTk1OvMI5gsCfwjItC6KY0PAqD2DgHDZTFvdI7Jru+9xRx1+6Ehd9HBvj1N1AAikPtWRAdr
zFbdRMBoZDtr4qsQoxRwQPvVjiXOWJHxHzXZKTR/odFNy26MDqZNrW7Ietv0zp8JXl/BkEfItS1r
MvkedrkBDReVT64pzmnOPatIanK7W0F0SBeV5E0lYJ6Zey/JfGrJZXoEc1ctg5JCt8R51vsG/Tyq
CRmR3spMghPP6j5u05wxN9KWbQguExRCdzK+DMyWS09O0UKETcxmpujI8iweq5ySbUxOtk4KGMJo
bZUI7F3tEZ/rvuVTsa2Uzzq25q+bxGaM26cy71/M1jrgeXoj2Ow7MeniUtCtNHU4R4ihh57ija28
S9CxdbCqa/hv68pmy2VW2t2y8qbXGmyhCR7wV38NrJEiIXw4qIm8yNp8P/R6p7Hvw4YwIQubz8jL
nzPiQvLMOroYyxba0CthTEfyFp51p1m+mtpPKspYjjnv41S+AD09oqXUj1+JryikRh4LsN6m5SYr
5NYaxrUOMeWAIZ6ltmhb42/N7ip0wv425CbJFpm9S6r01ppM6s1Kfo1J9eQT7Yu22ixpx3ZJbaH/
MgCO/fi9rrM7BMm+GUmRRDQtZs2tJCwCE8rxXsrkxbPNdde4LZp1exGtc/ctzNAepkpZ9znTrOiV
baoXylUk39p7L5GNVyCKoJPjixmbywBh0rdA/Vh4f2wnSmlzyJbhA7Dyyvacd9W709PoFky3JYd4
rv7k6IPz2/7VE96mdaufObPol+BJe7Wxm3kPTIiRfdpEpXsYrGoVSX9Jb7r29VQu3TmlG5LTt9lw
h4MBrJOH/4eFo48DU3/FOsoZNeoz+bQRPS4W57EXVBr+byn6f8XofrTAYMvGaTZkyf5nq+LQeOla
hpqlptP4q6MBuzyGbOaWJ2ivY6bso5FGfzBLJ10kN9UQA6hbZ4EVc4d9pwRNNRw0iPkwdfkqLEy8
osES6WVFb/bGso/LFBV42hL1E1b95xBG66KBQI/yNZO6Hcm+dUfOcsZqjkw9Iqod/JbxHpCZk3/e
Tdq/T4+8LIBO+Gs692yGxK/H8SsMmPS1s30LJl4V6vp/tPfkLeOUzeN4owsPgnoqFqLJbuLRFAv/
wcyU2Qr6/z0t06uJN2IRtrSLoawpBbzwP0WUIOyi/AIE3Tdz9hRQHVveg6llgYFj/OJOW7SWPuXo
kAUnkoQMcdCAIp0soZoo18UgMF1o4qGxq/vd1u+ncxyxqCH01MKI3VsI4bpw54rrjKdfzM4Omv5p
SPKP/LG8dsYnv2xcZ6On4BCnRrLiX1BhO/0dPYj6oHjgFg6JYXFXsNlVpZzno+TyLy9dKXYT57km
3S4M6oMTdCxBTtZ9LfdzEG5mC1V6LN3vLgiP6dz1GycZjrYAuTHJ76L5fxtrIuhSwh6yCUoiCvKj
WQXfSeWzVAF6Lezt29iOXGts8cgj47Ubu88ilJs6JqOyUMZiNEE0sPZ+UzW2GxFEfC565zZ2vDHT
+ksM6WqwSLdnlIXfzoMofdC1br9uJv0xxR053a75UrbU0531X1JYf2S0PDMGB4n1zAolA3d/qpid
kiiyy11J1PHwIpPkIAPnXcc1hoSc45zsj4M/jyAdXpRtkgTWlnGqXDopCVWBT0iGdf4fZ2eyG7ey
bNFfeXhzAuybabEaVqnUN5Y0IWzZZt/3/Pq3qDfR5RWLgCcGjnBAFsnMyMyIHWuPRv7kuiLiGFmn
O5fK2Yas2zH1vafYtI6yYjwMCbMwzqK7uPYe+6Y/UkmpbSMRnjwDXn8SsUOl5BB6j3JLs2ngj1T3
+g9wVAKnxrSwqWujH6BhIKrk96lxurH0qbrb7VQ3/ygLZGLExE1RWT8qeCK92EyA5M6J6eSAcEkB
i10w6RY0KJl4O1rlWxWjvXJF8T1JOCjUU/E/lu7y3HJyl54EU5f+lDjTbLOBVxGym6Pt61epqj9g
soMLrlzN1s3ylco0+V/NQiaWRC8kJ3QCTP8YF3QE6j6pEKNIHiOkJJSokOFyHMezbNwFGRU2wwzo
OQ3zdiuBVNxbjHW944fTGkit13cG6hRbk3XbrhpfOQ118ITe4sVXqzMpEc7X+nBHRueGjYBHV2xx
UzXkDLxA+xmFkB3LFuq3K56ryvpQSe7hywXDRKQZMfbI+yPu75l5JWxG/Af9lsU109WfoVeQMwvo
fRcG9MijD4DGspDzkmmVFIn9NoI9w4jhjek/rLYGVqKLr0T9rZVWH0k16DsxJwsdUkkAWvJA71e+
qSUOW6hgJ6ik/xugLxIgAelDKXTnulfNj1bT33yder/e0xhTlgJoPYmt5sgutXhNRe+G/SI1/k69
j2I2yJ0bPiYVUAykJq+m3A97wxucCTkTut3boCPUpPqA0Qek3rbYA2t+6ZriOS20qw5mviz2Pytx
RIPB3g3B4Eet8WtyQT0nSUL/WPVQt8GvVkW7A12zBhTEYSqWm2utIt3v+9EplhI2TbV/KttJ/USP
AQs0h3aRxFZ4NwzRR0m392XzlyXPmplFklmYltYhOXV05ob2lwb/TcWi7o4vl6+/ZP8yc0J0pQT1
dR6GdBUM595DIWiZ99HQ7/7l8mA8/vd/vlru0CIgwKlIUIPLf+UQfXwlbDFyXnk5Cz6LujWzRHLz
vkkHzfQc2iQOuh3uowMNyB09ccibPYAndm8jE92n12rDbuwU19t/e66ZXVLtZ6MKWMx3XF261dX6
OqNHLjSDw+XLf28lpFvTaPjiVAS+I6biW/uO1Np9/Cdmwbp84e8/t25Nf/9y4dzozaCwGp9Ubnid
l9IxF1pHNvMVU8Ppvf+3z5NuTc/z5fIpFhoVdVHf0Siq9TEVVOknuP0NHJINnIfAX7FEkqbh/92N
Zp5I6NCaynCxMjQ76v1j2J+guLG36QDEB65x3cv1B8H6J/kwltoxvfKzNc+kBTts3Zo5JqUVqccK
yS2me/123MZbEDVT+uaBoYcCbUdos4W7sF551qWxMIsAYR2KjTKtuW0LPaNrXwogFZdHw4JzHUCt
2fcyYNj1aUHH907aB1fRTj9Wr/pG3ZcHbzv+ky+Wbs5igGaYtTR0auAMYAeq5C1ZnSXfB0fdnE1/
CERDNMZW4PQidAdVABJb+AYykqJ8oTtDtDFleBz66i6JEHcq/n3DeoueGaRQIP6qEWzrUfomjvXV
QNM1/imPmlUbNxBC2ff3/bZS0usgUW9McnlZEiDyH/OSlTL27EamhUw3RGlT1A3dS+0T7fK0mKG4
pKtIey4r/ToxrIMgg2VoUK5QcKWZEjSRrfRUzVWL1JOaPqO/2wYGDkSjadytfNXpxX4zOcxZcEr1
lmMMIicHCIBiHkRtL+4mO1j62UEmbvMX4+/4l2oBDbl38iY/mCvBXp5u8N2NZ2EL5Lyn5nnL9nBI
TmFV/m4UMIxF3vBPG55rUcZao6Qdp4o1QDmt+RqnEEL6cdAxD82Oaa6cB7mGWTfeZ6IEOauD9hFP
KRTOIF5nHLOq/BC1FpRxhzKi54naAaMgdSWsL00IcRZXQnlIXXlC68ZHTEff/X1EW9YGPj9Ol8BF
6pUwvDCnxVkIEUpwf6SM8IjvI2w+6HMw/qx8/KVLz8JFpAObHkGNO/2eJfelsAGY2uOp2447ZZfu
EE6tvauF2SfOgkeuB7qi1vRtxKgJcDgO7gU75hBHsRKYyUt96BzlKL8D7zlefrbvH02bbyZwB+3E
pk5DR9Kp9NMwKa4ZqS5deRZIYlg5YjfNGFGi61/+W0crPt/fX1g3Z+ttKoyDBFKcDYrLEBqlnVfp
K2NImsbkd7NtuueXxbYoE4tdCE6dlvCelvEpK/4axY8mQnbtZve98BJ5KWAkiJrg/8iatfHKPF+a
5rNJQlt71uUVYTd0QX/mGlA5w6YdG3wI0BH59+WvPb2i7x5vNkcK19BJXlCiVPwrUQgOATKNQRBW
lr6lq8+mSaegk0OWHDquVzsJZ0IVpZCVNiuvaOnys7mBU2EhxiAgHFEZDgqpjUEJ6a9VV779wrAy
ZkuqS3kgrNqO/SGtHj5kdeLk5be+tLMyZlNBhXPTiaXgO2gYsj8wHjiFi2Vot1pJBoQDnT0ULcy9
al+Rm1HpYNfL4Z8muG7MFi4RHhGOBWgsLJHlPHzv5RWfy4VQZcwWpl4HRUZ11nOCsgd0fO7Uc4AK
S6ZIsPLalr7INBC+TMay7grdRWyJm3cGZwjzEdx5qYleG/fj3+qoOtFj5Vy+18LYMmbzHqFuE1QK
HbYQIm2rz88KyQm5+7ftpjGb3E1EB5+m6p6Tkqis0xe5tf/tZ8/mc4+G3uzgRzhVHr20QXhOU/9U
V+XKF1AXjgTGbEZngim20SBgXNz1h6gart2yoqoGdw/Dl22XmzT+ir+8NnrqzOxvpJk9qMnxKlUw
75LMd6qvB8/0rzTXeyMpfivIqo14wUCH451kidKUUtlhLQzUEpQbCAuvcB0cpBM6wKZ+D6AXmbx5
8AHHNl5PczB9VwL6sKD62+Q9Ogia/a1gC9rgkBfRzeV3ujBbNWs2YzQNE6akz4QDuGHOIvQqXXnn
//dpFvb/eI/Z5HGHIEyllGADGWSn2vHWPdYnxAl7b5+tDOnvZw8Zs/+cPRKqwDgrWuKZDHIztdDq
eCuBfunSs9ki+2SDkfz6joi9xwaSw7WPuGQlWi5NxVmYh5w4qoMHMcv0R3poLOsmkVWkd/5wuPzy
v//1uj4L9F2thoHkGR5+jn/L/kHVV6678MP1WZSP+iZvRimMHM/AJgWGA3po3Vh55fLCzkSfjcp0
CPxIbEeyPoVyr/QQIeiatXW9e0h14KAhWUazBawc1MojHScHivHxPgn1m36kczwXakTmJu3Yhpr/
BWB2Lbam05WUARVZ/tVmLsWFCAVvJAQr31GaPtg3mw19NsaHII1ywBSRowQs0kGo/wlkn05K/xiB
SwSpE9NmairXXeNetUmzst5J0+W/u+1s3LcS5VrLJH8FNIREt2u+9pV5bJSJEdzWf4ccvMaI9RBl
DZqEElqapew98krHNeLXNu3vh5EWNMHaXh5tSz9nNldMBVxpQ7+OQ8ODVD3qLX724UsLrP7y9ZdG
82xtGYDXwNM2QmfEKQ0LIEqDw8rqsnTp2eqSKoolRYKCaeswPFlU9aFArVx6aa7MFha1tYK8reXI
iXCYrbsXqjkViNTLr2SayN+NgFkESZtAocWOgUdqwNpknvZrtNAYGWDYEPFJdlwjN+hTWYLHHHYr
N11YNnRtFlYkRQwBJ4SxIzjqCXehW8QDJ3kTbYXtmuf74j1mIcYqQ4HPTN5KNKyf0ejtArf/UEbp
laZltI6YF5575MGbQtQAKQbhz5plZmUgL53jtVkEKjPPrJjOsRMeZRtKN5n+PZDVA+3E78F+9RkX
Ap02Cxt9MRaoYYTIKbdY2dY7dcemj5yzzn8f8Z7ZrR22p5f2zTDRZoGiwfoC0GdGj6lu3mVl9pY2
P3JPu+u9+q00X+mPXBnsC/NIm/7+ZR9rdKJvyiaQZVopt6jUz7rhruzQFuaRNr3EL5fGamNQ6DD1
HMHQT9iE73NY4pEkrQXTpY8xCwGokZRBZFE46M/eDXuhTfXHuqnehOdhj424I63l/pcWC20WEFAQ
ko7KeEdxp/+uFChyRfpQFffkvw4QTK4UFf9LFIPYWKzsjxYn0yxM0EgrKUbBsym30Cpsel92VJv2
9KddrWXvFj6POosJkUiTAzho9jLeLafuQWSSEnb+Kcyps2DQ6bo8aB6/nzr1yah3CV2lCfzGXsPj
5KaZFNHkJi/fa2GuqLO531CwdcsEK3Y3x+3BvRPNO42yQCn8qGANy/eX77IwUdTZ1HencAx71j2k
eFiSLSZ6W/ra61r6FrPpngEUUno1JrUWpjeCASlXp1hpKCsbtKXUkTqb5XA/Y2ksTMpXz82uPCoO
7cyYYYB1ts0NUn7AeysbTWnpPc1mPapMrMu7mC3O7WBjTLBHskkTUb5rd5qdvo9/gkfj6fInWXpr
swAwMkt0D7E5IJnUQY6JktO9AV28vXx5aRpA3wThz5PnlwDWp4Kl5r0ScBCSo1Ny82tf2P5e/p28
9rZxKn5bp2S/dshf2Beoswnvh1ZNzo7XJp60vUImgcVlD+1+5bMsPIoym+ySBpkc+kHgZEWBw26c
P/S6hNI3nmjczfXYDGtDbeGjKLOZX7SWhEMID1Juc3kz/NX21cHcUioZT+o+eSw38nZ9mVzYwCrT
4375QgMlhVbsQHSI0YneQ6n4lSiAX5uVyLI0b5TZpC8TmP39kGCY8AISmQqKTXeKXW9q0x534ibY
uyvL8OKdZhHAAzgviwFWNTRI/G1uChsKug3FedigTd6i7Vq70TQ5vhnUyiwUYF3QUGqmkq3cjnt5
VxzcJ47JPA52b4e17cvCaFZmQSBgbXFLzCucgpZDcBICgqrow9OKj7bOEQSBRHdq3M8uT9SlwT2L
A0mnxoA5iQNqJrzrvgVnufhlSKDDM7ksNmoc7y/faGlszzYCY9Wrkk96BKosri3dk0J/rVE+X764
snAm/fz7l8EMaxYljsdLS8YMnIrv/9L8/pebDvneLDTZbsfkZx3kHY3yaLezBH2WUoUaZIh+S+sN
xAY9xCix1el0rDFoxVBqF6lhtDNUmm3juHtVge3T9inu2lj6OVlk3uNcOEnrsDxVOmAwoDMm4OC2
XV3Zlqrn8izyJKHR09jP5qk5NTtlH13RtvBQX9UsPfVL6AR7IJKrg3shHsiz4BOGiiWkEPCc9DV6
mWpUGDjY1k/tWjo0W50qN8j33drdFkbDZ1X0y/dq8hGDZhJMBzf4TeYPGmoZrh0Tlw408izy4GYR
R3Q7sYHakYTbxXvvGpTQiQ2gA7NxZeIsPcH09y9PIHulV9UV36agN6qIX5pcwckkW4meSx9jFmmK
JDA7V1M8Rx5pBzFT6UoxVE592PfS/3B50ixlVD5TUl8eoYYMVOCwJRzMd8hgMDg5auyndj0p3iK2
BbihHfR9fsDX1lh5rsVvM483OqL3qk4olCAJOEHqPWXX9LrbwNi6239e3ORZtHFH06MBNEVGq/xu
pzZAn0DtH7NgZfu0sG+W51uOuGrHGsnboer0g4byPwzBk8j7OGy3GEPBAl15YQvDTJqFAN8fVLy0
pmGG0tdQnXzCErjHlREwvY5vFrRPrdiXESC56Pw7XWbOn9tzsusdmAsv8gbF6OqiufCmPjeIX24R
eJz/PF3lkAQmZ7LneC609ubTqGsY8LXrDczEdMF8W3mkaSB990izye8JTWGJXe0e1IP6V9l6J0BQ
f4vX7JhthWOprHyW6fV/d5fZ7DfdPhtkgWEcJhjBmxoiKvr6a1q6c6S8foouMMsdQ0aufvm5pon/
3Q1nAcFsvUiseio2cqqdkjQ4jMmawGJJGfi5r/ryiaJSqQEJcAis94BqDxBGIdHupt0aTTrJ63hq
gZ0fJqkWPNyVCbR01vkMEF9uWvtWU3odx6r0lT4395Dvp/XGeFbLXW9L9vS1RHHl5S1Fnc9UwZeb
5Y0kQxRiutI3U55VcgL+3sKg9djvQNju3N3lj7R4n1lYyEtGAJ6/woEm0HdBAypu4ukl+h6NChrg
al+9V934N1ipbROltm6kx2KIf16++8IQEWehIsoATNMtjJQJKlJMl4D8+G8Xnu0MxFFIEtHiwo3f
b73+0cU78PKVF6aRODuDSJUVpWoQM42OgSM5+nHYSzuappzLl196I7NYANKoylqN/bqvEWMqQPir
e4yFfbM4CwDYtEd551GFG+4RhLdb1W6uUY3duMfhDoElMnvyp4Oj37T/GNjEWQQwcJHxXFyJ2dVI
e2ULXCu161O70/eAPr1N9OPyO5Pl79+aZs0OIAPNvJPjkIDRonI/uWUihAUnwF6T1v72GhcJJ9Px
p1TUax2zwmCMD0XhUmZpul0FWh+7oRuwiSnNW1irdgWF5YAu6uaQZNE+kpsDpeetG5VghsptEPgH
RXT785CoSGDT8GcDNM7o4E/ENCuIY3CH23m6KZv4o7VcOujhz9NZAWW2Ma+lDk1HoA47byxvQqU8
dMawLcrBgDnYlxtFAMjXVRXW5cWPsWp+Gpidy1J/1aSwjAPQjXTpj3YYRQdBMM6a2T5EUQC8Nb4S
1fSeVty94E2NgBOurqTds6xeBQhUU6kpk4xXScHy2AppJvC7FgvDqL83BTr8C6++z5PmrS8U+lU9
Fw9TSofZUNJwU8sqRcToLsoQ97ehgnij7vUNDoeQleJEsMF8Y0VvQL2mc/KxNJs7FQicLCpPQp9f
R65JcUDZ+XmDb4tovasWrDU1w8d4iD8+e5FA2niyZ1OU34di9kT7wl6UYV2qw5meauzrSn6wEoJf
LWXxI2gxB5QtDUSrN6ZbTY5oE1M/2qTCjrIW9lXpB9tBHSEkqdJmKKoUeER9S5HH3Pk9cPNauQX1
fAVE6qqLw5eiMG47vXdajI2pPO7ypITaHFzFtfWm6e2bULs/pKH5WbUCThchWqs4qtk7AZ2rrPY+
rcb3MjKuA69wlLK94ox1rsbk2YWqWFP12BhmFe1Kk2JIk2SvGhLURoXPjGUt+Nr0DndVsFzRHyMv
/rYj5BEw07IanwBMvUf65FOjuR9eCZu4lsoNqNrJ/MGjr9f3XqMwjIBp0nSbJX2+HftmV43dZC/Z
vKEeCLd+Ju7VZHy24uB3qE1sBhqWgvA+Bj8ObfshKcznTiiOtA65OHHWQFyLAk85g0atsTE3UCYA
RwYCHSjAcewQM+Wz4Au3iUAXTKeo+inNi1c8Iq/TsduFgENGmHCeKuxlLXmQJO81VHocBTT+3VBL
j/fAOIMdZ52J/py9ZUXt+H52MuLK2AL1aHis1nLkKFtbSb/fjsKHY3vyZSH1dJlWkS4D/thLt4rb
3yehds6y8XA5+CwcSTRrtm8f5bDwSzMJybDokBM32u3/9yoIdupI97XG8pAf1GSzJqb4fneq/Zeo
G0dCOnbIG0A0tY3yaWrFrUsKOu0eXx48ss+XH+wze/Pf+zdtLuyuLXMwBx21fwemjwZCy8IFs7gJ
B/+2kpNbHevwHazaB1f1n+g5jbddK2/TKjsHyC23QVHdFVJoMD1di5Y137vHFtWdABfhmcLgm+r6
8Pn9kYjmQfIuxObYYCq2gZ2HZgEjHzxydSfE2fjUKCkAf+rzWZcK0ADA411+xoV1Y64w94xuSIKs
DRy/L46tDyzBN2AfXr749wdizZztFGgPxQNSprfHleFDuL1y4+YWXnkuBph9fHf5JgtZa82cbRhi
RVCJS7UHLQxHxDiRj0MiXeGv9dakAkaVeYm/EfiVWNVfx6aUdp0aOgih+X8xWdiqBejqHEKw293V
lbR2Tl8YpP8ljI1SSUh9FHnVznvAXfS1P0en+he04n1w156aLadpKqh4Bh8vv4elLznbasDiVeUE
jyQnGJUzXesPOOptL1966VlmmwswoW5f0frlBPrwYdIFgpPhk1WyGEGP2470diqc2i/fa2nMzIJV
DCzOTCwMQtva2gopNPEOvq9+qzb/qIVBZPCf8VBPSsXr8yljn2vnVByvCnTEOJff6b5pp0r+FBjF
uScp0EIpvvxUykIMNmeHDGPsYvYxBbVh4AXbuDWfoko7uVJf3mPmwSYKL5t714DeNnbKHpgH5cPJ
kki2grNB77PXdc7gGhGlDDYDMWttScFM7XNo6wqdggLVB8mgWaMT+1Ope8PWjzTAHDQPmkp06oTm
Lui0X4peJrSpVK9SnV3rfXCrZwJO1framW3h6811u1aK8zo+DIHj9daxnc4cWGAmQBUAdinjO3uB
Yyvoe3nIbaOJ/oo6ViVujI3v4EPRGJWSklZ6pn3132qltOL857c2OpnO5gqdsl+bR7+CMlvJP8ox
O8Hy3Fpy/ke3upUT18Innot7Bz0ABqD4odM0A/xpieRccStLa5KPzzTYN6vRXOMrmnppuewnHL8o
CCSFP/GEAOQNcXZNF/CuwuKP9PeR5oiDno64+ObiQ15VuPck/u+uLK9Afk7mCPhFdoopnHQNeXtM
lADteNdjlXZ5rC9kCTB6/c93nmm9buUTL1wxYZRblYJipGlpKJV/khj7YUxIfYx06hKnWQNCRtuZ
tOfCxowMyDX9qrZwaTDOImJQcMBoNfTdJm5dVr7FYnwzekcXov7lJ1364rO4qIUlFUaf5k9DJh/R
tvsqh54hmGtryNIDzGKhF5WpmykB1b7UD/eG5T0WsYT3rBiYe7/1S5IhuP7pZrXDMfugiuF7qLZn
VcLEqhLCo0prYN4Vvt0Z4soYX1gJ5hpk/AfaJHXZLpRFemX6nR368HbwMqmVc57/AXN3+c0uLGbG
LFyKRSCXOk/tiM1Dmf3I+t//dN253FRqxN7sApqH5Fa2i/YMCW5lLCyN+rniNM90ZdDzKnTM53bP
4dbxbVwGdq4zYet2NMGt1k6n7dM3gWCuPnX9sJBciYpiXE7MELk+axxCN2lovo299aqN/tPlt7Wg
ytHmqlFLpo5VSey0qZMJQCb9s9yHL1XkPUO5exl7jDWFxHT3pYtFDMRNUMoPl2+9MAD0WQxJPF0Q
zAZdcCflUODeJUAB/3bl6Y5fTkOWKehJVQ80xkT1W2xgxpOUr5cvLS8EBH0WELIaakYo0h+YJkBT
srA+A2YMN65K+gf7MtZr5SnLvDvVMuC4wN2R2wLfoh7edvYoF/WhdSWnU1BzZeCI3OxhGMOXwVP/
eCnFHpXGXGw82j9qB0w7tqqVgL3wq+fZfiURvMwomdRebNEGc4ykF0qvK2eAhQ/5eWj88rqxogut
yuoCZ7AwUkv09mACm1j5louTbhYh+752EV1RNWz3MjoSmkD3yg0Obgffka+Mt9CO/u0x9NmecRh6
sS0VZkIqSbYnk6pY6XD4Ppuq6bNIp6oisKAoFyDmphu4VkH+7sMojaxbzBy75neCwfHl0bl0UJqL
YlPVVXU/BGLdS5vqpT2Wt8UBTPdDexpt0k4n4V04JChklbXN1+IdZ7uv2NXSYehoaBRPik8mzslu
VLuyxyt/6//SY9tKD9Zf/FKoUawVqRdWqLkwVoW36Gahj5tmZ3hHL8RTFk7z5LsZ3ri6p0yA9cco
8VfC/sLcmQtkyyxVdYlrO1WmPyQ5ENPMeJIGc7/yzaaB/E2sn+tiU4tFpTcYd8mLeYCV5li2chDu
P9t112W+02D77i6zmKinkdQqEdt29VDcpPvk0Ox71Gv1alJ/QRWhzbWxHnaK+DTQgIqBEe5B0E6e
5F1z8HbWrtp7v8e/5FTLw5r6a0FdpGmzuKAklpyMBX3/pQo4I927R+9c0+p06LYMt3vG+EqGf2GL
NpfKZo3gkq/mLGnl+Nz8iEwsb2RSeNbL5QGwdP1ZeICpo7ZGqRM+tcSO0kcTRLhvvHrlynF7IfzM
RbGC6caWqrqs8EZ9TVKG1h5FAZ6k/vbIfdmsCO+Wl2MZ0D1cfqCFcps2V8oKbqrH6cinwa3xmNBS
3W7SF8kON1MUkNfusjAv5xrZuM5rUUtG4RC9GK/jeU+2f2vZxrVkV2dywLawXZN+LSxwc52smPa+
PIqMgFDU3qQyOevJWuJ28V1NT/dl8SwqUTXGkKdoX/VTfxwd5UG4Jimwpff8ai1iLi2ic7FsbIws
bRmS6Hbfgkt4U67wPfPQK2knHGxZSIW7tZe1tKNUZzsksv2lnk9Ei852D74NkFvZqNtmq6Lzwcn7
8hhbGtSz2Z+2+BfKpca5SQqUYwDPfaNqfgcGT8X7TfCvXaMsJ4giTiFdvL1806URN9shlHKeC2NE
B0NTmdStoFQC5o2l7Hj58otjYRYJNMzEQ1WbepcwsRvsHKXxtNnJqp38Km7LQ+P8243m0lkNLF0f
iyI6+WdsLI4sB9flVb4LHwCErkbohVkzV826KQhcReMgllTdTVEFP4zK2l1+gM+l/pvVbC6S1Yow
6VIRURwq4Lcqi96yPrbzKsdmsX4Fq/6oZMqWNOaR3qTHMsCPXqr2MAKfIwU0YBaKr56WPvXwMLEc
ke4HNafoFZHQaU1zr+G+iccIfqNi1f0ZS+uAMkrcujT4bKoKQEAkQINMUp0ut/pDa8Snxo+fhE77
kwQ+ZSkTJaVU9eFE/Cf3NTIQ+y4R3xWZxJGFgguPABpzJfVnLvT4NQdnX01+TeCwxlWvask/C4n7
3IkQ1vLqTVFFAwc+4Uw74TWA+rUxsLAhmOuAB6qXNZZrEBDiAitFTafmQKourEfXLjLAfqlgPtYx
Vj5Vmzf85mLlzgvr3Wf+9EvEoygJ/FElmmYmVG60tFqLrWPyVlQ/Lo+OpWg31wMn1tBgYzFlf7fp
WbTHs7TJ7OAgvI+2gvJ4XRO8tAmZi4K1JusVf9obxGdpP27LW3+f2B/N1nurJ1HOSmBYmkmzYNf4
Yo7JDjMpkJ4wWhzitWbGpT2bMotoSp61yHAprAhN2tpNjk2vpp3ocj3XQXBXs3/PYwUeilE4mDEX
u05PXgyhRaXrQ/L2sG2RtJX1fCG4zqXClSj1uTEONNymnt1jOVT4z3H0a2VILFx9Ltk1cN8eehOI
iZ/R6qIUzV2hwtWN9DsXE1wvNO8NDffHrEPJ/cfX2p3Ve4dhtLaBHP+2ZH9FnaovfMq5mjfBFBC3
3z5yqrIcdlAUT4Fp8l1brCij27TqfhQePlWN4oNnEq7gEn74jVcAnq8yXJyF3o5d+YHWx/c4Ka56
UX3Q3Era6Hp6rUtZvWsF5UZGrrFXG/22VAHNQmkMMBEdnwMMVWqvvw/c5Ler6AHsQQoutH7BNSPT
pJF/HAV3n2ttCn3WOMe+YlsSALQmxKvdQy21d1WcivzQf6+6CmP5AamF1dyLFYZx8BmrUXvWBJYT
z3wKKvMcACrOcvetresfhjYq216tfmTwFyXF2sBWnBxHSFQHYvDRd9bKMFqILp8j/Ut0MSqcbKIa
9oOU3uv6c+P+9dSfmhWt7DsWEnOfIefL5RN2nK2Jz4cD+Pzdy+stXc3PmSndeF36DKr+3yB32lyI
jUdZG0kJGzaQxHL2jpl8utaxvfCG5jJssxakSNWmlHYORVP8pVV3NbDhsbBWkk1LO8DP3NmXlwSQ
3OyUFm2pgApB6n2Ycm7JwlhaD/KQ7MPUx3xJ+iVW+k/GCerPtaOa9Bniv9kYfIqnvtwafYiqNqjM
eW9psdUG8O+tB/DFUyhlFkq41VvlNI7BTRsOFalz5SoujMesHa8SoTwA8j6qimfZeVkMtlugrGlV
/Re7vn1ijI/qEKGIwUcuVjFA800JXyv3txpJ2mZgyxb2ZL1CyfwZdzIENTAZIDTivakq76LlDnBR
CycAmVyFyovl+vdpmhNfA2vfasbPOoMF3GFQH4Zgm31N+tE06W/aJx4hKpzlTH2FL3ErZL6K2b2h
b/wm/FUL5n1nYqNoabh84nhUbkQxfRjlxIld9ThkwwEu9jmz4NgPZoSURXprYhV7KgVCa1v9qROg
hp6YfTSxfO2q43WVtGBSVfjvaUMiQvDRUeH3vJHNQLUFsX4J/PCH6XUfVCkAxOb9q9DgcyyZRm9D
qX7oaYvGEqPa6JCHJ5smONxGVQNrxTU2M1Tyoa6J+ZH17Hnme1G7mLdjmtSMQAPKvevrP9gy3XoV
NPE6bndyLf6SAveYtaJsD8hbqtZ4MNV4Z3i4Zxne+DvFQacRmYa+uA/jXre7ZnisLOUpCJLnrOWu
CExzWwuFvWFAdI6sm1ROsr1VKNTJdP+MdcWVkNQ/4yo8pVVZb7yw4QSBFSEBulqJGgvttjS6/ucp
Lw1y1SgV+oZrt931BSciOcdBweg3g2qA3sXCoxoPoYilEwXqlTXvcyv3zWT4PGd8mQx4IOEEHXDX
UXcf3bq9EQbFOklhho2vJl+l9Mxtat0U8VgoCeeW9IpL3LDthzK/0bT8APT+rhYwlg6rdDKWGB4U
y9jICdBmsRgTx9ATEOnDBCo14NXEnQl7YswORdDBCc7a+7539xB+UhtPWrsacWMMgvYqtvJdxOC2
qFn5hmVD4JY3vZoxLm9wX8O1JLgyjOIp00eMRGLvjDFFqT2YPYq4UC8x24owiq9N5a7BZSxJ6PLW
Q1wk8ARwffk1xVMd8uGvwUhOiU/XzCjVGzfTwJDqwVajg6incVvztBM9VY4rUJnEARevz1DbKnr9
IPvKQR+831Dbf1Wjv6usuNqUEe+raVt4GvRgIck7Ez2dBonSpivwaytz/VpyvXs/bm6szviB5dhT
4QIk8DC5rwTTrot6FzfFlVdYhx6GNobQf5vRP2iCeFsEzY9Q4p2R09hEuFJ0hMwyN4+J2DxjHoMJ
TPyHqX8Ar37S5Fe8+vYJnmpIp499is4wM0jsWOLBk4uz0aKptVIaRyZFXoMuUcGfE4PgLFYcPKD2
Y/WhAxRt64OCEjqXC9jPfX6SZHWHQdiTakn7zApv5Ex8DiPl8fJgXNp/zSaAjD1eCdkUrUz+IXZ4
I/3o4vt/u/Rsd2x1EtsWg+CAMcLGbegrCGQc2v9evvrCgj/vWCk73NOUopqgHO8lpzsXp7K4Q+oU
moc6HTeX77K0LZyd/GOjMvQmTCMn0MyNCdbd6leyfwsvft6oUrS4iopNC2XfG15BVm2VwL9jNfrH
y085+i8hhrkFsyBHbZVq9ZWQ+9hqebcIQnaX38vCXuVzh/Hl8rIg6yrmPJ4TwRvtrfZPA2jcN9Nt
Jmgrw2fpDPcZs7/cQ610o2lzZFz9vj3r+qZ+9HbtRjloJ88eOMat0iand/JNOJ43ArRijUcDwiQn
FtQDmoJqYyXjvakXDeh5jth1qjpNUq4csxeGlDj7MmbuSaxgOeVVy0Rd+9AmL5e/yVLJR5ymypcX
FmE6AvqVKwd58mrm8NExXz5qZXj8P86uozlSnt3+IqpASIQtoXO7nT32RmVPIIMQmV9/D74bD69p
vprNLFxT0Cg+4QQLRu3wOnJZqW6Z9m614aa1bb/tnhTAw5W23MKq1JMGynNqtNJdW/rOael8+TXQ
2m9zKyjAgkBQMxqvEfvHAZx21JcHWyqEOhOlwZ1dRls4Yh7Csd5cH8KFZT3nDGhxq8L/YVIsN+C/
hVuA1L9smh0AGl+5/Be2/VwEFpY9vYqKEppKBrwuit8SNzFav9d//tKQz07cIFWMJhfQV6SlvTOU
aqNpsXf90Uu/e1aQCBqAzSuGJtLknaSn8FdBNzkM//Hps2MW1igw6AOkfGePx1RXQaj86AFtuf7T
FwCAdK7tmlp0SE0biZWexTdJYm9Ha3w0rH5CE3vZMMD7bngZa7g59BSCKyEScq8Q0jPK9M7q1QtE
4N/HTLzGaXruEvOY93KrkmgD8NSD0qenhMgdZTz2THjIw2QREHgrh+WhZgFaj0wfnoi1qxoaANqD
V+jWY0UIYoJhaFe+8Pu7kM6l6rVWbdCIh+gkU7WP2KoPSalMFMvoFor7sCxi3bgyUd9vEGAl/t57
o2b2JCqmuhosBTnuxBaWlEljnVrxdH22lr5ldmzAcrKTWoTdTeAuDgVg2N3XMAiZ/BQfFDDfrr9l
AThP56qATZPGqEViTdSwYfYSSBnvqi33WrceHB8Osv0zg0bBWlP0+41J7envX44sBgbAAMQOSqst
3yiV8ovY6lpS/329mM7pR7ZSG0MDgXq0kOAxs8221abcG7t1ta2lHz87VcxJyxYUUQhR2brTWKCF
t6uirN8fKwhh/x4YQ8tFZ8LybtdnbDtY5hOH7wkcIq2NlcfhHmwj38xg6AS76ozEkF0yGq8aVZjj
Im1Omf6sVEjNISP5MJowDaPsqUni145nwGbBUQyaTa9dMviiiI8KLEsacI0rAjLIaNvMMbvMz0Z2
Qnv8XcrwXA6wnIYHIaRY4FDE4UY80MGRsI3ZjLAbixmi/8LOYBsZXaAxcU8EfVKHaiUSXxrm2RlI
YRWvEIIKli7J1ozhDjsq5sfKcl8Y5zmdIgGvUh97QDOQ+LMfE3eQexg46liOcshvGIriMOe9/ce3
zUIcFcmgEinAYllvyKLDx9HTnBgFeM3wgMgDiOdT8TxdufWWvm12JsHNlSmRgKBRG/Y7xlOnoWjK
rCneL0zLnOIQhR2oX5OapZrXJ7tsPQXiP9fHaemHT3//cirUYcJbw8QP5xIy7aNiQxShJD5F1nj9
Bd83Y6k1O3b0WIQgkQO2XNDhaGjapgRJphtgOzUUm0wrPNgKHPUhWjmKlr5H//t7uqoc4xIAoB1B
jFDDCjsSGvL6f4P8Umt2DtlllkYwIoYiinpSdHD1/GK4vz5QC/0WOucliF6DMqyAoCDQ8fQwMfub
2EdHMvxjYL3C5GVb7PjvIXCuv29pUc32+sDGpsggTbCTkm15WvqJUq/AdxcmYU4DEFKNmyyn4a5u
j221TaJTr69ExwsZGZ0j+kUvUW2FkvaOPbQeMLCb0AO+HBA23SX/g0DRQpAxR/PrSpePJsNhBa9V
yF8cexhrBPDtDvTt9eFfiDHmcP4YpbUAhrLo59P7rJdAUgtnUNINzISp+Xr9HUtL6j9Q/EphJRVY
rvmp8I1t/Rh+Cjqlx/i58XScgPLpH8MLc7bPbSPoqRzSaFeo8CAG6aBZW6gLJ8hcsbvqotSoSmDs
Eu1V5uchSF1YXiECdCrAlPLcZ/GvlfGatvF/s3Bqzra3iCtq1BOcDxGZBwNnjFa/C7bmFsYSD2sg
mKXdMYs3lGgYqAV9xZ2RHCh96IcLVz9WPmBpVc02dW9ztbGROO46yzglvbphBajuvCAwue3Liz6U
AByz2k3T+txbEHDBNVm7MDR/1EOyUYbIJyB5N7Q56a32dP1HLXzvHHRfRRHKQKUNrAfU4wm61CAY
5p2xtsYX5mwOvC9GO49ZxKaGPt/qXrjhj+NW+jCS9cDlr5zrH7FwHsxB95Ft2iHQ9VBdGR5o8HsE
T3M0b9N2rQuwcBr/B2oPTZeo7XAPV8nLCItDy/y38iGdQ+krQTN71HEBo1P9nlJxm7F+ZVCWMpjP
TvaX6EHguooIQ1++8nsPrqbwCD5w+PDAtX2jucxN/fRuAsD71ydhaSXNLvcI3jllQ6CvbJDw3Nea
N7b83syqf7u2jGmFffmaEHGDMegSnSRIUqejudcVcQBs3bv+6xf2pjHb92k4qU9l6HwW+uOQ9RAA
sHYtgxoYvJGBt7v+koXDco4nz3jIAptaqL/B4bbbsOipVP5w62wlp1A8JM1a3LiwH+Zgcpi0V5R3
SJomB9U4Nje2JfdK+ENd47N+soS/OYvZLICHoZZIuELRrbW1B2tSblRkdxEGLRwlLrcihF46cJew
24s/qrIHnBgCCj2vX0hQwCLUMjclCX+SUXoshd2yqsJFAqRJj1p547Z1eOwMNJ54nNybTX7Sde0n
b9KLrpbE4XwY3RDgKhj3It+srbbzhhBNwdDWvKIIT4lqomtjDPd9Y24NK3G7uD+SOmY4T5M/Bs8Y
+PwQmK1R7A5aKwfHrfQGU3k2+QB7Zzu6nXpVsI1LUzR8eOfFo74biv5IZXQHJY/7oQp+KXV6K2PT
LZp3aLztqr7/wQhu1iIOzhVJLy3ky4dAB6nThF19N24MJTmO6Efvi1p+MBb9yhHcu5EmP8JJfCBO
GLzL8UArDc48oyhcpuyS2/bPIJK/Y6miQDQA5pY1yr1VkZUFuXCwzRGfXS+UsqkLULlC4kB6RCb0
31IXOtuuYE5A7cGEWCVRir2hwqWsPMM1/vo+Wljfcy3UMUzSKEhwY6mBcgNnXs0xE74nIOfAL7hf
+YKl+Gyugqq1cdnVk2T0ZFa7ySTMJyBIiCarazgDcL7979QHVGzlAFqYijmyE36OpBMlpoJnf0AO
dNK1wVpQo6JzOCfanVC/1tHB00h8TCQInlbo5UXxyqHdD8vRbYb7PuIjoFNjcaYh545gnV8IRWJZ
VrdGrLoAAUGU04btcAJ7meuzOJ0V35whcyioXqhDURj4YibgJ5485hrQhGAF9IEXAXkJ+ZrN9Rct
De20jL5cHaxvQd6eghAFrXEYCkSuXcI55frDPxXqvvuM6T788nSgFTOdxTBzqiHDrnkpnM80eKEU
W/I0Sf9VXnPiP7JXeSdcZa+sZNKffbTv3jp965e3hjo8NPIGJMyeZb9ZRN61PvsNYubRnvQ1LSO7
axpAeCLzuVEgntSN9tpCXbjE5iSeMJOpXeQasrsqP45W7CsMsFndCAdXaZR9nyqdh4L4NmjsaiW0
WMor50yewRSUcAuhTHoSe/lr8hNMXOAJDAfmM1s7dvS1ytTCWplzevo2T8Zh0onkZ+ioHyfpWwja
OPadBa3gT7027/q6WcC60rnYPe3aaCxHBJWdq7pkYl7txAc0kegDO9Rbex8VXrsm6b34sllwZvRd
IboUyg0dbLi3fAuhDyBr4S8Y+OMhfp7Undu1TtACGp7OCT4Md16cT+HyeAG+ZweGD3QoHPJQQ1oL
SI+1qH8h4JzTexCCxL0NU+VdVMd7YRPcmNqb1q4VqxYuGTbL1mCg3jPwR8JdoBHXjHI46JmAFz0N
5cv1FbCw1Ob0noQlHdUqFA4hFA7bM7dV1+gOC8HsnMZTE5uT2IavR192F2PIdzHlvhWqO2qWt7qp
PV//gIWTYM7jaZp+1C2CtEspwN3rM3PDq+w0huwYliaK5YCimyUMGYlYufeXRmx2kGsogSs2YE2A
JwaI95juR1J9uv4xC6uJTn//cqDCXA7lhRChXNITVJMOjfWbZG/Xn71w081JPDI3Bt6GiFcSXHNR
It/QoHADmz8kERzXqcZOsENZszpbeNkc2d7yEMFti5tBKJNIeNS+yBJW60N+UBs2enqcb6Kq9a9/
2cIm0WdhnhxAGzQhrQGPgM61QeuosoJ4UPiHbZE9rGFqF+Z9DnYf6xZdmMkYlQHyFTd/aLJyjS7o
dtD/YNd7lUdlBtXBJr8BjrFrn/TU7YDvfp5OZDCgvK7eWjAkGvf4l5t7NKG8/wVasrDs5vD2IrRT
aFxPETjQfCSKXF4Jp63XvBqXbs45bF1GeZgC/DrdMpNH28TqgqzqjjoIA1G0DlcaCUufMZ1EX3ZP
EgZDKyejM70svcI+1TLy0zV/w4Xpn+OeW4Zu0Zjj4b1Gz4UotwD4edfX79LFOEc850Or2OYIY8CG
OSrK+igssmO7izBcrqG73KlBSF0T1l/YmnOMszZmgKQNXbgz6njLg+5sKMyrU/NoKWTSLYW8tqGu
KeouMBboXI1aKKlVhQRkziHmgwfB0T3PeOQklt46WqjANBw6d+BFQfNo0PpokxTdRqkhn1haJgQr
4j+6UFBypEnvmIARu1ahAbRYbDoVQlNWj/8staNpxHeRWbv4sktG1NDrtFyFeqT4bdaEubQPpZME
xRPtzKchTY96XIBPrnO/DZFsp1wcIxPO2VoGJcEUmq4AV/BTkRcAbqZwTuyhLiWFfBcxioVjbW+5
Ody1OSDKmlbc10y8KFla+zoKCGiLdb9aYdjb2uKPaZ2+ASELJdEmNffBAKEjpC+o5MQVpDA15Oqn
rAW8NBPFmgzBUsFtbqycRYNqGkAH7XTNmZC6yAbEJdl2DUDmTv6h4+jIPHBk2Kv+eH35Lmw7dVa1
kilDPWWEOoRp40vrBx1GKjTfXX/4AlwMTfy/N3VqQFmh76DGEYKH4g9+v88v0R33GCbPjW9QxIVp
V/di7/u16Hu6Nv6b1ehzIE5OLEBBRwk/BuRSk9tjC612z3Agf3e2X9d4bN+HR/ocDdObmZlR1qPJ
jbqblUF+wDqlqFzlaQXp8WB7ffiW3jI7EgE3iKH6FSbIOlGl4iVcFDepXnlGCoI9XyspLhxguj2L
iWQnmxHUCfTCQGSj6EvGwkd5umnAEdah+hxsMuH3+eb6R5GlGZpW4peDvrHzTiEdsj8FOhWj20Cc
dYMKAiTnld6pfXQVt/W5fdZCHJ3NY5ChlZ94gfePJij6f4AyFrSyAstOduQuuA925XbqMCrnbA90
IoSn15LcT7rOdytxljAlFfSuAJpJdvBy8kot3KZNtW2tVNtoMnntJGAfkBnho625o9q/CXt8SVoO
mikL3yNNVI6ljbeUAocSGztc8sfEho5d3j7mpgq52hg4biZ7j0AfzoCZOWAjg3QzNIj86xO1UPXR
5+llbknWNKoO+PAm3zOvPHZugFY1KhPoMsE4aE8fFHjTvRMn9JWV4+j7aBAg9L8XR5GBFDQOPNl1
/RslZ7sBYa+FIOvz9W/6/rTT53nl2GvS7JmR7HAwbZoudSwdRtDJGgxwqabyuea/rG1tSAmRJq7n
qcE4eoY7CWhPjg31eY3A/f0noKH29wixFsLCijIAgMmL24Iqr0oVbJpsTYfu+zOHzl0UWBDAxNoa
8Xj5Ho+3QnG1JvNrO3Aq/en6JCwEY3NYepZX0EIyEItPYp7gQB2ViK2t2YXR+VzLXybArDmDvWAB
yL6EKIADcx4v8M37WnNhyuvACwR6z/GB36+pK3y/XunnxfflfZGwGMmgPQyNuO4MwBYYNrrDdBNE
F7YSYC69Yvr711eoWUgC1F93FJqGOblPm9TJNNipsZd/m49pLL+8AOrZATg8QCT3iNpkwk+jGq64
cS9Nx7QEvjw6Lvpk4FoC1YTBL5WdXVOXmNHKZC+to9lZ0UfoDowGDlg1/hVaxyFa+dELjC06504h
WRQKk+jgBzfZjdgAqLMxfiDXcdei+KUpne1hW2GBaoST2zp06mrIslvFRYCKWSorJeWlcZ/FXUnX
hnpUhzBxb36AsbIdwtcgXQPoLp1yczKD1o6m0kysm8lRu7zPN8k2OcEO5bKe5yx8wJzBoGWDVai4
DXbchlNQqzhigIoIVA+vL/mlx88iK9ozaI7DyBWJTehAbRqapFCxytes9hZWpjrbsjSWSSErVIKI
2To9WE/23b/97ul7vuwniMfakU3w4LRH5TXu4W+zJ7rh/9vTZ7uV6JDaZhYa5FyJ70IlaaHbmgRu
LFdVThbqfXNqQgyg7ECCcjoujQ9Kq0dopT8GWuT1avlKTOvMWVV4vDRBXtPBB1V8JhLwaQk9ayW7
pGDKOUke5k5HwlE6hRL8UYSxwiZZqHTo9qwUpYzlYJEEwjKRtrW2xO/QcP4wXfMOKW3yyo/qbi04
/H6BwNv573mMGwH0voK8KB8TVxfS1dbKad+vbN2e7XyWJlQWJUhZRDybkM2zL2W3+Zfloc8BvvC+
q8Y+xqP7Lj8GJvg9XXpfi1Xq+MJPn4uVD6XRibDS8dPvxo0tvWkKwBrySeAjC4Cj16fhWfBx/WuW
wttPYMKXvRS2SRzxTs0+wS3qs9jw2ssfbLfZWA7dGEfVm/yk1cDJn9YALt+f+/oc6KvFjc51hlf2
RrKPGdvmQXlDGrrp29VG10J6NVcmh0qDpAkFQzc/KT/p79KdGAejm/1qbteTm6Wpmp0UUVzr8MVg
yQ6mSx8Cng52q59GvmbkvvT42c3OLbswk2KS3StvIwg6516U/rg+7UtTMNvjXcvtBA4QWMT5xQj3
GsRGcu1SdT+vP34hdoCrxN87u2/4WPeBlkEU/xEybhr1a3kwdK/K4VfS7UzkgmH9dP1l35+mujXb
61NTAHq3mOrJqqc6R9tsr8OqJ9xef/zCLMxhvsBBm4UQQ7IbCMwNSxPOkxetXbnJlrbfHOjLU0pT
k0J1Xj3wA3rpBKaAJhQJDtou2jY/glvNx/4D9Tx3/pVnos9hv5IIRF2mirqN/RRDYV1H+fL6YJHP
FPWbfH+O+BWZWdaRRvHsuoMCoc1vwZfapEKFYYr5YKuh6rQlUOsiKF5yg0IbwtiNwwjLmLra0E4p
nMAsbuOQCRfkbhQ0eXFQwxb3Xf3DgBubW+WufbZj3TO68Kam6lbRow3R2mdol4ZuDr0mBxBG/RRU
drVVDJ/xVw02OroW71CFha2gM4xt5QSwAFIC+hhXAKkpKp5KUf5xdF2Y3thkwjP48DrYEv4K5lue
Va6Gcmc5GN5otJFD6yj1VIOhOK+qr0MJbmcmNNUBSOkX7XQY4XV7BRLl49C5psjgVxiZBzsrLlEH
sTTJx0OvGscxka8JXFudnEAFpxnPkaG+wWX7xEZypwZiPAgVWblWB51T2fW+LYudJes3DeZBsjBc
kSGlnqzqClW75Fp6yMb0adCGF8Za3c+64TGyCp9bkHMwWkH2TNTwgwhaA7CvGvXr6N22yzcBDNDe
1A5BprQnGYEOY+m8cYuBPsGOpoVOCCO/oHUufOTb+qkz0wyNL3rMiIw3uSFe+8HadVW20dtsJ7nV
+VYjLk1s+bkinnMtuwQqK3etAY0DIQR3A5QzLIuetAyaGWmSgQls75tBPRi0/ejbDIQZGU78JPZH
z7P2p841BD+sQ+klyBKXG5OmQpVDHEMF4ZUM8LeD+Lt0zSrwjAHmumRyvA/xrWYtHgqr3NsEe6pq
m5dS1k9MM00fnbVdaEWVx0eoK4yo4BjCfCw7gXoIu+iKEjmlaT9oFuiDYCD6bZ0GLu9h0IawFkXp
8hiPyZ9QcEDlesVL7XZLBnqkQKJvOnSk/cLkuyKUTyGvcJEOIboC1Uckq22UWncRUHOyTfedLXuH
RzC4bOlHigawXsDgsod+AU/CwrFYdAGR6onkgQ5EXvZoiS5yWByClp1Ynt7o4MuObzAWvCNVc4xp
ebItfpnw6aicvTGD+8ACnURNnvRMPgs6+lQZQauCncKBSPtH05KbMlA3vIv2rZZtwqbwwxbJAOiH
Es5HmU8txO4sYZ2L9b0nKgSWzAQ1UcGTTaOWnSPG4KAq8W3NSeYIBSA9WWKiAUa8i6IIRDDI0Une
3fUtHR0rS+h2LGnpRIN2EoT/rMu2u6k7uM2Z4pfscbwatnJfla2rl8YjsznQVk3SrIhPfXajvjmd
5lAHM2QySyxE3nBYOQZqAIE7uzW9ohn+cKK/qwB20LRGxURr3rGRHkDjeS81lJVMFX5QEcf1xdv8
hcTqU6Fo+YT42tAAEq9xt83GLAXc1bxRpNwbTfMelfqqyPBCPDMHUYRJqEF4CdArAW+pzOhwUuW2
kyfpIY+UU4ZdVZvNngzkxgK837XgmF0HxkoDY+GGnQMslFhvDLWvgUgWkScK7o5dCRuAOxbDQ51W
Gwt1VytduRIXkoI5m0MOagoloGmK7OysFNajzNZ0n5au8lm8BoW/rOhaZHaKMro8/J1L07HTVbfK
hTmaUzgsrIoQuwi+Ad7gG1PTez/ep7DhJh78fdfQOkv52Zy+oegpLLokvqLfaDj+fMCdduixQn9f
OuKwLtaw0IYDnOXvIK7L1LoaYUkDweTRg9wj/F3fSOfIncQduiEnQAzBZqypx9do9Z/Fz2/259wS
AbxUpVRKdEW0h9rr4V0I0ChUivxP1XMPsi7lrvLyG9yUGyNw/rUZ8h/yRo1+REgwcxW6c6GrH+H3
CVODxgP4A639tdxuYWnPSRxmIvoKOGlk1vZ4CjtyVIFVvh54fd8RBzDs77mqSMhbG56EEGYtAcss
4n0ShOckB7c6D28BI586yCsR8QIuTZ/TOAjtWwFpUxR2JHj7qa1DLjMiPlhrXpV2PyujPI527NcE
IlRC/WlR8ieGGNrKpy6N4rS7v2SsqkJGyCLp6Y7mgW9EUGBs11qNC2nRnOmRV7opohJswRJWhUgh
PTH1nI3e07qP6/O0cATNzRPQrLel3RrA+QzUDSPDb9kPGOQ9XH/64sxMR9OXsdGCNrH4VLsx3pjt
yD1W8nbcwriCHSAIvcqyX4B063OWR9z2zMqUCnOwLW6iwet6SE/X2Jua2+zlwUw8+T+cRNMi/uZU
mNM9gFvICRzQYGjG+MtgJPcZlweEn7sEZh1BOT5fH72FhTVnewwwTUliYaFpXj4O9n2WrFTSl547
7dkvk8KZlDSomnQnjd+h/jp2K9fywlqaA4iHguqigqzwzszexo47Kj1JCP1dH4ylfjib9siXXx2V
5shzSHLugvemdKcaFFTMISwOmz/uTA4Ka22ApUU7hwq3Zd1HFrcRep0bf1KHqI/aTXZSvWyjeMVK
6LdUkphjOTOLFYo51dVkph7Lqjing3FEslo5pgbnkkrRXUjGOFK3LlmsvlwfxYWpnyM7SRz3/aDB
5zfWCIxhyw5Rdbh25i8N3FyVPcpCCMZ2oIEbb9NdqTmBrwfw3qOb8pK7a829hWU2B3SCuV4PJRBJ
O23oXmgf7WtOb1myRg9ZGqLp71/WWUG0Om97PL6N9YvUhsdUCV+vj/5SqDSn5YxqPXQaDJFRGhox
QOaLBlMO2x02yJsDd32IFl80O3dzXRYjTLKSHYPjsupXTo08FfFKts/9uodpveVf/6QlPMWcstPD
gKmO7BTtvm3rpbcIMw9d4oD0pm/YB9s1ZwbujgsRx0e6yQ8V2FmufdCfsg0fvQiAy4c1jMJCxDFn
9SgAtpnA4SFCClTfKJGRKk4KxwEJnJHiynjlwlxYHnM6jxJwQoVWpzvUAzyFAQmXrUAtl548O5aB
FjZtJZvK0NVWtS4Feb8+RUvPnYVikPccGJDj6a7swd2Dx2HY7a8/eQFlq88Vy5N4KBCj2NlOSHZS
w4g6nOCeL/LhqYu1rWbDEZnZA/PawhuTLvJ0eDl7baRAUCGAkyLSxtYYfiWJYToDJJpKIh4YUJue
XWtv2Qghlus/dGkIpqPky5621URYlp6nEAq5V8NDTtc29NKDp79/ebCAF6RlpvX/77PheUqy2l16
tC7cgRytn/5ea00tRThz9DfrLVSSxjQH9F88NFQ811r601Kqoy5godyR4mxy85dZdadSb1/tjD4S
W7e9qhidtITMp5KJlbBk6ZifY8PjIkGhTwe/wXhTQ1fuoTi6j19M4SaPup9vtRXQ4Ofzvgmz5ujw
PkZbIKrHdFfV4qUsBFyNh8xNWyifBpxaTiCaTakUN+BA3feJuhVSgZV62B0GM8k9lfPnui9in9ni
ZozIoe6ybVDFqArhLxChHc9GBUIzxFIPWcrOZmv9IkV5B+Gss63xJ0tBI5fn2UfUhNCRVlcOzKUV
M+sOqGMlLbvDiknHzZA/Bat3y8KD54DzpCV5PuY03dU/Brd7nozwuCf89FndTPDUdULjAnxUn0PP
k0aLadrU2c5CfET8CUwV+NG23Vk5sImWA8/1Q1Q78VldaQEv1Hs+754vu0wt9arnCUKlMJWQsZXG
uYBds8PS0kv0aisttlErCRfXBGTOlRPD+KxffLP85uj0NEQhlTGgblvASA0g/dRC64+FKm/Uoj9p
A9wn9fHOSPW9PeZwVqWHiKcehZxUypMf3MwGVMolQPNYbXolIArB9yW1t1qr+WlQ3ZIOeFuDXsIR
BGLWh046yFtjTFCtR/suFOIyFlAkVi1IoBXwl0etMnDMCPGuVHGvhbD1itmxD61tpcNX2QYuDBK6
W0NVpvI+e4T1040mmocBNpyuqIeHHmgolPbhmNmF51q2l4AI2MDnN8QQg6Og8u1IA9ezTQJPr6qb
pm8Odix3GY+PdWL+ZD04FDoJ7qKxv5QBv9USDbuJNxsbuvKaXqpOEuaRk0famVrslgnAo+N+UNwu
HXZaAS++IajvVVC8j5KOW7sZN0kavERBsSO2eKta42zk1AuMovLKHgLAgkhPgYevQ2j8kpqh5pUJ
SZyWGHvgRLzELDdZV2ewl0l/ZWHE3CS2TLjpMYSfdf07q6w3qbDXblBKryvLc9SGb0VVPtSJBbgn
zNc60WyHvHPKGkLhDOCGOND9KkItOTJGD464zA206t6OjENi5YGjWCEBX3v8ofJk2Ng8Pie8s6fe
hPRbATgeCxSv4hJYMJ0eOmIQNxrqjwyf5Vo4vjDK1XtRdz9EoR57y7pEGatcUsAQQHR25g4xHYAW
DSHYSQzDHWxlU6fqG0Nn2lWgFoyuxyakmnT0GgKPlPR3FUt+tSW9QA7zWBfZa5ARAcN0OBf2kRF4
YRoee4iNAAG5EaWdeSI24RyqRw9dEoYO6cvbOqyedANe6AVlt1LEb6kRHgWEv3tjVN2qrG9bC0rI
He0BPc6yRxpY+L8GCE9g2551MC2eQpL+lEPyg7SI7YqWOrFeFj4rxsc+RQdBAerG10h1Ly1ovguz
fyCR9hBJYxtY5E9Zm49NYR+jwHxqJLoTXKLxyLvmrWjRdIjsCrZBoXmEdwsAKmyXYAVaMIkuSLoV
BQgFcUlAx6X1NunzJxon8BfJU+iig1DfqiNEGLP3RFH+KIb5Gtr8o5Ajg88z3RtwTHuCNsCNzGBk
32ZPFTi/TmbCJa9LDDfnzb2C3qQLwPcBGcHNWNewiOdl5BWh4Y6w3/YoIL5uaFFQe6T8SLCSN7k9
nCAjnfgA8Lu1Fvg8VTZVXr+OCqSMWMVfRQn1HDAKcF6xjVDszklz9aasx8BtpTiEEJ13Yq78iQEh
0inZq3VjAG4M9h18TbAf+BFCkycliW65AfPmzmCgdVTJA4hnipeAMJ8aDXW7qCrgH5IK1+jz7hxo
3I80pjiZXT7WIthotbrVu85hanTgHNKbtTI8YnOcTUXZxko/aYnqpqsl4W1lW7/yVr8ZrH6n58G7
lnADWOfg3GXiqbTJcZAZrMQq8w3aTVsZALGlMesWXkxYMX0dOnUQXqjIXiA47nM2+mFJ7hNu3scx
uQAviFZZiruqNBAAxrljtsNbDrOPTvBH0ZQPYlLupGUBC6ZkqCD1jSpSWMPxREiQP3T+2kvmAb6+
b4zI7yzkn13X+VNGqDTWOY76BBbNObyvotK1q/4lHSH8bU8KPUHzEqbaUUlz8B2EhNpUF7KfPYvU
DYmzi20aH0MXMW+su2OTtjdRy16VVIIgQfQOMhW0ClzUqf9EZrdvzAayuyFwUqhAgjbDOsfk9E8/
iktbl55WN5DnRxuWy+7GqPPslMYmB1pM9To7uTEClMoHVXMg6uiMEj8ZslQ4RVIDWh8tVGm7R8Mm
PhQq3qC1/lEQ4KAMcjOk46MkljsKfjSbwjGD8EHYhRuEZDdoCQ6BuP0o4JLUWXAWxNaHK3gHqXiE
44qOvkmMAx1YJ2IbXmiHzzjl/SiNfzUl80usE0Dl1c1kOQ//6i1g8J5WBl4F6xmpxZsh+ZWHldvH
BsATZedpWeySUDm1eX5ntfTnMHkzQKAUDqc6DNONJ1y9paME/Qms1Y20op9lmfpBTe9j0/5Q8+cC
dKOEsJu0bVzWtHtz4BsImLqQwN+D9OR1ONSEpsC2IEWvSTUTXytHyH6Pn9LsW6xfV2bMzTr6ICu9
uWQJVAEM09fj33ClLh0uOuHypvspjOG2i5Fu5+op6qcjKR3cUWnu0Dj3CmSLVRXhBGSFk6T5BtbO
bgLbdice/4+j61qOVAeiX6QqQELAK3HyeJztF8phTY6SQOLr75n7uK7d9Qyh1X36BAvgKzQJrXcv
vV4ylsgVqsZwEIg1GvLMsoiKLU+mjOSPE+FZ0KiDIdVPTtc4l7kVam4fBkTPbnb54FOVLQFuMmno
s1f7qcidqFX+E6P8sE13O0Myg+02HGyCAwVh9mvoeNaG3GnGk1kiJaYvoaWRXhWtPl5onPsUiHFW
UBcynq3odpPCo7AFMJpnO6rJA5Sb8QBWgvHbeB71TzAFsV9pmDRcNl+ETP/zXHXLxRl6slQS903Y
fTi7OGns4lNis0Y4eUA7dmFO8OCQ9RNb7+duKpIeHFl3XGPhN1jB9xkpzU4RBoTJSWbiVLHo5AuR
oDx5264v2oz28PQQXnne+PwqYQWz0ZqhfZg+RV3eWoNO3mVTumGZaDwH/3x8q1C0UM+nhFB1W3Jn
3/UjvhHUZtIK7uSHE7eDKnRaUAw8H4ZL/a+ym3+DEqfSIeAJwMl/Yye2du9zWdzyQJ83CDTx5df9
wOpshkrIH510HZYf2yJnzwL5Q3kBIjjMVYI04nVwKEXfk8nR3VVUHrfe+qZzietJ+dNI3a9q8QAb
OWXUMKQ2eKp7dXLCw26QP3Ypr37bPgbYwzdLJSJXC7gMCggSa1Ingwou1kTSqa4+ieYHbE3/hpav
0FnYH26JG44RHklEeWh7bdYYCzY2BXR29yW5nqE7RHM1dOahd5s0aNl7OdvJIsxz7YL94UkSLi25
Vc4SS6cCVQAOa5bYuX3fx7kqT8KCZWppI6o96LF9J+qHNPPRKnUKW9LEbFUQjos6wh0o363l4n+A
J9Ag02FAYjGIIwDZp+6BgAUbIv0j00F/0TgOR695qgaDvdi07sRKTy4PghCb/weY+mXo4Kekc8QO
0QhIKHLBKVkoFPlcT3mGiGgWSq1t+JrY5fPQLx3YHs2xRpRJvPR8Pq0u/8xzCVJO4X4XCzvMZHXi
MbDce89Z9Lu+DoNynt+Gdc0k1X9MFt9mY31CkA+4swxdD5KsItaOehA1yzzHDsvZO5WKP9cDbOZ5
Y15l3u3WFhuslSADouJLPHbNmfHBe1k2Qo6mG9UffgxQBRWwUR3SNNHzTx5s95GxV8/rM6EkaY0+
C+NEjRS7bVO7thljgEiJb/rj0nnFoV/tMuVSugn2v5GTmye1FJ9wxoOIraneWJ47KT4GSs1wj3Wx
FYqi7mMdlP/gbuXHQQ6FMbG4CivW8J1sOx3hgdwRfwV5Ae2406Q4cF8bagb4a6Cbbb1TjvD4frPg
wGunY9VhStmcZDH1gVJImuBQxGv/MHd83zjIhROc3npiXXjtIoLmnloNu5ATb5z7VYWdveqR8Fi/
VwWL8VCfS1H8TNROEGaFpHJ57qn9Jrv2XBqVlh6IVGDG1JHP5ieumxSlf5cvqg659FiCMJ8D5Ltf
gahl0o3U/hYzbrlTqjmhvQ1zJXEuTPs8qPzXeOWumtFBtrJIfHvAmOU8itJNGkMz0TqHfuj+5dTZ
8JkR2LUsW7whysHytksvt0dEseLj8s+Bicsc9BQjB9MI4uxppLf+CGOvRNlzpLXa2TNOHbtfdkW+
wfhibL/XJdhDqnStiElWjRwg22xjkovp0nSILOLO1EVC9c8OY4AJ2TcZcfUhuT1YudY7boG1QNt1
vV8PRBC68BPPh5elrKyEamdMUbHhn6OQmgRe8rOxrCVt1iHauvqZWNWtguNNmPswm9paAWFgV6h0
nSGi0XBswX1NmFVAt7bl161Y3+eiulKE9CRKr8/54vUZ6sdpQ9jPh2zYA7yO22NfKROXms9hIce7
K/Kw7Ry5Yb6pShiK+vBlc3lsEJitgmoKDSKAugFTF0yE7HTtbRotm7lJps+N5y2QvAMkApm2xUEJ
T8RGoxf31xDpaLAcEmgOhoLDiK2H7TMYRclqLfFM14ei9/2Hapxf+v9nOf+zhafwq1VvfTJ55CCm
KS0IBJ0TKVD1t1+0bM+r8Jp0RmZrU3RPa1dlZQ9iHaxd91o3f00zXc2CFqdZYR8dnIsSPC0+4sqN
G/gDCLNgcs5M0Zwalse46seeyj04iRk4bzBAsx8Gez0UVtdFLO8SvABPoymPqMTOddYo/66H8XLe
b0OAq+KB+MC9PbquQwkEMyBV1NkIbZR+SRLQK4cwL/NX5NQgnrsZD0I5oP5UgU7zYf1etiqhQRsh
2+0HzC6IczZMlb6C+xCoi+M4nArqpQ6pnkpETZHNyTr84nywcSqyE1J+M5qzXVnAehLzy1s+qi8U
tWovrNK9YYQtzw7Q+oO9rvwRWFhstdgo276R8dCBy8AQMtcZHlqL8uNZI8cKhD05QwKqV5bUQ36F
SmZnWHAaufsHT5ZdifdvVPCZanRKav8HkZ23CqFdlFp/wewECezq0qrtbts63CpNivMqXTinDQNA
Ocx5axf4W2SEuuZ+geX21PiYXFmAxB331147FjvM7CpwzGLWOseg7fxMLZxmqmq8ndYlPKyoftpq
cx51k4Cw9kgqcTfelHQ3SxgK+GW172wrkQJlYgyAOdeBVom/YmzyN7mXhn+xbRMRYeAlqrpNOr+8
VsY/NrWCOZjcRFi1fdbAJmbKh/1WyAyRY1fN2h+IdF+3dd0bVv22WDqbBlN/QaFvH9GbjOxyF06Y
uU+Kmf7Srtq7ojgyxeLG1ARgjqxBPzZH4upvy7NueNDfpZc/1Y0Hq+Y7+tHYQ9KAKUEnb0jWZdmP
4E02YEcahkaYC0jp+xFBkePY5ZhBEYJGbJxUtXMGzXAukZYWPPjNBqJj/9SJXkD3Mn60WFu4SoOu
ZT64V17YIHa2u2CXEUwtUh4h+Cj8uOpQPgLX5JH2CMLYJERRYvvevHkJOzBgQU1NiT2nmGUeGi8P
t7Hfl7q64DzbEU5fC1o85drBGMh/J954UTPJd0+C4O11Z8+z056ZuEG5iVwbRhwwqVY4CoDCtLeZ
kkuHwOpYu93emssUg/U/Q6uEIfcRdL4oH4ssF8WtDxiJlT98LqYDLZdkxLaPrtceq6l+C8j0rItw
IdY7qfJHl1rxhE4G1JpoYNUG322oTe3q3YIfdu/IB2PqZGWIL+sbrwsn7WZ1YbLBLRMLDoT+wv8q
SfEeo25Yk3VWnv8uuqlOa1jw91ygYWFyNxFEZDE+w8HGwyi41WExI51rDZDsNbc24gZUK6J28jER
iHoLtT+VUUCbN4victt6Bs9Y4b7Zro1cVEE+fWXHio+Xmhj3tPiewnvpzzuHWwjZKtC5a0SiHDSr
lxC4so9oF/UF/8QWuAdLpoGEFmK5UQx4PDTrI5pdZEnCoiGBzX46dWQ/L3OKJjwbnfKyccyQY9m+
Ej2ZYyfcY7AUX8smzz5ocGE9At2bghY6Y4R2hStZj3ZfnMzSI4B3GwEJ2DqxNogz5OR4Ydn6FKRN
BmB2c7HtBK6EEcn+omBUZ3I2qQ+7/x2o1UebQsXnk7039QdMN5B31AfMZS9b7+EEre3HAgmyaOf6
/VL2n75FAsAYJO2bIMbsf1U6v9jwf4w2OfWRs/ANjovNe+PDIE0athMWkSCt+2dYT2S1sLYb24IH
kIn7PSe2F4oKDNFlokeFQnUa6+1vbYYOJyF44bjMmNBsUGDbpTxNbfuVD8O7XIOrt9LY8yAER8fS
mO6JF86HLusXFeASs63HzmXIpyTguBewXkfNlZlqAYnOenjBnT0MrG8T1eMUlYNXp1QNZQy/Q7MX
2p7AzA7QjjdNFfFFDqG1LlvUj+IWDOK8lMUBH+5tZUbdsV5EkxbkI2hrE/o5jhrXnn8lSOMgEQde
urb2odLi2KjmU5tuV3RFPN2HNdn1IWZwjCuYf3Mbp4SwYA0P90CgPYm21I+y/LM9Fnu1BqeN1SdS
o19aumkMLaO/uN3slbTiassP3QSs2pfw15xr7JzQIwHxGy8VshmnZn6tKeodPuB9lFaAmOaTVDg5
ifFZSLz13AMtdwYD0frQXjYhfxYNKwUbSOOIkNQRftOB/9T2gH+8cktkAS8CbzmL6jdo7KSf6yMi
VrNK4HkIirhWMtoUpuHhVdsBoFTrYqF17/GEzNMUtVTtRfDuVA/UQipECbO5CgyxAlTnudgv7o9T
eKCnxax8a4PnknZRRdoEs3QWiD2HCFs3NPIR/0Ic86hRxMAA0hz/Nzz2HV+kPaDZovOjyoWpKTDf
SgYpBV7i9LE7BemQAy1EAursA/UuEAuDCl/XceOCL2Eh2rJSPFbGyxx+4cjcWIeEFO1ZEcCvjfiF
r3CE8a+FZJr9lvWE8gIzKMK+tAdE3Vt+uiCPFvt7G17QyH2VzhavKEIcihpntCzEMrLvheawLdCv
2ESEbXsd3OoLpLIdQYiaoVM8tygRrn7Srr4ww/eAqD+K0gywS7AzwvDJnBE+LdQJhxmZtS601abq
n3ztP7uV2Rmlv6oGXOSK7OyCQyQko7VBDsQyvw+BEwHjhT4C4BzXXyVoQnX+icTtPZXqbDPnS9fB
CxMn3j+u9AygLBXafyutHo+q154UrvM0DU40zcMTCFKRI51XHJcPquPZ1ljfk+le6AK8s3X/9Wj8
UIXWTw/ChGHcEDyqzjWpAL8MMWbDq1O5N24tePLg8IBtBazmwSju5BYXgOJqVMm+s5PReUc6b+ja
MnYEFpDcPywOeVQDibnoH8XYZr3+woI17QTFlQMx5VsJvLx4DFEgkg7S8KqvvxcObBPaGYlDjeG1
oK9I0gxhiZPijMFJD9AflbobZ7QPHdu3HsisjnkGlSptebCTeLsH4cUj9LYEfjCSvNu4s8GKnNO6
RuxCgSukzgMhcYcBv1LT3qbIG8VKB0gp7te3gAFWP72WA03aqvtDfDrQdZxIOLApVB/oW44BJpSF
79d1ScGStIj1KIv+xgqcE0gwxjuMTfqxtZAfaYJ9T1DbR+HfA0ZvI5YQ42wiSsm+svwHaEjCWa4h
yUcrGnX7i9f82JTiMNl/cC9KVOvvSoREKu28DsiPq7UXt6XSsdwGhEyuyCexq+u88Eeu5Ce823UE
1PddMvtWQAISUqe5jRLLMn/Y8W3jsT2bPhEThD0IPQudHKGJk/2l4Sdc6RZasuKxn1GYSzcTHjmb
zVTRRAEjo7bvHfnT1/Pv5GFX5MTVuGJV5ayRqXI0sXCFRTRVCE6NwfiANh9Pj9/+q8maAvWD8c+3
YyP+1bmqQu9mnIfVZ+//q/S7l/tAtFU4sctQs0it5W3oXgq7xQ0zeNVwyTc79BkCXnGNGsp3ZkPy
HEIiRfBBYSZQ9eIc4JyHMg5fSB/W3r3k5Y/ngIPsWUeFFSxgjnrDMcLK67i+USdptvzZ0l4qecb5
iCIP81WLddEqHov1RE3+XHftj8mLzLdHtN/yRETvI1tefefWGMJsN24bODqKl43h9WI/6A4jBtTY
z+cHCMzxGa3MX999LFyF+nYsHhXIIRca9rn5EImZHdoe8JYUlxWberSpAICKFejtu9oYOjiK/62O
JHPiFvLEInjM75HfUJdQGy7LbiLX7oqhgow3BnuWlTWhsrcomDG+mIjZ515gVCr7xEHuz6AgIZEp
DQ6+1BDs838adgwTrLd1I+8h2qFgTorDGMlCyNvoTASmeuRNFw9G3ZhuO79NINpJJcyiVJVfemoO
dClCy/1wt+mtxSHu/Z8DCH6+u9NOjtH9Rgv7OBbTruFk37hwjS8uq7Twun9t9bODnJ2WN7FNYDHn
NcfSJrFTdpELvLlo4NJVzBGO3CcUmHTyWZZzJ12AsvqDOQVFgDkLjSlIgO1UHgeYTS1QfwB/2Xub
zDp5z/bCvTOYU3QCaCDmvjx33buHGwGnqNpAZ6SwFO9Q9h62wn3oa9xDT4BK+LYUDVggfz0252Ys
kd1oxUtzW4GMYNEX6hlWzu0HKFQ4+B91++d0h81+8cs+lTaLJgU+17DvJvei4DI8DliUBX9w3w15
cCvQ1PQjzFrdJxcF27uPC1uAxz7IVlIcN2VFqn6H+jVuB5nCfDmBsyxs5L6B7GfrLM/4cbIoLyIr
8OjROZsKQU0FRatksLXSPWKhAcrwdwYZFBYa2EpgUYBsIVqcJgdtEs2ftecjHb4LKTJDEIYWOuim
e+9qyleb/TX4A6c+1tv2u2dDOLb0ewmIOQC0w5cgaXoe19DdYJ+FO4EtD1Q1PAOhOJm7JZ3g3zYq
L55QZOrx05mQN9W/2qivk7ccZr+AicZri8M/0CgKFIGqXahAVKgboAtT8E/qfLc4ywcgeZgpuTit
78Zr49HRSEkS6zMV5BHafoxzsBbCzqkOqwn1Yxs+A4MBsa9g7Udx+uJ0K4EZtwVWjkWP4oWYLNV8
dUJPYVM1eIMGO2wYonwNPRRYWCDjOd18fYQBDirvknL0RECywgALIVqDqGQQPooFhPaD/RZYKYRs
JJqs7gNWkwxdRk6TYQEGXvjfk49ppHjf5uGrQlbvgFjA2Lf0rmqsF1XDDa2FnbrHd3BlV24bl4Id
RuMlrCQPSJ74gK1cCGw2LWbE/HUicwZxcTzz1nUinaHomlQQYtOMx6jFZtWts2Lzv7jTxZ473Qk8
ZYhM2dhRCN6t5+vQQ/VVLE+QSn5j+LWycvIz4MRRE7QXtxET3hpZJbC0AqOnfW6QdTQzP1E14CyY
wfDCOgMQTGcJw7g1SBAivC8HtWcIg/NF9Qwp6EPls8tc99/eVP6uQfDEqfqoiy67d2n1NKAAOpmE
2d/W+8m2sFhBW4iw4OkRY8iD73u3WlRpjqdJVMWS+jMSByqgoMIMVxwqTw4ahX5sQmRBR5tDUx9/
9iRHo3sL2PCioNCse5gv28BbK5zIC8u4vRx5w+LBdnFksad+8l4XtqbjOGEXMEILBbt8TWPVDk2k
Hbpv748hUifgdB5B8Bi50BsWBKZ/3f1ZG1wTaSQHiD+3/O3B//AtFwPsGkFIOnE/6YAJrLByCVsB
9kBvRbyDksz9mq3xMhIk88Hwxg3X4A4Yre/SUl9rgLXVMH8wj8Dcx8fUw91yOuguxxaYujib2BmS
TBgTV2icFtQ6V82pA0cURF7D+dnCFwENZrm2ZIYBmWO/NhZEmyqg920hRmDUKCGebC8HwwHv0oH3
7icIJ+pqtXigrR6gLI6nCTQVqDNhvS8GcnQZpLPG7WF/jkwZ1wyJaECfYDlO9+L+gJcq+A1sB8uM
zuV4dkGKKAV30ykvv8FBOCgMwgb3IF4KnWptzacFmtrAsdPc76qIuWYNYZ5oIsumWHvX88M8QR3K
qyfkWOChh2oJHS6Q7bGoVLyg3GZ5QIFqQcgdY4kUBTDAjhunE1fXCdj7spgdrubLItH5OdiJaSii
k461EVw/QOzJ0Z9goT9FW+nszTjwneWqFyy23BCZ0eBCteBv2HaEy0FDRk1UUHYcBYV8ad4ACuJQ
x36Znzfj/VFARSg1sQum2yrUh7a3VFt1xhr4vjFs9Xr76DNcC+GlemBH0ngnu7H2xVbwaHacn8nW
78YA6J9J6i9OZkHtgcZp2hO4HSBCl5wm2b9Sgf5grpY9GxyDe22gDgM3ws89rFUmDFVVXCwAkDzb
/h5H/9ouzXPjzWhCV+gXi5TXDjZebmJrD0cjEHDs0B7lYghQXhlOrbMfECPuKUBt9YjNQrsBpRHL
AP/t3EVmBWkGEDEselkdYJAOBQVJeD6GS8vJPOAsGPu6P+Hi4K5zKsLJyr206jiLBLaP+Ti98MLP
EMPuYVdePCyeVyeicy6IBz/QadmVsqxx7Da7sd0iPa23coKwV2IvidVrjIMkqnzr4DL+4hTsBs+u
zyWX3ovLEalhGi8bIeLWnLsxsCiNthiVCTrei3dnbSps3OK5hoG0HCdoPWdgwOjlFlmIyDAewSjj
EY5CyaZXXADnbZyZG7seZKFODgXy4joFbIhnCJJr8LBr5n74xZbWhGPxoy6drmSM0K2IS5VBibph
15tPcdc6NzOgC+Ou+cBNrMJlaL3fifhHx0hwEYDvFwytp0jyDueDYOM/zBGxVOvegsbXBMO+6Lf9
3I8XDkF3afzyzBee9sR/0gP93hznUk86w7eP28l+9YfuXPilQgk01kO9rE3s+QqrL7tkiCsQR7eF
Z7tbvtd2eZ14/tmgmZLaejEwo+vwhWBT/Qum6BmvIDqmyoBfBxJ6h5TjrpOhb9YPlmNbatXmkY/+
iRbzhYO+wtFJKoDgs7wfW4M69/PyAH301bUEOn2ddFqG2hPHyeUHPneh60uA3G5MnO4MRXK8TWrX
lO1RzePZr5yd7OeDPbN4K7FIIb58arbhWQgCsDr/tNYNSeIak0Rg6rd+hTxWk/excx/qFc9Cz4Kd
h++ZIxyaafq2BXmWb/1bYxfptP1hVZ/WI81GOmY+CAgoWXvbhQ2QWU9ODcZnUCFrfcFoyE02W8vT
VvE9vHuP9Vx/ONZ6BlCTIcOtxLjQQzlZojcatv0S0HQy1uNSWLe2dk99IZ/B3WOhQ/RVYpTwsPlq
CvLPK6FNV4UEe9xcciRLtw0MIAyrw83L33rLPHce5qNA0pM/2U9DjZ1zEzgYeKE0tTg7rx55qmoW
RBNZ0f5DJhSM8urY6zOYfpfCbo6Wyve2be3FNN9WJQ8laEohn9d/qmkA6nS+wozXPJvSkxAWgQpc
ovrJ3L/jJurD6ggYyPXwB6NCJDJs5GCE/zjX9G+t4cGA3ewr2AqZR5vPMed+xKf+ZNs0yUt5tjX4
e3QRv87KngPUIJx6W4NdbPM8jApLwZUu+wBGj2vPU/ghI/XO7Q6rgXnuRtYPNOGR7XAUEgktaNce
5eyeTTeBnDGAy0Lq9bVaTNos/jHfpscKSJmlTjY3WOZgE6WmTPSvwfKBfb1N5xCGS7xE+1Lkx8WD
YGJuItjc4u3N92uFvmz09h7xk6A2h7KGB7w3g2KDeM2xIvjBElZrkTidE61oMMy4RRMwDGJf7sdv
02ESEGdrY8d2wm4K/A8NFpKjthfpKKgjh5Pj+48W44e5DECnmSO/Bsxf49lkeMCkixvoYS7IfSyc
u65/HDXPwM/CPnpOYHB01AV5N22ZkhZN1gi/nkCeIfR/tq31xju+IGNL/k5r9a55/oRxAjlom4Cv
sGxi0SuQqjhq7gAywIwsT1KA5Lqii9ruy9wcTBWnLK/WAANip5Q4G63mBfAnhgUYd8aOU1xNg3PC
oq+sFz9+554mABkL9p6RKNcidkf6OMC2L+KYtccS5y7VJ421ElBXP6wUNhvAWa9KLvHgYE2PNjXi
Xp4U7pgiUe1M8rLIKuC4o7O+VJbZeUIOkU3H926Zb3lRp9xfDgGdv1rOfxDQ4Wbq3tb4WJeMGxY2
FdMo9i59KPLeCVlxPw8XUAyXdrtaMFILHSABiBOSLwEnF+EBvHPms86x0Grp9N7bHJ1bJQ6uv+y4
C3H9xn/y+xptdK06Kj39UKhtiaYVFMecOOk2Lfc2DGT5oKQmtgUM8FnufQcFe6YaDjsb7oMIbaEw
hJKMSgAHs4cFUl9lNTpiC/PHshX3pfP6BVS+wvIziBixz3a1AJKfLF0dikZzQL9tlY3o/Xeea1+x
5/2i2wg4oLRiVrXgg2O3XnYS/OjRz5qySa3qBW5sUT7pdK7NLRB3xsxs3EcaTJkuthdqDSA3lhse
ev2KbdBxHPHkmuC0GA40HgNpYxVPiy8OxOuxWrYwLdsAuiq/+O4KDBX9cg/CzJONatx/rt9L+D4U
FToE2mJa1bKKGyC9MIrEO0ghGXJweFUWvF82ZFk1nf/PaOswgYGJ/jgA3Q+/karTVNnooecBroxS
vgGwT2hpgz0sWoAMsLcm8m30WxHmAWxCSD892C3D8JQHmcUkcqC8PrGsLuXWOEZ1iVJCdWxojVGx
Ia+kuEuKBoGAmQ4Re7CU7H7EVF6bDXCrV/DHwQ6yknvPhRgzdDzgLqozmWXmuE0Vm3bE3I6HrXWW
3Wy6iyDri63sKyLbbsFiX1de4dTQL+5kdrQMHgzGN2wEL20OBNH3xtiifTK7xaW159jC8CBg+jq5
M0j38N4AZdUWINnBCIbYKkMadAS44r1tkPa1NffTKlm75qCJla6SPnAEorkFT/O6249Knly4Wbjw
UsBACUovXvLvNi8PjKlHAYdysfpzJFf/CkDv6CxglfuNjU22wLvOpiXt8hUs5vkCA5I+9kbvF4E1
53nEKTw2U4Mtvvm38XbflTVJgVu+rBMcHN2Sv1ONsgvc2cvrPLLu4GLgqwdWUitRnnAxVYKiNPTW
e3s/4lHPbuUoLs1Ma7CcFWgusFkH2ogFRbMMGntBDAtdv70NY713sXqxBlh/m37IVkhJQkeRAxPy
wtgAHxGst5wxI0X3U1HyXs3493eaPa8AvDeoxyTfm8BDK6kNnuhFJ9UUXIcReCzepGhyhA32lXVa
qf1PDRXcTZjTAxAQvxVWR00lzm3dfdcetlPW4F/IQjP3jmsoWjy7TnVry8oD45G1EBrkWeeOJ99p
4cgB/BktQowyHPeuuja92vfaO6lhfPNb3JqanUTB0trwH9aRfxrLd4XSCdQZ+368OiuKgITeuWzr
z9Uqzx0KPxg1zwyDeILf99Ms2wlj2g4jWGwH8tFBzqXbqGx1GQ5ykXr4+JuBjwPI84EBQYR5e4Xq
4ApwA2QJ9pQqwDTSr3fLNFqNe+7XD1TAtd4y6VpjS6wQqFPmWMIKED7R5Fbq6m7b3qu3m9ObzJ54
qul2gY0L9IhFWnArBtsV4LsE1lmUXbj5/r72VdI2MLLzWpA+1XQoYDhjD+Nuy/nN4uZoc/4Nngkg
3Kpu4rxbM+BMuyDvTqiiAJNrGziu26JVNdulleWJ8vbgWOJp9dE1bpOIeg+gu9n84xxUeaSAZR9A
kLwjOAtoNpM+kRy5ej4lYEnfuSEzYm+7EtRtf/NMWEIiYK1OWlYdJAf0cyF03/lYRkh4UkhwkNG3
Jc0I0rFcUlLR17WCbLgkZ3dFELwNOoroChxqUwe1nY/lHDHOGFYdLKN0X+lI6OFzbtaUB8uphdAp
ZH0D4Ad/OwC9tmEC6xcLAbZG/93ZDCPBwsedPuuiOUjmRlpU58Z4hwVxbcKW7/k2PypTZaS3EWQO
0mCPMETRfcocCvxxUUhDBJcKPCLEj4WLQSiD3v7j7Dx622a2MPyLCLCXrSiqy73FG8J2bPbehvz1
92FW+XQtC8g2CCSTmjkz57ztIRuDNSvdhBtDjYFBCz2DUe2wSzsT8L/eKzZsBuNxEpBl4qFdOlV+
rSWRw9BF2cl5twvM9KpXcEhgODMYEtIOsYgIMHEVZ1o1VqsuBj/gCqS+NUzDSnVcQ4v0BjCu5aTD
nmlg+3WZvAzz9I7HzcDieGmmbL9lABiJI12TgblJ2Fh5/aTU2TWYYb805emJTnxV+uTuMtlt8vze
zMQ2HP29MJim+mLb2zNubBxRc1yVrXNoqmIh5p5XMbxaxM/TqG4cpdrXkQ35A2acWXkB+F8fJVdp
87sxGGp1oYQwp60yCnTtpZV/ILN6mUvBmmHFMrCwXZmTHOK5iins9NBElEeEGJREC6OFjA7Ykrwi
nTMhoGgLDfd4W7pKq55OBJ6HBlV0lPsdgwbOfZgH4UBYYbi0q5r7cEWPVy0rbeAneUiBnyo7dQ2Z
f+5tjq5xS3b20kHx0889EdqayAmeo9qn16jXRfKaJdG7kznXorC7RdD5bg2cZWrGQ2dbb0YVfOpN
DFgbEDJTelNVYnagbBFA4SaVbY0UFqv0ALfqvUvlQ2oMKy1SD20GpKWkj9bAnKzjypKbxV4Ohscq
4gwp1GQvtaWH0snNqSn+9Cnb2e0YER6Zj3dhZiEaGB/SEkTGrx8mZfTg+YAWYzo1cElKkSWXfbTN
ek7cCqWV42yCYdrXot72gfrgZ78ixrCVNn4KPJQN1aezxDS0G9NV62BB5ScVT5BXi9SS1qmRXttQ
MisGyGlmrceoX8Wt8FJJua5rtgGmc8zQ7ZWaTl8tvtWu5LS5B0oOkwJqH5cEDKD5HXMi6Bx01Dlk
oAYSY9tttKQ+SsATA73QDF+Xav9Q5ZbXV9ZjIX34abnLwmETpelLU8CLlS3Hldq3pJw5BTKnKdkf
KbVEddZYRzIyadyawW8YxG49ogGDZUy5X2RquBwdpix9+msyrCN2XUtGd54YRhiLM8YZfQQqs1Oh
IXUA/K+6+obgybVtmCu5MrYJrxyjO/pH2LSgmiGwbNXZh3pmHHe43BWl8aDNiH1FtFwvGfvaNG9K
Td5FYbK2KvsoSZ/QzRcWNwy/td+DFr+fWfua2WRyxNQY2ogc+RCRofANF5pe3saKuIVAv1BzSnv7
YYAHxUU7LZSEwLIUAx9FPGrj/RDY0cIa8KnwpXFvFbVn+sHrNI5Xwk5p2bjHsTitflgoNQP/kaaj
NBdxzSgZ84RKlC5UyVWcKkuhT4j9ipWkhgenFBRAiEqJ73hRJzEvTrd5g40iCU3VMNxkxKuEhb/r
snEd8iQDnlUr3wTSLdU9bqQB0afFvjYyi6tXwedNK3mclQrMZRcoi6CrONdJTLSAFVerITSZdhv7
jpFDU3TM05scin2zggj/OuXYxZMosuFItxadRJoXpGzXCGJmmjE/EOZwU/wrduRXWJ4mA7fU8bem
yeMZya/c/mo6ZcO078VMkm2rKs8QqJeRAwys9FdOAZeWDh8iylNYNdu0r/ZppN1UTtmj2sqXkxXd
NrGo0Sqk3gitpNXqx4hTjjkNkirR3oDWeWEt7YIRNZ8eem33rIgR7DpcNlIzMHDQvxplXBo5970p
3aXQR9Ga74ZUfRaj9TQl6J81HkZOPJsdwpWVgRGYs17cpo29sx0CM1BVch2HjwE9gF9+H8rxTVq3
Xp5wiAoG/zTpV0OWrXRRbUMr2KpzpoxVxQfYZW6WDndT3TLzyHaFivyor7b4Im/iTnFzJZqzi5KF
3vk7U5G8uFE7tww68LkASAyd0ZBXvEvFfK8D5WF2W69M5yHQwrcxzIB0olXNxcLSFGig1sqaxFZC
Raha0jZHj6aCHLWTQivAgBWccW/UKsmFVn6Lrd/CLMQm1mtXHzRUmETpJIx27e6tSWxMkJgkpoLd
lVDV6AErI3LlW7+EuCE6vqjYVm2x4uGuaR/BDEjWmegLhL5vbOT5fqEfKrO5VaxuT/92MCx/PaHf
13V4jQnQUp6tY4ahkYQbs9RfWwL4OOr5AtwpbQhPqrULG+JEQnYgObRZxP81dPAWVGxDepwAsip7
gq4DxTXXhlVVyl7plJBUyvyKvb2rsirz1CR8HjUGfdgIynkD5167G+HcwQQSd7XOZDAoJa+z870R
juCaZu+OfXFtt2F2DX9pm2BCEFbmWqrKG5h9V8gZvqS4eatiPWf7jGCfWXWI5eRKl2xjndXZ0TeT
+1yrvtQGfZOR7TtVP0KN4tIUjjf1qO6QAluszmLpaNGd5NfbsVIgeRjDnhvDsjStz1Yi532QcibM
3D8yiDGLYmoepcTeZWP3AkMwXDQBMdf1GF2l8uj2EiAGA8eHSFaUGQJ+YeS2Ckd5W0/mMRt7j7E+
x67hw1+mC1CL4K0gHkA3YlJ8ZJjGaId0hrENNJUSsZzSSV89PBxLEekymYzPrsKZL43fu157VJvw
UUV5sZCqBiEOrJSoTXC8LK18lXdobOOwuEmq4Brmg9hkuvKlJeNnKckPaq+sIgTKGYoIaRhfmzS6
mRR7NTH545dk6p0XywTC7iIxLKiQqOqkAY4bwRjHfkACbdL7K8kqGPCoT2nGi2J8CobmChKLzOwr
fAoT/5FLL0ajFEajC9F2MvMPO7g8hdhFpbJuhQqSObeirbWz5quwoj51U7NkfvGQMwlRufmWCSJJ
SX0afX3a97OwtpRhkAbDXdW2iKi0B+pTsAjRMc93ZE2eNkYCUUBWmeSnMsQqionkmwdtsl3Grkun
w2pzHDVXa0ZG4qEbQPCSARcyhfyKFH5s1b/iHNQf8FNfSnm66pAuEkwVr41OPoY+9dvxu+s+VPdT
NusQQvqA0oRibMpwJLs7SQjPh2ujk/BOgzJB1B8Leu7iJp+bnJHEFVbH6HaODGbiDPeT3zyEseI2
DHu80oKDSazX0hphGtVDxqZQ1oZkZMsYldKiGsVGSDEOVem13Jdr+ObxhxIUHwB2OHyq2S3iatqf
ADbJuDEbc0Oel7XtZf0dojo5piEwV1+WK5ggd5aa/25HKIgygwtBZovOJmomdRUHhrOsJTkhCiOm
GhfsyYKjDldf8Cc9km676c0YAD2zlKO3k5L7usjuw0GCl90+TnXnSUCCfQA9y+gpWlA9pkDyFPga
NJ3Ji+MDdphdfOPEPQjnWD/rtvbWGwpRb+MGaemtEptuMWhebA48inOHyOFDDN0xdWjw5WLYGr31
CGHhPWdNwsyBbj+VL6qm7eu+2OQydSF1kH/r/rFodFRsiOetun5KUvPQ4Xzg2omGuUwivVsM0Bru
P2x5+L2JGt4NKkeNnRVXIpzIB+qfxrLf43O7HBMTNZj2Nmmdl0e4oMr4xGoW9I8mYMpmp1S41riq
csY3kgPYU1r9YUoZwwT1bQFRkRz7hjlfBgxnX4meichMscL2Bq+LpuFmmJVf7RBhTWz6T1EQvelj
gvq1X+fgl4umZsKUCu3ANQLRb+nsK8mBNeb0L5XU2ovBlMjdSaIdqmOcofLKg9v+aA7atYo5hgFJ
oinztS/7WxzJCO9yQgMwg1svXtomEIgBoOkmQbdvQ/t+LM23XM5+W7oOFqvnI4t5Fofp+BREhXY7
TuLLT8W9ZkvpjaQM6JelmfoA/DwEKpT2RvOkBEDOskaLPrdO3WmqEw7njAy6roCZX+xFUT+MpNWF
1LRF0tZMMHEqloxVoeam25RQu/DF3ZUlh6heM3xtRmwLppRZkaZdxya6pFZ9wwl6HY06UydYzF0B
+SIjLhQdXMWUp0PqDQsNtVCD66xG3PPMBuIywf1LEQ+NIe9ak4G0XX8qmnwPYAk9MG7XSjPP7Lmk
IFyEXhhT4v8ktNrVVRkHH0VcPmLXgOswHIAlsiKxGgPMcxwNnumUFveseTTvjFZLuQLVmbTXWug4
wjIkmGIAJD8puKaWD3IENTKVILaEoXZAiRsCEM/cHmv8Lfoax+M2fs9atM92gzpBL+vXPu9NSvTw
zglkkLkpayRJJGubSBiAg3rZhtZsouq8ZrBgF4aq7tEpP/ZlBZjKezZGRvkdT4en8ktCkKJdWgjf
fOe1EThhIhJXLBWtSixo4MprCuMuFs5B6yWI0IYXh8MN4yos2xrxFfnFUxr5H6JpPtA6iGXQDXdd
1ycbTQugVEL+rbpqr4WtS9L3XazDdS5Qk5uR9WT45r5BqJdnT1U2/prU8QaxSLPUS4USbgX0iMgS
y0gGoBjA6fqr1NEPiAMRO+TJSkIzGeUqM5ek2Wd++pHQkmWRXS4nAQMSzO+WWOUNb79btkk3QG8j
U1ND9t5QOfHaiA+N3b4kAz7oYZHtDYIRMls6JKWxshLt4LQMCVUFqYxgb6tdwwY32moLyf+KHOoN
kMQm9ytUa9nGkloEUoL6g/P34JS2GxcICoeu2MHqpn+xPmmLjq0kIZ5jjDBE+4HBYhPBV0qcfV/k
GydvodOOKznWGQmpAuQiADaW9vF82Uv0+DVgxzmyU+K5VB9KjifcJKkUE/DTkIqvgrBFmKuVG+oa
qQQ58v6c9Ggrllwzh5Y+C4nboECvGZfcObF/RiqeedMQ3Ia0bG2CdZ1lQ4J0DIpMP7i6Fa6bBtZL
qjp3ddkvhaDTzGazA37+eyvOMDVu7dUAHgvvKcoWQ5AAd5k7oKxumUXhfZ/luSsC+2kQJKupYhvH
w7Iu2qegD1cpMr1Nmkb2la7kS/SRa8aKbjpxzzM01Vznsg07cKoPRi3tbVIxnNJEUtAZCz2ErCmg
eC6ChmO3k5m3j5wbZnc9tNLO7oZXP+KPmiy4UI58jy/VQYzRjVVZ7xOnPR9gclEw3uK62tmG/zgI
5UrXsMxQufPYtOUibVaxD7m9A4LXK9lTy/yupWGaBuse4ABSuP8AxnMbSznT6ejY+RUsy+w2jsp9
ZoAuyfm14aQ3XZLdixneIjdzxUX1SpQjyD4kIGS2e90GFOznI7nBf8lB6YK73DFumLXUMmpQzVkp
aXkThB13rnDjEBy9UFTlBvHxg5zKaKIo9PC9147GlAv7ghxB3rie5HGvV85B1glCQv4aZDmWHCnY
buBz9RhsCKJjEzV43/avpsPbF0n95WfZodPrtSgC4akKZDyntbNFAeJHvna9DTjjvajU65USUUHK
2MNrvgNaNQexkScpBVHlt6d2UWaRbOG+YsfOuAUlRE0Ohjg6HHGThdlLIs8ziRAxheTT/Ysvewqu
uo5BhG6LlWY0961fpK4dWEvczjZTK6H0L2EycS2HCiq9SEL9rGOMoCzcAdyhz27UKE3ugJ8ZTub6
ugshPdo1sx06OH0RmYziY50F2+QK8u5iHYh4Z5fZDalcnmybm/kQ13Fcb1vGQjl+kWHhWcxpYgvG
iq47cyONFwF5jsSg+vWHOXEYwqECF4SCKgfstlC/9XX5OQ3o14zReoHHs1PNbqXn8qNjZzuaDrqP
akTSMXPVOyHvSYCL3UTuMZ2Vis8UXk7RJDGrAa8VRlmMErvVaPfkpw4csJpgUCyltwNYrJ3pJdDd
hG9mhfwviPKXXq3lddbFv3wRvOVIv5a1Ge1SER7kwbhHmnSj6xCRU4j6kYi/DMNcWAgaXD0Jrgmj
MN04iW4zqrE+xbdWgC1GUe/UOH0oJ674WcVYeUJplveGZ8xaSmU4VDJKFbWpX2MY8FqHQ05gwjjW
pIB7ntyy8LgeRubwqua2WNo00bjrBLRRkoknyzzNE1HvxlZyyzn9q5Cal3CCjh7UnpShRGurz555
l2JxUYlbuKN8DPNY5aCInAGJzLC7EXCGGwxO6jCFwNowKpE9bhz3ej1Cjgw9TWHAqDk1QUPa+JEK
mN4FYwGRasee5q9X6uNoyrhS6GgXAuwCchzh3Jr4FU+vIP5CfeMvDZ5FUQoOlcnc2j7B6ZUJhpKP
4XXbwxkbc/VabudzLUN0VDvBE0Xx1of6YoKWubaEoDKfQHiaEAjK73rXEiBFXR5ChoWv7+mYUy25
smNXocvcK/tHaPZ3dqdfYRK/a4cydoHqoPVOT5I1PSMO34oUGVmeIIyHnq45sPmG7AG3NM0rq4n5
j/yWqIid23g31g0xDsmhT9ONNBm/BRLlUjchFOG90aNxi9BuWcCNid0gl+FmwPUAVnCjPZZBfJ0p
+Wpqxldf6x9IMXgXevYRcxyETvubhnft9Mwl8EsyNhbkVbkxkIEmD1007eo69YpGgvtOhrbVsvTQ
fAbhhonNrKIEAocXYIxMlvrYP8a1SpYakyBU+cEiNcJu3Q01JK9iIKPVWI5R91wniOwTQjw8LdLm
6y0MWa6ungJJbEqQYpSoERdhImKYX9bLJHpwPSd4GarkQHOwzg2f6LDilgixddE4HzLdwkK14jXX
Nhi4U7up4/ReLpt7MzTBbnR+NDubrp2yEgulwz3EzOJX5tw7WNHXtc4CAcHdRTj8joPYOQDXC1Nt
rmrSH+rAcbnpbWzkRR2pvFPY1huNPMCFJYp5Hzz3qvICq2sd6SgpFVO4iiFwNMlfYRTtmhqt49Tf
dbJp32MyclMM4i0V+bEePnL8UlD3f8VV8AQ++DR7vLRT/zI09W+zxNFPA16QuclB0kvhoduYQFE1
FlVPHoeaFfc91P2qEktBY2sZ2SYpFHlRM5nBieA6hnAygenriNtRsMF7rMd913cJsJ6KAr15MHUV
6z77qjFKZK3a2sRTi+4oe7UsjcMt/mVFdbr62cZNOWPVrJ44P0aIZ9og7eON/Zqwx7fOQnfze3+L
Bkt/yA4Q1X4hQ9lZ2+mCa+E5G74TR0gJjIbM6ybbRFP8yfSGAfdYXzBuPvs02n/tJgdVdjBt6PKN
+Tjs+mV8g0vVtXie/Ynzr/BqXCJkFQsEuxce5pxJsXriI+tMmuUYEQbk/aogcxEDxW21zXeXnWpn
9+bvTPZOPP3Hxi9KLe8SIptzYBAEqpgAGM0yGroLS+DcN5wYLtqlrLVyAC/FCO2tKXcPMuMcLnZ0
u3Z5waBwXk3fPMVpdmrUNe0wCiWHKrGvUYeVT0K98OefM9g9zU5FNYd1hIPhrL5mAL3KHrMNXnXN
m7bMdiBvnuVNroI53EI8ytGiwOgxWE43+ZFwmyO3oAt+iOdMP/8syb88GDPcfNKE8BxWgrZCYrM2
Gea6mJFskpVtLQhbubBjz2wgZf4d//oiE+MI0s8NjE5fQKmLr3rbrGEZjr+Z7k0u9k7L3NUu+Lee
WRvKSXUYY+H3Umjnmyjbl/sSX4T++Psfn+OkEOQiLJqp5IXR3HuZV3BdXYTPzcpZBy7zBQAGGEUX
Xtq59XdSF4RaheDCrL8+1BchDT4ulYsw+rzwKPNW+W55n1SBMstHSWrx3wxmg6VybJYYmD40ToQ7
XIcvCNOZqHxM8mIfFs7LhS8990wnlUHrowxPv9n91dMYKLjNmmjDBRSvHXaYS+szvwWaXV74snML
4aRIqGrGIWGxEOTbcVcfJvaWsYLZdmzxBoP3g6cpMZPbfzV/l2en078WuS8LrZhUNrVYBXe6F+ya
Vf8EdLi8FCFy5oFOk1rt0M/E2KrYIGWQ25KPoa1wPNlqxePPb+xPssI3a0I+cZWG6hn1aidjqcyU
YDuZtu9lZvHYjviYsov6CkWoOT6id428VkJy5lTX/TgRJYd8Bq+IhN3QgL0VuY17hY/Njt++wTFF
zE0cU05qFwTdZa6gb6qMnmkI+KUs1jWOnJ3UgV2YmywYgEMcrySVPXNI1Q3EIZCHtV13m6KTXgIV
dpIdo/ZFQYkoWWLh9lnyCbz5VCKnds0Gj5oBUWFdLpVQhqphMnvX9KORZPCChhzGePkaJiyLHO+x
wtyWGvlphQYdJX0da/nC9v3e31Y9zR0NDAT/tT57AseHLHxQpIdpOBTTVy4dGmstqRfM/8/UcNU5
WeUcUUgp9CrZ2I/6ut52a8mjN4i26mpONnAuVL7vr1zqaSApDNg4kjDnJFeahON7TEL3HZTb3C7d
KL50Hs1V9P+XH5zk/24g2cw0xtdcTLryppZ/6e0/neSqfbKsFY3mMuz54/u0/l2qORWtVEAtqgux
D99XNdU+Od2CtCLBKCFjOsitQ64595Ne7tqo/sfQJ9Wev/ivyqK2lY8vFBufhbqwv8bHcCm5yVY8
+e9w6C/cBs69/fnf//qSFC4Y3u3E6ynGXc4pbUUX1s6ZJarJJ+8n0kHQfSElVH1/Hbp4IC/ILdhh
Ybic9Q3ez9XLmE+u/18+mnzylnoV3d44DcmmnaqrzhcR+EeK/a7Uh17dMK3F0RPniYGhJ+ioQ/pg
gH8oOuJ1YRe71sl/xYWxKwy6yyST8W1JE4LmaqQbWCHDxp5+RcWAj1l2Y+jGe9VCGQlK7V3TxTaZ
GHQX4qiaugPHrMB8BWeCSMJpSBQfiVPufRgq1hgd5CL5LY31UvjduJoslHq6hg+q8OCEP5ZYgMhq
fIQi5ploNLpRezQa/DUyUuNXvgIn8ed3pcyXiO/e1cmPHSpkE0aTk2zCbXalLacNdDfythQ3cBPu
YpfWlHHuyDq5xKhMx5pC9Gy9mlRCZHuBYkIk0MsnLJiw8xtowIkrgYdpS+E9pD0IybCDJmmJ8VMO
IINBFdOQAqI57zl3wX89poEBPojys6IOeKGp/V1aI2XPHEdDBwM8PYQRCSUF0kfYFbbK+QQ/3cU2
7wm+POi4BGsrRikF9dToFdeM1HWM8qbTocD4E77aY7qE2bKTkYCIsdpXgN9SET1bAJ5Oou8hMSHX
UdY9Up0QNrkk+bDiYDMVdNQXfqDvF7Nqn7y40lT12m45PvS1tmrc4TGAPR4dqq29h30b/+vXzF//
16b3Ld8vY5XTo18FG/wa7g3A1G3rKR5BTp/Qy35+nHO15eTelxcWY7kYZFFKV+UErz7oLlSt72uv
Jp88QBqaQeskLLDSdna1asB4xNk2VpY//+F/OpTvNsrJX8681YSdOMNG6xF3M4D7Zbq0bxR8bNY2
MOqqfjNXtXs5N1eZP/m7bzw50CVYzbqphsUGYqSq4g87WhpDXSzSzNFAINh5hskUu8KHue27exmb
35+f9fu9qjon91cU33Ztyka8UWC7S4mbh9dDfkuyzYWf6tznnxzvPSMzyI7UZ/ipg9y7Tqq4rWEs
IpCnn59AObPOnJOTvg10O9JLM6estZBlVqarbGwo/+iCHzDo96rEdbaXituZcw0/5f9uHhWiL5Ly
qNigTsf2JFoXPSJNMww3sTQdoTYvG0w3ldI4Tp1AYsSV0ynff37U79e96pwcdmkRyqB5TbKRdOxj
9d8GpF6Yg//24fPr/asqtHhs9HUwVwVf3jkAATptdJ0pdz9/vPp970lmyX8/30eXkFlzXgZqRXTw
rIG2zp+VFH5a2tePTCfXdgUXS+teyB1IyWFAb1WrFsCAsmfie53bOIcE8jrRETpIGaqBLiHMtfJ+
/gPPLaOTotKPuq74GX2QVGBPK/uePda7nz/6TEFRT5PEIZEXmTxRCvuV9YISlpG2q0dL5U64w1Jd
1K5/Z5ne8J5duJyemS+qp9ni4DhF040KbekHlMhmNzJnCl3sHJb9YrpNQi98Ex6hTatLWWtn3t5p
3Lju22YL0plvJv2zNF6US8lE516ddbK71UBUqoYQejOlbn2QvWHdMKI/mtvwSToq7ngQj8l1sFQv
LNMzW+w0ZZzm1qB/laA367tGm/vXPdqQxc/r4NxLOtm/Soq/qumzBRKELyGgglmW658/+kznaZ3s
XqknFAHbxGxjyGi3EQeGpe01ab4zxg9ZYMdekQI/4UL889fNb///zyvVOt3M4eDApGfaO1p7YJDK
fi6Thyk+Vkq//PkbztxWVev/9qNaxSIh3DBGCDPnxLpg+faSYO/c09w5IPYfW9DTONq+sgNVL3iY
tMuuAsYImRpdiAI7uxFPDnZdCGxecffcYGFVYG+Uvfb4BYWN+rsLTaIfGFOkiJuBg5Om27QFIu4o
v606rKTCsFjTwbpTkq0NDCZ/fq9nfrnTRFonapRMG+xsUzZz6wI9Z84ECeJpa6KbB/xRL3zRuR/w
NJTWMMmuzgfCnSN5rf6ZwpkQy2IPoE9d/Wk51lgr/PxU58qEeVImaiOaTdb5MvUV26AVrT5bDKrb
ci5z/Wf/FLj1Olhdugac2cnmyS2gGBrfz3N2ck/mhSFvHPiNPz/JuU8+qREYOsPdmBdjR0h8dC1l
F86gM4XNPCkQRtQ0miYo0EkiPGRD2xacPskuZd5pZ45386QimDVZDjhAzb1LdiUt5GO+xbospPd2
42V4rW6tO3TmW31Ves4aAcEm3mercq38st8xkV5X7872UnzlmTunqf73ppFgid7LMoJ6eSyOue1v
gLrXCqqKYYhufv6Vzn3FSYdglLVQW8bpXDSfxxEnpfu0pZsm6ejnzz+7eU7qBpbq8FASpj/26+Al
m+JYPpOn1JOQWrvj3nfHu5+/6MxyO42mxULCrMqKW18QfGXGBsr0v33uyb1fqRXVj+cNkqlof35L
xvO/fe7JPvdHk2uZQWSdDByPIR0W6j9/8Jlf9M8w46/rrwjrAI4TwcM1pkYptjwVSQqj+ojO+MIF
+0+q/TeHpnGytWM190Voop3WknIzpuOzryVPVlLDNSq6J98uGgZBGTYxqSOuZYFVsarCp6tKiOoF
GA0OHjhMqiHGbjUE9gaa4VJrDMYeFXQCU3NuNEK3RAJIjukSRCLocUXvwRX+3fvNJlEgaU/hPtcr
dV32iblVZfXoz0YZg+xJNalVvWPDkCFQrx+yY1oZv+JUH/ewleBQ28URKg7BR9h0xHYBC6vud4NI
3uVOXWnmcAkanwvGN2/pNJezDmQ7kefmmzEz2C4GekClAtuqjsUfuOlt/qhpF7bZmaKonazSErtJ
sg9oHVXmthqybOBfEIrwwsefaxa1k9WKzVJeigAI1JHxAg844LP2qmibQ0+sEI7Kyn01WWu0yXAo
MPVLHekmwYHl0tfPX/PNqzwFp0yBEl+XJJxFOkQ8jfZaie46cJKvkqTiPgig+cbvQRTjYtmsMC2+
wiLjoUmzR7OSn9pavmkJG1jEeDj/vMf+wLHf/EHGySHkQHdysoI7nbzWaUd+KSvVbTgfEKBfQSye
45+ji2f0uR19ciJloe83jsmXNWazG0iYqtrGC53oN6zXrwsP9P3cRv0zlv6raqS2gDicgl5AJwvX
makh/GXELaAWApwtqqx7MQwHzUJ6G07iF+FAwYUf99zTnZxAUVI7amygw1QD5Qbvdc/Rxrs4dUCn
7eXPT3dmdxgnZ5BtFXqdG4DRWg9z0yLN5HaEAPXzh59Zm3+K5F9vDrlXnpUFHy5L4m7IDBsZDHSm
HHkuKYeNYb78/D1nHuL/0rkTxPzhSPhj2jyk1bpLkcReHqmfOT71kw3uYMBe4bkFp+NoYGWOeGZH
qcS9DD6Hc8Qns+PAXjcXDtVztwJ9Xgx/vTT8feGaq6Dbwy1y6HW+ClflfrwRbrX9A/wdfn5n557q
5KDqAtMKZB2gwCpvZb/0dJS3P3/yH7rWNxVAP60Aep/TjvLRajCsk6bwcsci1BrP0nFmofYFMQBT
HN0KbXgpYnijeezsG0tdjy0SYNOqbnoTg4Sx22fgvrOkE+t07HT1RcAcuB6haRrFg5T7jz1Gthc2
wrn3cVJJptF2DMtkSDrgmBtP67oZvJ/fx7lPVv/7gxa24liKzAExjeEKUuS+Qsj780ef22AnBUJY
YZR3DWebMhESJ35PsFoz/c4uf2GldOHFnNtcJxVCQpCMYIM/31JuVHmfmXd6+fzzn3/27DxZ6zrT
BTaqiS5yHWwat/pkEC5ceTX3/sN7dWlwda5z1E4Wuy2HOSHLPu/pw3npruYZmUPk4wKLnD/AmLwE
pwrg4v38XNqZI0Obl8Jfexj7Jlimmp1ieGZtSXV2sVFdDpDOLQUfrxGVL1EJqFsRCa2AgxY6qYAo
tjCi37fYQdbhHo/IJQjXQsG+KFL3+pDd9rTtBu7kRWB4UVvex5JFdtq0S6f0psdLumu3Dc3Yz4/g
zKvzm02sneyHNHMM8hO0fCNhd6+r6l0+BxAUhXpEY7VsOv1ol/EDgXx4oMuVW2g64QqD4sWp7UVh
NOu2iYL+MBrtRdKavUOmBKzvo49eP1V0pFGdtvdj6MokeskBblaiWU9a5uDomzxjxrsOfex6FDlE
TiLncNDHlaVrt1OARD9sR9fSR2y2YqacwvbhbQ9rvSffwW4Kgm0N/zrp85UZZL8qYR0nzB8TlEDk
M1x18fC7UdDY+br+ghvvZ1YUX5UxbpNWWoaZifcB6Fhd4odij3cDcQrK7IyHqWCFcF21F2ND4Gs0
qIuISIrFGDr4sSD4iRD2qrLNR2SfWNHdsC33kyIjHemvzEG/a/xsnc+U4M6wH9pUfKIq2odOgoSP
OE6MS3F/Nq9m7VHYSPrSwQGrVKZuUcwhvT//pmeqhXZSiMYykESTTIwmGxt9LPd8rTdvg8F/xO9x
bwtVXCgZZyren23x1/Lv5conu435RtmFyzyZXM28sLPOPcJJMSpChCd9b2Fzpd4KvOqkZWtJ2MhE
0N+LC6/pzzn1zdI/DedGfuKHMr7xm9bEYtW5lfWjMCS3bBwgO4z4xgrNJTk3UnY3mXiP0afJGN7H
Sbhr8606PQrsbQIJQBHLBUz8LESxrZWuCuX6f5yd13bkSJZlf6VXvaMaWszqqgcH4IpahnjBYgRJ
aK3x9bPBqZlmoAj3nqyHrIxk0OEADAaze885O86f1O4pUXJi2bR92g14VglvU4+tgg0pNLfh9Bx0
uH8RZE/A3fqUQrgS2nV+GPqC8AAiBpJih7HPKa1za8B5J/TV+S52SEOfx/rY0+4qfL5YH2RX8GGu
OpVQYNXCxTphmNSqM22LlTv4oZz9NDaGVq1HfWzYLpk84xq+Dv06y27D2sMw8PP0QF95ZcmL1wp+
OhyCYZbtvT64Ji93K7TpDRHqZ17o88d8db0Wb5MkJ4Z09HE+MqPbI1SVQdyPZLwOoBFPn8DaERbv
D9z9SSIX9BX7LjGASLZEvyhvoTwdZhHf6WOs3YjFBM+mUREBzVDM0yM7rURbqX6RjBfpv7Rxd/oQ
K/PAUpAuNZ5clrNULjDJ2jNzPKpQP898+Eo/XZYXix9Mylptxnm+N0yyM3NL8TeWhXXb7x6jXsht
nVxpJ9MFLA5qQnm68Oy8nM4cfW2ILSYiREpxRiY6W454K/vF09QG1xGi4dMXbuX+LyXqVA8stayp
2LGO2GZJg8YRS4RlvnmS8Hr6EGtrr6VUXWg1ofGoV+2Vm1I8iM/x0XJLyenew1f1Mn2wHk8fZ2UM
LKXomoFJRTTYA0r196J5UaIz88jKDfhY6n2aR0JSg9pIaZi01OcovQsgqqnGOUHu2pdePOFN6gFi
gYUF80f5htrrEZPgmTfYWo/8Q+Lw6YuTAlLBb+e6I2YitkWpcUpW6a9SxIiFaewGkmFH+FTvCDFV
MSu9kxPUZZS5CTdGxFpY0YPhS3e91x6rabwA64RlL+6+JUlyVpc4zwFfzHAfe9NP31EgJCgrxIJ4
BZhc4cbfS3u4Sjbqat6GNLPD7bm+3EpP82N0fjqSWSihqVlcjejADmAX7/qtsEOidOYxNVZOZDFH
9DVt+clj86J6Q03lL7gtpGSr6iLKHrV5HhqyME6P87UjLSaEVo8srxxlZqOe4EIlmjFDgUb0UuWY
Zn9NgLh7+kBr2+ulWjwbvb4XLLIv/Hf/urpESde7PLeOgD5ddDMHFa+L+754np7DS0qSL+Ej3Rd0
AH+xMbZUk3tC2WujycQ7JYJrCD9EIzrzTlqZ95aCUmmQQMcZIs8GTLpNNgwXei4+G3LyqCfymSGh
aiuje6knrTxFbJIsY3ST418F3lYGHlyp8l3dk9XFjoWsLsT9Im1oKZbuSOsnALTRux38TfEwEee7
8XTRd4porihjSbmMxfo6Mwia0PPuZ6q0FlLV6jboG9JFc1uetFuhMW5Y45AUoGaVLen+mykrz22l
78iQ/R5a2v1klPelHv0Shp5M4BaIUOv7Ty1ic1c2pydxyN5N5JD026jj4tQk9kM9WAHQVhTxT7HQ
UTqJrBf4coemELCrI+43GoBWak+omfXgs38HVq7iPtLuy6jLHS2xHNkMTYd0gRtLkuSN0BGS3baw
IyRcd3L5TSVxyNWt1Nx2cXLA8YvPFO7LrlTm8KZOBQxgDt/M3KNfoJjqRiTswmkbxCd1ObChH9Pv
HWAyzw+OFnstIwoeBBnfpw/vSe9/DFNzFQoDPLjpNevLp6AknlEmy9hIvJdgTJ6GlBavkOQiipDw
MPhj69RdDSelRcFLVK4WUQmNUql1zHRWtrX5naDkj2NNB5KWSGswcZmSKzb+Hhf9TSf0lQuRGtFR
mMEmko+pCdhY7tl3q8OjkYJxwu7+Y+glCUJKTx9OM+9bj3Rpf0zmK057pQhR+ab5RR+ihRArwpIM
BcsCCL2MrMx6Ykvbka0+GQAvYSo2ak7YjEks4RjCCWxuA6u/0pPpbtCb20jTv0HpexmIBcK1TwmC
bIxeq+6jpv2l6cqdmjXvQunRCZLanwjT2A170m0teK48yvJOQQO0LcpwC76MDB+xu4Lpc9VIlbCp
afjMtghbrOboq9Z/alQcnpWRvWhVuCXb57bN9DsVyjzLf8UJfJC/WSZeR1CTCwkaR9SSo1c2VDoF
6EM4YgV5uEEOTxMDFSM84H2Wk5LPgv6+DUvyJvqYDDvp3vIMzYYnuSuijHjx/DemQR4lwg8AB/KT
sogcSs4K83F0oWnlqxaaL0DEUZBX9ZuGhh90ctE67B6JiKEkQCuKbFQisuzcIMGoivxj2zRHJSL6
qgC/XYbld6kjPGww38k/vBbKGGVtH9xXUnZt9JKxMfDdAsG95Z1+n/D82yKZpDiw82Nn6rseOD3G
e9IE59R/AQOsE6hNAhyD+Hlrjq4kH59I7wtF7I9jQt2xj3THIk7PqfzsOzmcqa204fesDmJnqo2M
9l7l9FV2NAT9QIj1pWWGu1YaYFzrZG7EvV1J01Xu1Q9hp86lTkI2pmYXwdPJrIn6ptq8JnX2UPo1
kHCQydNQ7icLxO+kxo+gzWgFTsk3ocp/aN7w3LYxxfuKRDtanOTHmvdMRk7hY8QaUubOELFkS5ei
qvZTMP0wOnMekWgn5Ow2iI23gQyeTSkZO0XCbj3PKJKf2EMLqCMRpjc4z9N+Eq2LqPBfyYy4HgEM
2Vk/XMe9QKy4NaNYJvIr+gd9ai5CjUIRSIrQrir5Xu1IsujNApOPRW5ZNeBSboHdFFJVu4I5XQ6B
4jDlXah+e8iL7Gkc620vwyQjaYYcQkwFmvyjKNgGKcGrohIlJynRe9bwL57WHy2D1AsZdIefO7Le
3+p186OBzID+BZCd3Fy3Inn3Mii2KIEZGddEyTSkKhoEPXiQbhwKbs9+OV1FDeV80qFBqhIGR7CJ
WwDh2Yxt9oqP/L2x4IjDLWT5YwFTI3IIrFs0J1FW0zOBEdKGPHXglPH4zWo9ADAlSBc5UBpksNzE
0vPnbOBnuSZxnyAlHOhgs9qE1PNKHu1YHcjNapNdGM2CR4OrVAvZZTGR16+NoGUtIv0DtxPTTWN2
DrYnTA7qpVbHt0afvmly/cKbZmDsqpeerl+mpEhaeXgUa+mN6PCDWIw4FIiXrwRqZEL36A+E01ch
gox2fAl0KpK8ALejNV2VUUBIBU6KuC7iXSoRtytVsCiZan5pFFyCyiMOA0aXH0OAYuIgKoeCOTwF
sfgtydUDoTv71leOYRz04H5bXhaEpmbqlrIoQUZp4QYT2QkSuVObgaJnzcivYBR1XbzpoKs5Q5b9
EBXxopjpZ8TQ+3avZd/jMUZp4lVXDdH9Zxbja5sgcd4AfFp+ZjlBAFVV5Xur16uNAGtk0xPx4XQd
bjdiMh2dSc1Wc2Thw0xVLdW9JzZ3vYLt7fRybm0bK86rlE9fISpBJpQKa20IOHbzmOHbbrfxbXH8
H0jP50XoF+v5pZjeakRqCA2bJSK7MGgqe/Mwr7NVXJKnz+LDvvDVEf5toS0EObl+8T5Kqx+oCxK7
zlgmpPrloMmYOVQKAKMxQgHFxBbnzd2kVzxAEnBtUWncCtyWAdE70o0fsUL8i+CXF9roPwgo/mWx
esik8qXwehvikbqJS9a3Yx5fj6RD+Xi4VaLUNmZHEr5PzM9QfDfBPY6TfsyqkjQVLbiSsvAyTat7
MSJHaiyY5lTNFXPvEFYROAyVrykQIphdJjURPrVi7iHsbAvNIITVSCjPYdeuavHSGqVbaJrf6lC8
BM27nyBOJTqgFk8prowkP1bUUBJvACPYQIWE42opz1XeHotM2yomYZ5NlW9jOZ85lf0FCWiGO2r9
1SBLj5kg33bmnCutvIxq+VMr8jsRglqhvzap7Jy+U6tDfrFRSc20SQmFzfbNd/if27m/2BgbMHu7
dDv+Omea/XoHLS09B3BxpUqeqwuVN6e1PMTtme3P18VKyVoUK1Wy1wpVpPDSMkvL/p3CPAbMwmJy
YHXnSv6ZEb3Sh6VH9+dzSTp2rFot14n02+E3hLxt5JiHCte2LdyxpNyXZzY9K90paWk3GGrJE6yx
zPfyjnd/SaDOodwJ9u8psLuX6Z3u8iYmJ+BccWNlBEhLi0GrRaAKamYc/a65VN1prx7kG+FOs+Nt
u5fOXL+vN/aStZhZeUmGOdXjfF9G2jHKfySwJAteWmj6yR5Ee79VWCWeHtNrg20xhVoQn3HacSyV
j+zaFuL8OTXL19t6Qof/HAXkgsjke/psthVysZII8/IAhNH308t6ID5YpKJQQQGx5v8K1uLXCGs9
iJobYPN3HWJMXllWu/NV2kQ1Xv/TJ/xRLPr36VZampABtRmFpVJtwABznb8Ml9IeIezv6WjsRCdy
s6tzFtiVUBFpaUMW1JwXv0SLmc3Mz0qGqJJ7V6qsBTtSrshfNIs5mEe5JYLoBwla29Mn+HUhQFra
krNy8gJBk2ZpYXdlZcbOg9ZreaIthcKZOsBHMfWLa7h0JZusuaYypPksY6+m93qMmk275e45MlBk
utAo6p2aHKDc7bbjXjsnSFsZrUvXcqTS8INdl+wnnTYQ8gfTeDx91daGxdKwrFgKKxoNAXDj9G7p
Slvt0j/GtnxjkGMxXJ23gqw8FkvjcqW0HRTnmNd9FTl6Ljy1Xh/turp59qoYM4Jybnn0dZlXMhfT
CC4H39ML9JSCDwyK3L6W0Dvf/P0XL9hi5gDpkpQEs6KCkUACb8IXb1dsvYP4it3Xl9GwJy6hVmdK
1ms3fjGXeLqaaFbEjYckcF8LtK6nc9k/ax+9WH6VYdCmOYyKvS64IfnA5JOfmWrWbsBiuUAArNlb
Cp8sahfF+Doh14Qn7Jy5/vP3++IZXHqYdCVgb9X6KMSO3jFx8l2403bqVt5AXD/zel25NEvX0hQr
xDgHjKBRFR2pUN5VIgjPXJyVaWppXFL1RhQyhVVOH8qbaXyW6tQlxF4O+jMHWPvy84E/bQ4miBKk
VorIiUeUHxLARZmIyr948edb/unDEfX8SwKm7kaXUMBtZ2z6Ld16NziCZT19lJXxszQtSY1KWIuC
PrVr7rT2Vcp3Ohrc05+9dvkXT28dx+w9SSvbTwYNwLJ1pfpWKmcaz19sMhKH++c1Ak8Q5Aob571H
8WCfbeOr2Ab/CyrEJepye/o8VmbTpTmpT+mUDgUN+Ep5jdVvLRFrUrbrYL8Y6Rm530db76snbfEc
S0Nkwk2P8/1zcMkrmzCV+R0B7tQlr0mUNp1NsC3bFdDCm8w+u9Zcuf1LKxJVv0IWiD4AfCiCW8u1
S0GddoMaAqGb9ItgjA5FoN8Z3XSFPfqpNjSiy5NO3WS6Zwcx+Hd1ujt9lVdWpEuvkmyFYSFGFnNN
R3K51Vyj2s03Ya0cQFbuJbMcbHmc7jUj6s7c15Xxqc/3+9MD1nsFyrl4wEFUS9+0jgzRtvMuxkzZ
DmN/ZgpdmSH0+difjtHBfQsmibMCpHmpyMou1Cb79AVbu3eL+aGJOrXsZ9VcKVH+mX4PHiCS8P30
hytrF2c+oU9ffOgIwfQzIdnLxBqXtHsieXiI0+zGJyheLss9CosNBOc8g+oCIWg0Kbtau1i3NrnX
TOC4BPiEJoTNK900AFZNR12urqNg2voDzA1mZGlILwwgVtrMYZP9HTosMEzpMUi6fSeQENxj/i/q
neEZTmypZ+7Ih0Tui0dtaZPqUgNDq8+YUoPYTtryCirnoxhrt3GYfzNn2BQwEyT3w7skTKo9Kino
A+muCIy9DiZvVITRLmddrBUJrkl4Vy9ODjWLXS6mplsafeQ0IuyLLum3lFvs2qwOTUIicFdAF7aS
+lLNQYSG0VOZyt9zmayk0/dsbUAsJkM5LpQ2qVkxN/RUYk91Sf80eu2cj3JtRCwWMZKo66pC0XHf
bHtXtsHRYAiNHP+q34K3+zCECs45jebac7OYDzO8rSDWEt4d1VG1XnVi+v7SRVq6rWQ/7KMaote+
FJ5j7VcFG8w7p8pcuULaovgh501XQDDM9unkbbOKSmoh/jKK4tgR5/bXvv5izoKpW/kTyaR7j6DZ
Lo+25tTYRJdvT3+8PH/VLx6OpQeLCADN1Ejc32eNSR0yGH9AdXFVsq89ATAoFjvyfOL+Z9zJ92DR
r2fafBdrdtT4l37SIBmTdhEMS3af06ZHPuDoVgguHUY45hswWaTCEvi1H4CDEQDuCJPuAC40iCqz
3NPnsPaAq8uBOghe2KdDvvdM1tna0D+1LWUbUci3TVHRSTBeUr19mVr/MldhlmrZE5iYa0Np9qVR
AmDXbFFXnUDJ3mORPlQ3Acvrw8fO74Es1bdqj8RUYgkm1tOF3tLYpbDYkrfZo34t9PxoVO9TI5KN
bb2dPqWVJ3tpW2tjAW+5j64yRKyFIBfux1kxzcrqZmkI0kvVzPtZp9VXv4PxciwVyOS0D3oiiQ3h
zKS7dgKLpWApmqEiaUxNcNisvSQR5apLrPOtbMjPVLRW7K/S0ghE2I3oeREBc8HBvMtkx/qevfrp
hvK1+l75u+SWtFpn+kb3/CW+nDOX9BQfyp73cQpz5LoklsEFFkcpL9idvm1rRUptMRIjT1L9YNRm
qyQBxTWUKLv0FXUX1K3oNIlhvJrtWO6LkmJ7MRQkbMtdedXVBYDCSAfQbpnBmTuwdpsXE2ptpBCH
iQvcQ2C9GvzBziNYfZTGxokO7tmsiPnjvpg/lp4ia0qFZmzQpaft2GzTkGiIVtsMQ/FDMOiRRtlG
1cvb0cSmm5O/febNt7J2XDqMjDFvIqFDEAak8mnUcuwh8kvgt999ocqcLkf37WsvHbbNMzd2fqV+
dZrLabhSRMPv4Pmmga0fSeO/G/uNWGzIVX0mb/xaOZfgtHLblnajlN58DhRv7oCp20Z8bfLntIzI
0Tpa/ePpk1l5NtX5v39a6XmSXHfDQJPNVCGKEwSe+i8GdJTTn75Wzv6QcX/6+JJItkAN0+SjuUXS
lyvcG+7AFi3dZrb04/RRVt686mJ+qTTQ8fRkkBuS/SYQK1+1zyUJRGnpn3nxrh1hsbiKJrOx8Acj
IBMs8C3hrhL61yDkvSKXSCdOn8barVg8pK05JKkiz3XjXHQ0uPLJzje9MzPAyocvXb2S6Q3gV+gy
oufYRFGBnkHayflwbgurfv1MLJ28eT4EpZpwD7QHBByuOGxK23M6G+FIeRiugrvEPheus3Yqi8cv
lyavBJJOAlRokdpBnjrh+Vp6riiysgj62BN9GrKVHwtgeULS8+h7yr25ZasFHUuuy42QKvu+wF5Y
1Weu29plWzx+ehgUZVDw+LFGcj2gVmM/3Z8eTitjdulzGnDwDb7BeRTThU+UP4ADUoZ3iZHtTh9g
7T4sHjur80JDVPjuinqpe3upf8rM5zMfvXYTFg9c0g7aNKYxvs4KOW2n2tMQ7PseSZ9lHPq8TDYa
5qO0zhx59I5DdZNehBbxuNpRytXcNWEXeUXviIOn0hQqARkkCgiDGSEjhDudl0SeRYQfCxLiCvHn
JAqvXaOQXdleTfpI+0SATB9EwVWQ0S5S5F2i+kR+AVTNYgFbfFaANhYv62Ic4e1osgMeYGcM2lVZ
9nuhH7ZdXwM3MpKZmIGyXk2dwYrvYTNdWgNmJVRBM/G93YB1OTTwrLu+LB22POf8RCsDa2nlEASg
9YOhMmMpMCTCi6r9a8Nq6d8gWKITmGvzfVpj8tKrttzkUTfBuU3B8cILOz0C1t4cS96AmlYkh0w5
Nj1KYSSluOYPf9fx5kCK9XSu6i99LMa+eJfL8/X79LQ3aoabo+I6hW2XwukOLpI5p4EVw7Nkxhd9
lTzGHXDsOn7SQ/xCia53G3BEJBqPymGUvBjgZp5s2tpyzVa4iei1bCjmkZkkir9ZWsMPSgJ/03qw
p1spF+1IK10BXI2AYIVhze0xAvWBkK2LQiL8Xeo8ugTKj2mwrnuUeNDSGteQVcBj0bErB+DoghPq
w61mlU+maOE7FNWfFZifsFcCtwyNbmMJOPrA8vHRIyYyz/c3oUm5IqBjpkb1QWy1rWDFjmiZKhjr
/lsGtUfVAKIIWgGHPQtuk9F7F2vxu1+XN/T3boYaeakljE/ZkPLXzadelx0u14MkwEC2rCsEtJu+
0VDGVtFD5hn7ir9lk8z9WpkIyMb8Z6+hWWSDeRCG5i5Wgt6OhuFakdFaBUr3JujdsekqcmB79AJj
ll6BsyF0KtLuhhZxRpPhfa/NxrDRCJJjPrQ8UtEW0WFj0+76JarhLizGG9PzHg1LeC48Ar76Mu8u
B0AeGyERnryhmg4SysBGro9yIxz0sYo3U8eyzZL3ZorZThkcy4dF2+hbswjABpJb3lfkP8mPcqli
+xvBRFYP5F++e2N7TXCyW4O773UjdCOjmlxC8N+8JpKdRmkrOxBgrcRetokkYEKp1UB5EZ51kXSQ
WnbaoXG6mAVLX8TwNLK+hQRYXEfSJO5PP0Yrc/TSh2MZghgqfkEGg2WhkSHqLvulD7Fz+tPXJpnF
iqWyWj3WIsQKVe29lwk4JbHzznzzldfX0mZjDVqfydmY7/EENNrPcAr2mv+e1N2Zt9easmPpsVH7
GLGKp+fw33gs4qa+gmR1pVeoRI3iF530tyQVrgtd2mdy+yCJkjsgLg+LBEhMs60N1enq6e30hVzx
DUhLV2YddL5mDhIqiXS64ryvaql60DT5VmF7DhY0mBVOw5VeWClo+fi5bmdunuxmU+nmueDW+nhL
aXI/By/BwhShwNfgsXTwXYnvzV7kAoRylb9GvvqtUoLozAhY2aF8bMc/TZ+ZGOqgshkBeWORlNNA
HI6ZLYv6xo+9XZ2bfylNXFraPqF4irxVPVRrpDrP8ndHC8+s7T+u8VevgHkN8ukc1DzwY3POL9XF
u3SQbS0yLibDc2s5vobveGcpBohteQPgLZdaO+4foujRq7/7/c0oNLYIhz43YchP5S6ukHlO0RZG
3dxO2AfyXeC/V1gLcqFwOi+li6FjxUYPFWrbM2Nn7SlcrMMMQ9Vk0afLkKngIRHJi7esKneMJBt0
2XasBltNRsdICZluJscoQ3dUXyJ9O6QHI7qQyCXw43Rv1lxWFI7xnaS5ap06YtN9O/0V1561pdkw
UP0JGD3T0Mw8IXhmOxywZAKI3aAndnywtpt8i3jQdE8fcG3ymIfrp1taGPLQpSEukiEzbQ1tetkl
N3WYbi3dOzNsVkb+x6l+OkSABkafala/NRrk4IGgVqo79yUR5gPY+L92GvOs/ukYtaRZEP3EfN/p
90F33UoaY0fe9NLT6c+fP+eLkf8hVfn0+V0jWmIaeTy93YuUHQqBRtiZO7D20YtBqXZ6pAU6bdNu
qjZSRna+bm5yyTtzZVZqPh+rxk/f3BJH0oUmWslzOIWCvmpuQ5y3pq2tPj8EwZ8+X5iEQMyjEvTC
vnVn8xsW8/10VOzUOS/9XTuJxeuTjJ2onean4uMkLpq9tiOj4XjOX7dWgFzGT+XQBfR2XkJXDpGX
PHVWcuU9KjvJljfqN80/hmee75UTWbreRqNuu1KeKCKNQ4hJy7ibguJJ6/EISfG3TO7QkedHtUrO
jNuVGW9pcus6fczLnueC5fUm6dF/05g4/UiszBxLl5sZyqWJ0Yr9QB5eyb72k7IybMzqSjEgdZ4+
xsqzsfS4DZKYJWOHJDIQYiepujuzUO8lsTnzQlg7hfmqfRq7tDirDnIq+3KJ2ZXLtMllfDi0aYUM
S8hfO4fF8014qSBWAW2WDty09NQ197JyJoFOlb+elpaKeN2nEgaQbwaI17tOra4LSXPiKjiaYse+
vb8QxMBRM2tTw1GmDQ4Je7A70LT0mMdNlOFT0zvxu1mr9XUglXbvaVuvLdh5USfSAOc2kfeslMQK
W3J5DzZUIQouHTfGFD3Xc6oDG3MPB6H321P0G2Pod11Awok/wblOrgwNVSevk8gnaiVqOjKysYCJ
YPxOX9m127doG3SKH6mmhIVUmOKbEg7kZjajpaG4VzwxPbe9XhuDi7lHL41Ei+eOQG+3rncUn2IU
Fj+yC/75fQ5tJ90XwVF+5pxWxI9AEf8ck+mQitiuIF8mh3AvFluIB8K0wV1tz9O2km+DeEMG95nD
fX1y7GL/PJqPuddoGlbTtVIfB0Fxzao/jJZ85uLND9K/vzbFpfq8mKa0rSVKIJHi6gyA2j9XAl4x
oIMR+PObT12pZdBDZ1bXHKRf7oYLLpV/VFhc7/od9XP7d4bYzI1cHnDjdorc06Nu9Q7N1/LTrCHI
neiN4seRo0cIt67cP5pO7cwhTN2wEXNHpOG/O320r18Y4lKALpp+lOst1C7SAQyR2CVghUa+i8w7
nVpi8jiem0vWRsJimupHJYFNRT5ciFs+kO1khH9aDGcGwtppzBPYp2tmYGzARMhpTFXkSqL5XBNo
IWHGQ3BNPaPdiP6Q2ioSqzOz7trIW8wNuiR1o5awKa5AhKedfGlq5f1fuyWLCaHvTBrYEVcqOgyX
8bHZzysqzDVntvMrixFxqRonOEkv4nDez9/EL/OaTXDxZCs/xy3F0wve4ee2itJHuucXz+dSPM7a
P0u1tEcC0GX4GzXqlKUR5hsR38tmFKsLEOHfayZVdv/TZspJxc4hQCdeD8y5SX53KZUmubIOnaff
TZlGVSap74JC3k4aBDXFHxVX8FLHS+MfNAtcrIz0kw34u3ApfjWmgMjJf5YoQpHRWoo2IZW7uolx
iUhRYDdJVTpJL7xrvfky5PDRW1E8yJlMY88fr5V+BBmdVsSTahUB5BrCz7QKHoVBuadG8I24vofG
6q7UeLxIy/pSrv0ffl48mFZ0oWiY/hNJu4WCSwkNrgj5vMG1OprfhKw8klm105pbNXCma2Uizq9T
x1+RUpMvOO0IhnJhrVebsOW+FxgqjHanBwpIpjy6mLR8GybdbZBgjyRN4UhdZNcV+IqVALfxB/rd
3/VJZ8Nv4koaTxaqlzgJ36Te+p3T4TZL9UYyFIqTAycwBDDiKuE+TUIb0LeDU+Ey11GECPDiCtFJ
xPTY5u1bb1RcNeVNJTlaHMeLYtB3HuigFvYXCoz0t2hYD2YjXUVDcZOXsSu28UEdFZhTfvm9aaAb
N/pzJBVINZpr4t4lMgwRq4XUbQsNzbHhX+iBd5SCCDOB3zt9Mm27oXUnc2hIVDvnwVt5cJe+Agyd
zHkKo99vYsDt8c4cz26uv14ugUn/cxaS5ESrOwGxXt80UNG9qyZqGmdqzV2QTPsytY6CqV3WkYIJ
6yaWhO+VkTx8TBr/+Xv4X/5bfvt/Hqr6n//Fn3/nxViRftIs/vjPm+Ite2iqt7fm6qX4r/lX/99f
/fMX/3kV/q7yGlvu8m/98Ut8/r+O77w0L3/8wc2asBnv2rdqvH+r26T5OADfdP6b/9Mf/sfbx6c8
jsXbP/72O2+zZv40P8yzv/3rR4fXf/xNmu0T//n58//1w+uXlN+7fale/PZl/LdfeXupm3/8jTr7
32XN1FXDkkwDHdGsUe7fPn6ky3/XVWRzuqUTMGxZc1Eky6sm4Nck6+8Q8+CWSZqq68rHPa3z9uNn
svF3XdQV0+J//FNH7/B/v94fN+q/b9x/ZG16m2Odrv/xtz9fjDrBG3yUJluqRtFZUZZljDHOTbnX
fTyXfoKRU243cijKIIIi6/9rMfZvR/oQnX16WRa9EA4m3VVEkMENObwkWgC9U3jnf7oB/zrDz2ek
fmTl/fe8r3OtsbSJUF5kLFFUvxbVHy+tS8GqaYZkYzvbv3B6CXavC1nlhmk039BcmVlvnv9ihpHe
wrIMCzw5hOu2TjSYRvUyxknlb1uxIBM30ZQhcHV0Xo2TtlbuOZB6zBEOXYFtVNe85KbCraTtlUwK
hwuhm8Zkq5HZHe3rIZeK6wDEXY2NluIssrmx7ncN8BGKUawORHL+8q7Y+F1RV7aisnHeC3GTSdvR
U/0KX1UnG5dSNerRFjqbrrudkWWSq4HnGS+rodXUQ6wXEuo10x+NfS93PQAmUajSrRpVfNmiAUXz
MNXtQKa6ZgzxpSmnZNTRFdWHwxRW47Q1R1zTbtmKfn3IcKC+j72qJnZf1GHj+IHctYfYsMSaNILQ
HF156v3CiZK6NO7HWpIadypKQ/tlVGaVuwrJLMPOM8zJ2MpNhJEKq+EQktOSiRlJP0JV9tkxiJSB
nMqhgGHf5G0u/MqspE+2Ste1JOtOpZntPM0MaZ0R65zdg9Pp1ds4ZgxvyPsQX/Usz/Vt23Xd6Bad
EhR2kGYDy0eJCLiNaqZaewzEypPsQZ4MY5vFads4gher/VEPC1Jv2Wjeik1KCklVeO7MfRCp4ZmR
zytIFYKdN1jWuEPC2UpIY3xZZ080to8hIbmx05mBgM+gisJ705zBLsmopv0x0HovP0pho/+0EjKo
d4GvtO2VacawDysMyJGd6WbUPymYrP2nIoxzyTb12IOSkfTN6Pp0t9oDY1UUfka1qZjbITKCo6eN
qHLyIp+EO6g1RXMvsGUtL8RolCYSPslyuzCIIMnAIvoaaR69oKdH1QhShCSjkGa3WuIRblJ1Wg92
jgpH72QecTIbKyQJYaPXOln4ski/PIvMytpg2SzrbdVW5bsxqVJ86Xf8376NU/rk5hTrpOD7agBP
upgacvClPB1cljyCggcpJcWjnhKNerdilnstic2Nr5SmLSUFwtXUUA5RluiAY3Ngx3t6iX60q40k
eZwUeXrMhVj/Tiej7jZaNIbVRo3DythE1VCnO7Mu1Z6nxsAmYU2a9D2pAr3ZeKEYTK6WU1Ej2VWX
1A3eSL1xZbO0im3WWOW7FHoKxCJljAkOLSZ00il5obFtiskUHBOwFSJR/KolXKix6Sf7fNDH4BpY
gCg9RGqRerZIR3J0+ypudT5+6smXqTXUbEbShhHpI76g21Y35f+bvTNpkttG8/53mXPTQYIAQV6T
uVTWrqUkSxeGbMncSXAn+Onnl+plVGWPKvye3sNEdHRHWG0hSQIPnuW/pLFrZ4giqocWSatnS+Kl
zZc74LSIlqImppxjMPbVsI96Zwj2ebe65h32HTNZpee22XnSbU0M8MLWiR0QtIiKoA6jdkqrzNJO
C0Zv726yWFEvSh1zSJexNqcBW0G8flu5RGPcr+7Y6g+FBh+1PVbuUFiEJmrhy/CPZrB+CE5CIXX5
qDNh7XTnyi73lr2fBRJL28wX2JtR9zGE24NEpFWVRt00HEK9RNCR3XJDH7JXiXwcaZEgQGZM/uAa
vjJ5ZZu+HZtEPA5ilcux1R7g97KWYbEHMeL66JIs2DZm2mu/NQho5AAw82JEkbOQGO7Mi3PvbVvY
IT6CncJtL9YojKf6sDXVfFbWk+1Z99PybcQMrj7jBEMCHmVr9PuIpXGDPFRgZhhTPvoQHXqy772p
WqujrequwYO6sPK4jTmJO8iOXxuGr/der6a3josS2a5ArQfuf+tmcZm4Hul7mXP0Nim39DFfaU4h
ZVglzccWWQUfB9I67065W/XTAVGsLr+R22pRRBnT0IdPLUGh0o9DkyME7mwOXaEbZ9fwl3XXbMfy
q6jb7g/Iuw2fuALMSIMpbPxHr6X7ZR/clAH7TRj0touJbMTqoJlVgNndCOogXBaT7/NC1ekNZIb5
TZd2vbnyi2IMd/5kqnLYZavvVYchSmfcxccZA1DVRB+LqOjh6Zva2LsaJnWERKpTX6zIq3NVo0By
P4deNr+bcb92DxtS8dlOIWQ17uCBQuEAJ55njMkxG0VwiT4YMik184mkqrPwUBdN1Oy9skqCa4/W
2wT+pmq+pH2W3vZuBtMj97PfksjMn4cM2NsumeoVFYq+qEr/6IgMxAJ3Xv8hckJYXX2fDPGUpV63
l0Dgu7gIE9PvdVNX6167k412rksec9RbHm27aMRl9Whl4fTH2ebq0ZVeUcfTPCHnPGZJWe/Cfhgj
7p3AXuERIYJdoQq1ffG6ySxxtgj+9lp67kdtcpgu+I5qeZITivxHuoVmPCBCuASnANfZexAwpdib
JRvKfcmtB3AIj9IAE1s2EZJioQTf0Goa4wAHAJFtJlXYLEhjxTlU+YaGdFYvaMdUa85Zj4YgRB5z
mWlT5jnoEDuq2h7ayd1sPEXTtp581Lc6zMELR8WGYHjXd+1y42XIZezSOsHwtQ6jRZ3cafAR2Nxw
YL7K56TA/7cNtvx2yTC5P6waNfWbKtI5WsMqm/Kr2R0iM+JZsmz6jfCsF51NXy+92dVbHQ47hdtr
87lpXePcOVwbQH8o64tffT9r1F7NQbje/cM6UtlEeNlh6UTBrskLNOj24+D5aOaQCaOSNQHM/YI8
WJXtCpfDikKXO5fX/0jKhW9p6uKQ5a5Z0IM20cOqSq/4iB6YTU//KOuyGAK/zw5F5LUeiBMcMvY2
swlKw/x+ZH06lCdf6e+88MsIQhRt3AjVEa4NIcm7L6XXD7lrhN720JZRcdhyP16sma50LcJPhCVM
B4S5uzjberK6adpK8QtIWuZLEmKz5QQB28S9u+pd0snh7+XUl98F8EC7ggJDs8Mv5eYPv0tiIuM5
sigPpbb23kyueqwR9z5MC2I5P0+rn885//UKBOIBvnK5IV42VWaAAzlW9eVhI/d+mHPGegr1hTu0
PsmtWsvlmPf/0lD4W3Xl/1otPqswf1p9/n9YV4oLmPt/ryuf+ullWfn93/h3Wen/4mqF54EOhRCB
ulhs/ausVOEvEkRCpLHl5V/53lv9d1npu7+4XOmXPwyQQ/cE1eC/y0pf/sI/DgV/JFw6Q1hp/I2y
8tJh/6EEk9plTyLyGwYKlAq16vONaV1gR3lX+gfd6IGwGOSPFIAwhFJtTgmX5btuEmPM73nNV+95
h4VK+7IyVTFAMhd32O+8oB+OBCnfLOXiiIMjUczCpdXrntxp87tXYsKL8/B9HU6C77tSUY6/JM8y
oBmsiXL/YGdu2x0FA9hNIavppGRXv8dmx3msZZe9/2Eb/EV1G3znqP3wai9fPOQb0UvwGVb9yTE4
8cfCZEWx4RiVqeJioq19NClzBMTKyk2Kp6XRCCKltDyv07U1v8kBPbZDHeI79dYzQwLayTMezKVi
GQTCiXLQtCg7e8DSGRPU0FZnWWK/vVOpA89Me7U7XveDpL4hbykUAIQQcXSjmmU3lytok0WZ9/7c
6+t2rOV+6yewzKWdfs2LjdHYWLpBesO4LJy+DGGoiVad5OZypuztlJXtfSes81sxQzVF2Mf5dRjG
lpklucKXIRo9nN14xvu6nevkSg7IIBs5BvdlH351Fg3gEMm+7albprdTOh+2ivJQI6ah7d7JbFxk
XKSdFhkeWVKO13mw5J/N2EdPFAPooKHQdpg8XZ30wuUY9zOMqP0qHZr6+eW/TzStEXgbunqYnpp+
6UZQKl3XRnvHNNGHpJuS5EF0Uz+R7UcyrlAF/9ivad9xBXjoVpUZ5mBfJLyzKm7nYk134zQm5wl5
gjd5iOP4QSvNO6g287l0m+6zqKR6J+Y2eCwWqj+HY3TTBOQuO9CL6g9dr4hpV4Ucb8rVMJ/BoX3v
tlH26JPEY8PeegfHXxRiWSK4HRFWvOrleLELSxtzMlOIct9aZADCO3dj99aje1tYg4Z9j0X0hJza
VVHO/gm1QC7ZaYu+ps3a3KdO1fxhTI1sV7TWQOIWNwZ4Nse+Goe9miiUWt0gij2F+Rna/5YzmfV9
iJbDtO/MnB2trZpbEQnvQCGy+LG0bniM7GRvOtpc+2GkPJSpRRxzKJFYctzuPVSi4kxXvthvUdrf
6k2A9s8KWjnUJY59KOrSnigmKRkEDZTduLTttw2/DSQs3WIli/CKadfQIQCVo6d0XzZKDY9z3qeL
jJPaq+5q6nWM7PL8oVwDcWP9mfpVBc19aSbnDQVRFGdTQiFb1Vavh3IdK3SyfTXhGtAbhFvT8YAX
lMdOGs1T4afDW6V89423CIHlhxdWwO6GZM++cT5W9NT3xk2Wq8ldvW5nxmG4nk0xfcVPjtWaoXmc
/H69l3lV/kEkmG7rXNgPyIf0eySkq7fRnHnzjtlZeOMRBk9B48pjXvomRz89aE66CVBs5IN/kheX
uTrNsuuy7QVix5mPz4lIGj4H0eJcoQAYa9sNN1Vviw/IsFf0wehidUG+HmQ5b/tpq5NTmClxI5kV
3/k2Dc9rZ5pjL8PsUNV18lBVmvGgEdXvnrett2sy2SvTOP3XaJyzm7aPlthPxuhxGNAZpL8hzxIr
6RREemjjygTyPDd4+gRW+Ij05iLuEcE8r1Jkb7Y5QFKGOP9gIdZ+TicMdRenXO9bZdGrm11ww33f
zNc+iclNHpTDe7ti2p66PvvYX500DuvQbcAM+wi6uVn3EA4bM43WnQ9hZLc7E5rlbisF4t6eVePJ
B9J9W7LLbsSi69Pql/JMstd8pN00AZIzafqQo/oOei8Mq+thSMOraVLtR+M0dEb6BdfsKtuqO1MM
9VWZlDS7euMT12j+NF+GToy/BV2gMSNYF35X5/S8lMDJPg5Sqpt6Jn/a/MEeOzQND4Gw4rAtvOnW
nXS8gBm/W2zAqci97N1oMCLYrRBhbhNnXilI8Kqo2Inv9YjI1lxsPj0j4/MhUNLNMjRWC5L5u7Uf
p/um68rHqBzVh4Jw/4hnhripDGfNWso5a0NCdEC8Kqc0ufZ12SAQTMtO23Rad0kbRbcXtvNx8YuA
RgHnPwwd4OJjZXa5P+KR0xUmlo2XvpdD+G7wgImkYGj2qPnUwKtT+ViIiqZhMYfXNT3WA7VS9SVy
PDgUBO2z7TbvdhoNgzunmeT7sYP1tm5OcutdsOhVnWe3UbTqsy+LCRECIC6SGg+BzlJ8sn1a4beT
WX8nodbsrErEjc/uPDVdJuPJFe1J+lNHw9QGDzRuoOBvTpDAy/Smj7NtaSjguHHsoCpWro/LS1S7
d0ttfysntz+7XQuSezYrhn2eyONy7JyrNJPLVZ62/gNgd+dhFX5wzEa/2CPyHDwoz3ff5SKRp7Lc
TDyu7hzX2Up16CVwBACsx+MCQ6QpRYCbiHC+BpVj7oeyXR4ihhhP0luYx0G6OIH3X646aAF71ICj
k63QY3DyQiJnKHE1zPFzMZjmnEfgFgdlM0iuaq7jQqrxrIQ/H2mLLyPaiZs6Ods4vvGjqcz22Vpf
blj6FLQYZfrUZRd94Z7GgEcTOCrP7VD1vORibbgYlhBVsY0Og8dee+voon6gfxl86rTjXIUMTu/r
sXI/0I01c2zUdNkCG4NEkpr2afCrCeJNPkZ4DfUpup4+rL1kltV7JyUbOAb9prNdbdvAvSpS202x
F7Xyj6EK/QUIdq+KQ9QxUNujlS1ruvZWjOhDuWEfF2QAdG28GpHbRgfbDBbWH74t+eZPe5s74UdX
ge1hFpB2GBu17XW7DeKxhg27xSrJSxxymYN+wXwhDU8w24MO/qg3e8fImxuSGrcMj0O29V9HpCi/
ofhQ7nuvijCd06l6P2Alek1+IRFi7uAsDSmF8a6GkbGvAwkNyAqaPimDwPFcLxkatL0fBAX3jWps
HIxoq3JZTBmxvXf0B512ro2zsenfwD7EXM1BCGE3iC59bzNRbXHUTIBopEXNcU9S7x11s6ARnmBh
Y64W30/pVAmdEw2Av6KkeRGDFsEc3VekcT7IsxJh7C7iZNJYGNL3kBwcCP2G7mfc06tfDjD28zcp
Ithnv95adZhkhCR1XhQDvgZrolNOV8Sg1NKT9fb8K25warOhS+OtNS52cjh8QKBzw/quD8cENv0o
sDmVpKF84nlt0oPThvKTIX+pCYtLk+xsz6VGkkRrCi1xByUfV0O0nMgXgzjR7VrvEE5u3g/otEGp
GYtU3QS9yd24FLofYy4dWn0SoDjJpXF+l9PQ2gNTFHFFH5xbYbLFQte0arCwyiHP7LaigFDvjJs+
BJkszktuQ6zC2/xeLMq5jiq3fOoqQUt6y9gQzNlQRnas6ncR2/Rm7Xv9EJJG36D9PM+0qb3h0M1B
cHINDMXWzPSUjBim66YdFO0eVAdPebrV6uDRo9UooG+IJjR926zHoQmje19G6mAdIIF0usb1m9fJ
7RYR08XiNxuu9m4LUfrYKQVB6Kp0t65nvZ7IMoNHh6K60uFPQ0fHNvf5RkiOb048js78qaJYiN4S
7Qrk0zk63RHzAza/DMJk2ek2n4kLQs/X7ui4TMab5p6Zlkj3/qhwZi0HzloTBFMBQz0cPhSkQs5O
tFX6DkrUuPL/6JITHZQ3je7qsy+C/MpL8w53iibZu12BmqyHNjmUmiK2OKMe6RGqd/SgEPG2hRg/
ltHY/LbR8bkaPFzfjJ3qo2h19VF6uXxL/5cW5q73nI4ZiV2Rn3GjNpoZXaX5nYaQ8oAZaEiSSK4x
shUDiD5ttXofJP1suFQogJjLDkP/FbW3ONXJ8pE5RYHPt9vdo0APHEEV4100VBsCyZxA7ypY9Ug8
kcX8lksGMW5/yEBXqN77PcE/DkEmp+3e0kALd//QdsN4uZn0QdeWid24hWcD8QmQQ/f30G2MOSWa
gZGnmXZeRp4vQfUtAnmu4zfU2Kldr1ajkjsKRgYcA7Ll36vO/+vD/BdJ8g8F+AU/8Gy+/+Fb822b
vlVffhzwf/93/t2JiX5BFUW52E9GkScAd/2nE6P9Xy4HVYeh0lIw/6fb8q9OjCd+QUpWS9cjviia
nv/pw7iAAjiCEaCASIZ+JNHE+xt9mOfjfaUCFfKXXCggbgRA6iXQbqrlLKZxVvGYtPXHvIvGW/q5
y1eNO+UryK7njReWCi6NKHpLoZTszJfI6YJtXycJ8inZOia/OmV6MVSe5/4VyODLJ9Ka+Yf2eUd0
XS4Nnuedpdl4y0QQkJi00bEFrxMunzpq4OkA53V7xaTseRuLBpumXQYwgoYYTxZ8V9T+oZkEDGZI
HQrMeGCu9SY16h7nZgoDN147aePRYb6y4iv8wxb7ix7Pnx8xVDRcGVlwwMnKLn/+w6pzw2yyyWsV
5xphWz0kxULPXI3vsqypf/v5Whdw0P90k/75hEEYhLSS5SWQvEAUim4eBrBU0EBFNjwgPzzscquz
R2fzELpq7fzKLvnLZ4tcgCZIvrDm5ff88GyiZRi0+lrCGU1R/wKoi5QOKS9DI9CB1defP91frUZD
kC4KGbeS3xHmP6ymcmUr2fL92pym52FczOgdtFmW33s92W8/X+zS03z5KumgSgS1Jdd99OJVNrOO
wkkUMG+d6rcED5pQOMWh3fDR85sAYHo+0AzwyOGkUa+ciufdyMtnjETA64w4gWSSL3V8xp4OEYB2
P/ampM5umPVXF9s1jfni0qHzf8CZIBmOwVLlhLr/9KX/YrP+aQOxcyKiX3CB2hCxLmHhh1fM3Ms1
04RHagEA5VihQRa3kpcQbSY8hgziDj9f70+fNHSly384IYHyeO7n66G8lJoOYU/4zaLCSC4QdR7r
XnnfmDH/TV0k3utF8sq/fNFIBvRbXzzdllhG6gXRphuL4Y0tUm8PyTe7zSI1nFVT6r3bMLf8u4/I
dUFoE0JdFn8ZSRcEcrLJ4fxrN1L7QmCdqvJiuB16+xqE/c9vUwnXpZesyCQkxNDnbzNYnSV3PI6/
xFbEvynqKW1P69hhvTWqBN7633uyyJV8Pgz4hMdBIaA+X27cAEQV2YjuUONNVAOFv7wzaw6+faNp
8ffWInTzaBJMNEefd/Ti0WgXdaoLORLRWFdPeR614SnBBmF5yo2S5SurvTyAPJnvg8bRXuAprooX
h38ePWDGGLbHtuj9/YiK0wdmozXWslLc6Lop3tG7cp/+3iOyKD5D3LaSNIEhy4vdqfRMwJ7ZnZRV
yA02AKcG43a3czgurwSYlxvl+1Ih07+QTJMx6Iu43W4dIlIMIGlwRRquqJswUQinxzBr++P/w1OF
EeN1rl0Rhsy2fowos8T5RdHTix3c9bgDA7xSymTZtqt1FfX554u9DF+X5wLWxByHH39x+36+WJ1H
mQHrAbGPBikAK6nWkxFbtlcg4L446Cu/slEu3+THW+L7gr4bSCADlwTmxRHoqZW62kg/tm0mu0e6
R3rZ67BLvMPPn+xl7sJCIVkLHY6IjjNpzPMnm5IBjkVXaWAjDU7G4dQjDZ07czl9HL0sTW5LVFYs
On2r2dbzlFfFayOyv9gzCFAAw9QaLwiO4/Nf4PbdSteo9mMVTBXmLQSEx3ZU9oukR/cKDfev1vJ8
hTEbeFDYBS9ea9IjcYYpErIbJg9Rbcm+1NiqHFQdeK9IYP7FSQ8lbzTgwIWk/C8S0C3Ny7UCVBsX
fMiDAOdzcIo2/dxMVfrZ1DhS70Q4vsZkfsFEpXBzJcM+MqOAAEMy/+KsN4FM9CroKoEG2W7HyHc+
I5DvvjGE96Mfpm1sgz4C7iSwdZ5McZcTzK/KDTuwOGfs+/cjOUEu0EyRuSUZpzz/tpxKbpTWlaDM
Nj3uXTchBVi6PPH2NimK10yA/nRMuaK8C4ZYE7HB9r54+nSSFeG0UzFmq0m6a7eo/4IiV/kWy02x
gg3Sr8S7FwsSeFSkhNAq8n3JKX2xIDBQF8hsSjJX+PYBy1rY8aWT0Gez4jefzvErAlAv9u+f1nuR
1qg5HLy+FX68qYnCCSxkNwFQzZqrYfRfUxV/nqlyS0loEUKTRYEvB9nyYrEh87u08jMnRszFvRuE
GM5+GuQnZ0mxfPIAKLeVEzzgBxXtc6gfr0Sm5yfosjw4+IjoTkyIAAe8iLnAnzrbV04SN7lpMNzx
+mjcDVZjHRXZYH3TcqhAtYWOetU2/FnwvawsOD6X8jEUl47oiyjBXDPNwmjN9gZ9qWS/WQ+HGuyk
wtdC3/Pg+30h4DjkqOwf5vQv0QHO1hiVjTT2s2x5coLm1yyVnzGfy7BeUphWjfBfmlA//jzkP79b
/rlq5IYeABBwH3zd54fSjPXSMXdM4k6s2YC7XoLVcjcXffnKrfnnL3hJ4Ghr0MTgjHx37/wh6U+X
qpUVDqOxO9rWwayyLT8pnEZSrugoH2Jdru0I8c3Kdz9/wr9YmIoYuAXNDGgRLx2Lq7rMF7vodO9F
lOZUWuvkH1pHo6e8otsdHHQ4OBdC8BgF73++9POI8M+94wO5YXxI+kM0fv5y7Va1YZhH6b7zq/WN
sgBZj607rOUOrkp+n6IK+UpM+POKigPKWeGB6am8FBC162JagPzVPpQzfmxFlOlkD/w617sNKeaP
Tpl02ytmOt8j6f/kJ5fHpCUVKS5Rjsdlhvz8MQ0MBx88KHM6hoT+mSPcZyeL15IBYRsszb4YvfkT
rdwyjYHwY6qKhVSURWidpKifjMarlwea23UZ16IP2yOrZPO5To3/WczVtn3dFkZUO28uxIIsFnOQ
WzEF7XRMQY02e7+d8KHuGqZR+3QK/Ve+4vM4+8/HIxfiXAYcT3pJzx+vmO2Y99Jc5Niizd+HIIO9
fUtq+xngffPKMfmLxbD/uVxZHsUqoKrni219b2UWymqPRgwqRg7FcMs3PTGs9Q8/351/sRT3FDFN
0e+ANvQiK6kKkN9+lWHdp4em22Hm2b43hRli8MPD8edrvbDD+/4SL1UHEeD7ai/rDgtbPs+rHImY
Yg1u+6DzbqxbAjsF1HKtstV9FxakfdMm8sM4mOD3dWrmQ0D7/29lIf/8IZp4IHzBTea9ZC95A5A2
4wOaj9amZMIBuYV5JsSRqCmffv7QFN9/Dq+UPyIUHH8/4n9ehNeFeb8DZGqON7coq7uCzlx2rXW9
eRgQ5vWHqFiEPdYIAOljXwNBuJr0XP46MejCjnNr39RpOX7GY9zxz8vGfyMRPmMBbfwKFUG3Q3Q5
k0gCX+egtJy96NTwCZMGYWJsGyf5kCyimG+w4CvanU9BywEM9Tg/uXBAk9gZwzHHIXTxLZ5ekW6O
QYZmHNdbF6n3xo43Gyi47FQPDEjOWYmAbU0A7WbWW7fNu97giJpr30TJeq2jrcOVBRCMOQxglwEW
G3czO57Z/G7xH9+3VTjFQpTjdJxK8q+4BrrQ7Vyn7v0j3IVuOg4lDiDx2AwdPIkAhhAMoNCr9qi9
hXAH6rVxT1BEseuyMhXNaRuCGpY7iKEEY6d+dvaRNuq9ndxs+d111FLCKAVTft3iVzofL430DTCY
6Lfbet66YO+vEcW3mWpm1XkPdwKRwiBY8NSQKzCVinbLgZgS+fHI49W7wQBOv5lGL2fsE5IRnF1q
aHOzKu/SVCLC04NNNxD8xs3c/FAbjYD/MnhjvdPd7Nd7LZn17C0qXb9OS1SFu2BGyPEwDIUHhD0N
Mqf/VDky+oOkLsg+WQ9s3n1ep3PzLurQ9cMl9arxHNe79ocUkENd4Wl2biIi5Z0RSar2i2bGFs8S
mHrcpFzmAOc2tLZEMhd8rQmX4l3UV2P2YUtXfHsBnJvm/TyGotuP+AxE905TrONZQ7gK9pJrPf2i
3Kl5H5ouTHa6IIjH0Cv6dxOfGCELDKqnu7F11OfUOAHfaZZqOcnSq7CpGjpSmDxNA7sXYoOoP69F
E+cZp263lV21PHnReBmsRSK3N9g1GswaIX29c7yt6M8bWBXmZTr0xXtKVjRQdu0C7eqeIqN2buAi
2hCUiOs/Ld0g3H0QCnjLXTorYOmdqLtYwP6oToDRqvDs4uVzByCpfK+qXLqHaRiGxy7tk/s1m8tk
59frVsYqazN0/ZIRatMshZsdc0etdjdu1r4ruKdwt6Af9HGjAmuuVmqP+cqzWYOuQ1+myy6CGvUu
R6dziEvCLNi7KR/jVMjcQGPU8k7qrs/eGWas4zl1g8o95IXt1ElDZ+sg21kJ8H5NUyj1ne8iaLl5
OjgXHe/liBAMbvQXt4ggbtmBKq6HOqhiVZn6V5S6oMCMi3BN7C/MAf+Yenhh7U7XLa4ag4/b/LH3
yXvetCM1eExjCiyTxgm8cm8aJA/G9WT7pmB+4He5c1ePnnmi31H87jamfszQtjmk4aaWGLU9bXdu
LoN3pimnb7LbsuZgARO+yROIkqd2gw52G2Y6rHfRYtwvvRgwGrbNDDIqkct8l1FIBTvhbvnbzl23
g6krAKPovpv7cCiRn/OGEB/0bStAIEKm2tjVbRv9JoNJD7c+nUH/0BRAFSCfhsGTu2RFdCysAPgo
EwmIaTbaZrfN4M3jVzl5UXeM8nGGcZ6q/iuokcygcDnBA/Q7X9CY9dZGx5WaJxsveYLQ+eAwv9t1
XmSLvbciuhNn/SK7k6Xedt8OQwLHYUyzCMp5Ax1pV8JjlEf+xq6OvaUzT32e1BEc0i7IDo6r5k91
0PqgCkRxDXirux+c3Pm01aJyjs6Qbr+nIQ7FOwBDGnXHboKwU3J3BlfO5VjgNT81sZjrsosrHaVy
p4PoYmReT+ZJF2r6Q5RqnR6Fu6gBuZugEZdm2HQBuIzRV+RDPXQqzdwQJtGW3d6wDdvujdpQnD34
LeeyPHB/w+gNm614VHXRAYajIaTm35gaR4YULHV/34x0HxlKQM0qbWC7t1M9KvRIN1HVh9TLfH3d
wXGNrgN/lGzVi1ntbrVWA2BL3HU4zKsRFm6QtB/HaFymU79aflMIVR+PaNlJDXVwsF+sqbL+4OaG
oOqtwE3wf61/z5xORDvYnlEfV/4oHlNus+XcKidBEiQVg9oB93Sv/WJO2+PkhxcrFfKtx81Bsy/2
c+PN5zVb0MvRRlZ3M+Yh2w6iUnoWm8jQFgmDBJBUgA7uU8k/SvdjHwwS/4ltlee17gvnCof07iqB
Sal2coPws6/yEFPUzPNXfVOPXYavXZGHp4nr+dqCJyE2VIWL4EIuHHHtcZeLHdr+fcUoS8/5R890
kXjIlmF+N2Af/A3vbFCAG8iRRzsHJmQBXd+vwozvdQco8Q+ACRt8kWj2P6xJuAE35cdADhajvCB/
QtWC7imnKN2pFvTqvT9MbfAAj9Ru55rJEEIdAOLAUDja6TFvTwCiXqt0SsXRJN7YHofaC5b7GhCr
ucvGdBhQrYCPG9c1xPG4W7QqDwFDTu8+X9KiHmJ4yu1wm7p5CqLICUP0ta1WLYL6s5m+lCgkP9CF
o3AGjgiip5zzJ3C71dtczuqNMU4v6njM2AvqONdTscW2BgNodnrtPANc02jnHjzvZJHPcZv+2mnz
qQff3Q981YQuIXDRSaaPNUYa6HLUZVvaY56WyNZi/VoUAFiX0nvTyyRKz4ayPnmbWxvMcUnT5Fft
ArqhbZPWuA9t7pK/tfBykWv13bdZrqdvqQ8MFPJqscjlA3+0VuChptB+lga9sj/CtKzSX92CgIvI
GIHjakF3Zb+0wyaRj+I65muCUqUdnoKFKjUyM7sFAGseV0ULVAyczdBdO/624fqZDzPQ8m6S6r6x
cLN3DtV7Fm9TYTNkX0f3Yw1cyxxXShANgTQc2o+Rav3t1nGTWrTXS45+8EDW4oo+iFGscsqjGwyh
E3tFP8HfEnM6HYakRmNvHWZ135MUZw9uEG3R+9qvlxyvxJnOtgG6fpKVG5knO/WVqrip4fS1TXDf
Epl2kGO/gZUvd85alvspGtvYl9kjLC+UtqPgOGf+ilnFUMRBUcVYP+U7gxLScUI1YIeg3XVRZU8r
sN7WFxA1qxQNUPcqrcVZLot7zEV4m6mRS7kjoiBRKnegq/tDLasD0qZH6TqcTJX5R1AKVyIE31M1
ZXNE0+RmWryPpNY4TA/yY+3i31GY9bHzpIF84V4FQ3PfOuk3XUXLISno5feNfbu0QRnPev68JgXM
4wLKWA4OU82AgRjt3wwDCNEhWcDYhvcQrTfgehiczW56lSiu9nA+St1fD0FytqV3B9TqzaKbD5ud
b4QyCrRmDyabq70Nu9uybD5EK9L3ZVbeMcF70mPy2FAFnyY/+dLNKZi1fCBLVR+Va3sImvl1m67f
lKrewlx8MGn9Zfpv6s4rN5I0Xc9bIXQj3USf8OZGQKdPZiZdkqxi3QSSpsJ7H4IAbUNL0Dq0E61E
T5CVPcxkTZkmj86IAwy6qogwf/zmM6/xvXkU6Ugi1epjE7d3XVzl0zKE2kcifVoDP5DBeQNYfKTm
Pldzz5uB75p4lWyDzIpB5HFwjvXWW2pNsesF8Z4pUk6Is2GvxZ42il3OTCOpqxVaZ1sHO6QJCcUT
0jWnGKL1c8t2pWED9UaehUe25wpfykTaqYU0rYEkcUImX53cvDVSa0M/jV9zZDQSLfSfqQycFmFW
jHpYFa5Gel37N1RIWCBUEaCNiAvJjnZh3S5qB410OZ8RBH3JaP6zs24wCVkSqgYQMItupAu0kgOz
0uemL1z7fdB8Kjt0oAe844hGkDcJgYiOdY6RbRcI6pnjyw+hUZ43kWMsAvBeY1tWZmVob0IZHrDN
Om9LBOWzmY4EdCdCEfdDh62ltejQK8jBKVos3kBTcNxxbsvkVKorSckoTDJQXnUlEPbLdjtL+W6t
qScWJjJCukvxwuV4J8CQijzDSEO4gJzikaLF5RSKMxJEnAGUdMuCcmC7pOE6EgJ5KdnF2k7KOWhx
8OrOlIl3lgrRpgtxMEy0OVHJPBXAkPtVfd3o6oXiRZdx0zejQm25kjmTUyzcM+M0SoU5yIaRbcjn
RYypd5WJ5oRJfBbFQ2wnoMHdf5HCfgXE+l4Una+0eMeqH26StL8uhPiSrtA5qnuTrEOlgKBTleyJ
iRRsE4hf295cd22ANIZC25TYA38316dvi0w3eMBVmLg4iWunhMQzvOKutSRfNwO5PBPu7VrZKLHn
jXrbO5UyCJsJy8NkE7WaVhyBj0wmKApMKR9MxT6c9aJbj9QKaWyHk6H0M6D5Wj6XI/tzLjZLpc3n
pRzAvUhu6sIGdiw0EDBDxHn9+FMmZVdhjRennYOKNlqUgqO5J4HqlPQNmfIilSUIH/pWLNWzXMhX
TUK0Eih3oW9tij7DBjOf55BYmkZawZZYaDnC9rLon8eOTFLuLgEeYxddTxLFmNZFe2b54arL0mUM
A4C8IFqCYHVHwD4BOHcYahs4OUboEjbmUraa88woZobtrchcxwmkhDaRJwgWIH2HGMdEV1mBebNF
/vlW1qRzI7E/ubIwdv1ugiDindAVKD7p3igS7Z2SDElWOHYBMatiuG5Eb+JAqKlKedHbDgpkcTOR
6/jSd0JhlBXqqSXlC6fr5yAalmaVrCod+m2eE5fQzYrZp51T0eiewly/kOsKWfkeYXWp1e6JXy8I
WN1xEsFJEiT07SP9LIcdbGIWNpIV58p0aS2W2RkYkfoSgDR0ZpK7ctw6LlKCJqNVaOjf11G49puG
eFdV12LSfUkC51QKKxgtgbBqSmdWdiF6HWUMsAOuMfoM3lVdUmilgbVuHX3sAPcaaY1CgcVJORYg
zSNXI4xCo1hmRrwUVHawuAY52irUIVSx2IhxYo1sG+54rIo3JdIUSF5UxTi0BHWWaCKkk4yTaB1h
3lUOFh8lfA6sV+QK77lgCKKpvSjM1+y+Yw4yk9ttp2bXTm/0N8ggpBu/AjUde3eh4121YR9NZB1+
dkw56izv0ZWukcm+jvsqQNIqhi1iGd1aqrR5VfONQnYVROkqiMcm7Kkg0+6yuC+0eVhIgvkZNxLP
OSfhU6OrVPW6hnkoS2TsCPPXtwCRILqNJCtvw68uQN32QUvIda9o/vn+A/hw5MyFSsLWq4k827oz
zaRc5xlM7algWrayKGoH/TCpNuSR4SAVM3fKootHrgjeheyk0vSdb6eBfOFS00nXtSDbwVmk+pl7
IaGrggOgVkXhqPH0WoIfEMN3igU7u9NFBPzhaBXpolRQ6gX7Hsf5BNpI7J1ZatchH5L2xIORC/wd
OnyD91AnpZ09IpdRnZEauQbBu1IL0ZxWQHIjSaGGpkBW+M1ERVUEA6sqaYV7w4TeyAaa28JUtKGe
EDh6XXyR292QpkVhfxP3EZtNYNGwjceWGAtLJREA7WMF4N+BPYuST1rrCOJcoMT6xVRLdcHwQajs
q9q8S7uaPTfKbX826CeMfU8ZEPkCvboIua1JRMWVJWzyJUeqIgVng4VMMFOiqF3J1IeriWv2ZooV
TqYtJc/Jx6Tnn6lNxLcltPp5FmXmtVmU4ZIQx9jVViufc4FikYaOvPMRMTszbL/fEl6SEXiAT3D1
BguPlHh8C4qAokXlKwtfjdIlhJd87SVRsauk0O6QJahVtNes2OtGuawEOzmB0DCJe6L7CfXifBBS
hXIz8WzSYR6e0Ky6A0ePLJ0v56OQWWtNUtfVYzCQ0FlnSJRIn11M59dZheJIHrniuMoUfe54Wnid
EdF/KVRkahimMPSWfWuU4UiUhHTlKEhZ1lEdjI2mdu8CRAVGfU7lsEWQTJkBOvG+kkVXY8fT80so
xOql3VFeHau1lS2TuA56XlySaPvAHllWeZGcubGi3BZq9lnsxSgcZ4Ub3NdmjdNNJksTW0cikdDZ
u8F3O2s2IbJN9lTKVQ0MuPA8ZMZgIRQhr6L6qToNYc5t/DC3R2wvkjtTI9vNxpFguv6mDWx0FKQi
lJYBh8amaRJ3a9uhcIXTYPs1rWTMOui2YjHDYp7LVDEmkEelm1IvHzrDJNRBkDQNT/PASEb54OTR
SNOM0DU164XhCBdgzG6DyI1gRsQXJAhXIWmTAr0qVk00CjsJLY14CjbrU6FbD1Ktycve0acVUVDr
umsvkM7kyllCdvFHUEWnZB0PatnfAHHbKshbjG2v1ifQ4daF13EWOJ9Et9DGDTN3GwjipPaEuQM5
TkIqOPZATVLiWlWif+k5kI5A3s04VJJRHRv3uUb3DUmiK92Ibu1UZxWYaJChXjpCyGSapbk0kkOE
8xHQF3AhkShbykp6JtgOe6weSyuoE8vOFy9U6F9iCF2uKr8KhXqmCskCE4ZPVIVI3fx8peUaconI
q9e+1W6NAkEcqmkmZZWSD6ZoGTyb4iuqJFO3jvA3aFeBn39ybR9eModxH1fYlbopoopdMquz/Fa3
hUWWwY/qA3usGNmtovsEH+1a7qne07ddQV977HEfmqDtco5RH57tTUvUw5QbeXV6KTS8YhyfopLw
lboeCk39rBO6dITB5cCBCG58NY4oXEgZxhVJuNH63h6lbtmPBaB4o7A08EkA8aqExSUaQ2OTav6K
9SDPcznl2VH3tDVxw6vXZFuysZWah7YJxz4qGXpE5Zr6zSiIqN8WYmNhsY0gFYQ9JFGqtIX8kGy8
tgCHouXZ2NDbhCKIOlOU7Cpz1JWDW0vih2sYCuNCixbop9zghHxZi8k28dIbwFcLQ0weh5IQHtu0
ye16JvthjK+NswhFpJJ09dSJslvNsq/NodDNatmIiXkO2f+MZujaS0mHg9yee6h+jrIabcu+KtEl
I2SsdcueBpXK64e+MyelYKJB3ARiGSx8UxwbtoQvkm1cySyaQu93YZCP2ySfRwiGpbmPkzK8Ec0/
8wrScDPNN0DBrZEXWvK46FSE2er0i1L41czWu0u3DTDuCtW51FD0Jdqi9agR+onxFydjljqCdCWr
7VNiJxh7yxe5GF1zrn3KySSSqAJ6acu3kWHNY0vZBkoRj8xC29R6clbp0nXp1g+2aX6yGw0Qij22
skI/zWOqnYZJFzPJlwHSOlDX/HEWdreUGBDy9Wph6sdyeRrG/g3ojE9mPmhLuX2/zKHCjNxe78cw
qOt5TNalTOD5k6UmxtCHMHHsqWjoTAud+Epv/Ju4SOd1IS0yMVnldntpU6odIYxEWTYIukkdkiRn
pDm+QxmFhpm2KQvhRtDoY0FeEEaoYgF7IycOedAwWIZudidDgBy3RnSlhhzRXi/ceLm9qUIPTqVN
TE7lYNI4j2r7pch6kgBj7IFoc0uR4nNzHYbmZ3oUE3j/ix6CvohsdU8KJrjyRq07mtcPYssMd3cy
yZGtxss+jeZsdJeAB1YDhQ8A+Zii5k1bUSTOzanJ6qstguke7R+kSAWCVQcKNxNxJBvBpMiTdezD
2QyiTVTY9aiDyYsCxaJtOrp16cxUbkqcfjWrgHyWTcwku2mVHloYjr24X9TaiOa2Owka7ZzqZXoG
7uEJIVcUwlVvoTUJfFiMO+PoMtOiqW1VK6LpW9o+9L536DRNQCGRpARUCBH2Sh8y3NpNWOCiIM70
jFKWyEYehEjUhc1EaGtgmtu+aWCyXkq6PK5aY1RpHop6MYynZmFo7dcw2DpeNxPtc1i2G6u1x54l
3sJAHBdht5YbnKuVtZbDhO980jh/IYibNr5IKcCqDopi7jV9lFGGjxmKOOs8duZCXF40xWejuTCb
T1nbraFAjePgMo+K6wafO9cuV0ZMRYre4HDYXwse+mveFdspKCiObsU91ZpmFYj2qVNXGEzbC2hx
sECTsVkTrCm9s+hpaoitNxZrc04TdquaAeUlF7s0Gw8m6J2ClC3zaouAwYwcHa97kWNJhPsaTGTD
vwKaNKW+dyq3CE7LybmWhGdhEp8KovA51ftTqSgp88ytrJkr6VzQsmUTOotIK88V8UHIVnLVoL47
Dy2M1rxm0hbdIBI3SfRtUBCCCe6ti9I5zQ3gFPFSR8ywb3dp70Mn0enLq0Rp3aKWKI64CErk2Xkb
4EMu6GcAIWZEjivctDZZmJ7mdoYhbzEhhZm7hIq+E0/9miRZ0M58TWJL1GBi4n5YadM0xwpRMjnX
m1M6XXO/INzOmC5uk4xjJRPWetMO7Du8h934tJfXUZdfhwYNx6EOihP5TGvLc1VTJzofrCqEOTL1
0lSRU2OsVkI966hqXdZ5oJ0WKmruvfVZq+O1LlJSs+lEz+E9WiLV8kChdEsPbFQZnog8AJkEPOdg
YmSpvIxC6QLn8M+KR/BO8v3cReGAhbOKhJ02c6mv3UWaiTRvIN+IYVfNyCyi07BG29gw2miW+NHg
cNbAsBthyunNpcRrwTzBzDgN0jCnXeunzYUhtjgU+W1iFSuxbGyYmi3t25w+8xepl0V1UrR2lowb
V+oSBLCU9NQTu/pSZzLNIKpTf8+etcjyVLOWheO32hQIRtzN2zSxzWloFjSnFcxvkHacCJ6yShsY
702XqHC7MzS/AnilctsozaRo0n5JBKBMgiAXlgObYa7GBL2hX2YURrPzPixurNI2z8sqcS/L3BQW
bd5GV05fsXXyIQgWPK/baJaPY3mpWHgMZvnGMcjpQb9SL01NppvuJJ9gZSwIYyTlLA3UzD4tLUMW
zmXJEyn/dNRLb8Ve5rxJ6U61E6aiLFN/hoWgbxOjz5Sx2NiNOtHEKDozegG/0FVERZkV0EokPVeW
YqegClA9OPUo8ifM0jCc1aQUI9c1QIKqaiCidIGoIo0E/pHOi6bOPbMOLnq0v+ZNbpdXbpkoSDNS
aKElSB7/yOqXNkmu0ORve6zptMJO6VBY3SpH62tVI952xz2iu8wV+42md6TlRULeqhPB5CM6kf60
LrN+YUAgr0eG7QjLmsrDFC0MPR7pQWusgSaE5z0z4Nrq7XAiC0m/0lKhfKR3mD14Xd/Th4hNZesb
Q8rrSmW1zenbLqjwsrXYlaN548oxiCCbMrgI6Ggy8n7rfQkbm+kppvFCMMAEoVkT4A1dmZTVe8Oa
Zb6v+lQsqbrp9EqGylQWndIVSedihjpoQ3f9PMLe5DrDKGqGjOwA7a+/eppzV7bShVly2ss6Ka6A
QNbE1XQEZ9ApmLaFac9gKbunHV33tdmgJIcyXzICKJwh7yDgalhKD4rT0OMKEo3kpr23I5ZeZFXu
xDcDeapXUMCt2GfBthHlmqJ6APWbLyoiqXHtZO1palfhzCtdYe6KrUW321hikmawz2qfKzOIxybC
7kQ2oTexC61gzYMJLMBbTOXITdSMldRVujZKaGtfqhzf1cLUi8DbOD6ZIvVOsx0bSniutNKd5XZb
jNHpZZC8MXVoMlu4TDloH1EBKId4lXVvOF+lKDi3ULuZl1F+mtZqBdm3OEOE87p16RukLfGQJwEz
RaaF8pO9dWsrmTVYrXs5SWxP9dQg1dFkLAzFUCFFisgo6U/6JCbgSASnvdNDW0VMJcpmiozDU+QG
xdSOnY1f0IbTS+kxJ3ufwA9C4BONhbHb0yixKTKOIqU2ltwaxw9ZHotBTZ6cFlBoFeNOxQVhozvl
Mo2KG8FN8cLI/OoTcSOE6YiGNuHWOiVZHhkSoaZmk1bpVvulVYQ7EyoKohbWk+oI6zAgZTF7B2GB
GlgFkpE0X+3eHHmRtYv91F5ZVqZOSTaRG5Vtl/RQ18duFq8S19tgHpaRK/QEJxo9PL9Mv1petO4N
QmOt9gcdUPm+rV3qh0Z1hzUxfSS2dBKE5lpJXXMkBjYKkFnCfqcrI78XvJmYy7PSoLjvZM5GKKVT
Xau/iOD+R2HtPxDMGOKE2LQ156ibEAPlgpjqDtlEq646WQCAWFgTdCq2VJU2Ui2jrgAeAs37dt7X
wXmFYOMERHhJdYEijF91waik4qDkzb2fZtswVRyoUpmNMPII8WKvHjsxIjmBXtDShooOGdCxP0lF
p916Ge0JzP/ISdXsS0WF4jwuAutz2Db1vFfAQ/hdZaA/GYUhH7Al98vQVfGjzCPIM5OWYnRufQa6
rc8tEDwTkS41/VWhpT4lZrG9pBkXzOQ6E6aa1/moS3Z1uVVqW5yGoVudOl5jjoum1BaeCOocEWZz
S1svvzXVSL+UVVeZeuy1aCo01k4zO2kOO9busHNV/ZtKbhAp6OAzIqdR1rbFDuimZDl6TdoWoYLB
FzEstuNEtKqbQW/h1ET8+BOKU0j3Eg/ogGZ0MNDQzVWkbaGdZ4QHDsFAlmnpCnG1aO1Tn//iyj2Z
Xeh2AgK7qUJB0kodZYIfXYLNrFNK4pdMgBKIu0ZNo9rUKR8nopfdl6lo1cxcJ16FWp9R4PddbYza
rL9TLEFaGmrqIMvSCDs9yJrTvBTKSxli6EYKRDUceXrXf/Y9auyMGfIYrkMN1kM8Jsl781NL7Qb9
TIuoVm6KT1oGLslA3WCC+Lo/790vGvXGB6AMOikQNsUgEQCkjBj95Ca2PM9dgmCnOcsgoMVVxmds
9P1F0JciXihpK3ES5JE4q+AEnBaRiDJU7AfzlM4NhfLYPkMU1mhGjlwKG9tywyc/NexVlDQ23YvI
XYu04M+FCpd45L+o/0XqvCOOmaeAE5Yp9TVnBO6EPa1UQmUO+48kuo4EVlhizgLkhtZNmnUTX7Tr
dZQ11iZlxu+6vjE+x1pPAmc3obYQw0I592MteyzYjQhudfHR6XGGJV/K8XiVgYKOzLryxp3ZyhCK
Ab9WpiPRbW8QLQjk6KuJeNBjK8X2qiWV5XwhNiU3xfGa2s/YG4CHVtpJV0Ugy4uopeGW0EXdRHSP
7oazLBinkkkvXxJ8I530ph7lVF3VamXXZrs0QO+a5lbWfZwnZ76SmLSxxKJZZ8S1Okg2PV1GZlUC
dmqdspt0qW3DXTWEbomwUlqO3cLNtxl6VeKo64F8j5qqMs/kQmG2an0QzUpgr2s58E0UcULvi2XH
VI3K1hKuMpp0X4q4RmQ3bxUTw5e0eHRMPaa9i1bSM0XWeorKnKpwULBiZylrlZy09qutqCrFnR0b
gjdBl8rd1OC/sdqILeorQZo6K4Iw30NlLtTOS+JhdW5ERemPXbOJOAKQTL2PZbO4yGupQY4c/8di
6ok5KrVGAh9rlsh+Qbm4p8I2HJy0J6BP0nSNkUBBKsMxaXqqKKoAp1M0ao2IKYpb2TLsfgaaLRR2
KUIg1nXWoMSxc214V/e6UecEkY3vzAZVnn5qpyaFhqyyukEHLNXLehH46MnMXEXQlCXIad9Et6UQ
kzuXuDO+B8uJcLeKALU4EzpbFGcanah4Utoyp33jxU6PJmpdOGjtGoGGgp5cWUI4a4w6dRdyiaPx
Wvb9zJwoTZ1JV65sdKhxWAWtmyRAjGQHzIkqb8YJrC66ujaKAkiNQpnU8yqMUbta+ZR4MMhHbopG
4STw4ASSywcVcVyrwdXQBEGXoJVFfT3pzCS0x0ELNG7dSvDQEB3MyXUXqU73Zuq5NLxXEdA5dRI3
Uu8t0sqn5aw7fUrbRjeqcNKggk+30EO/I/+cBmkEqAicigJupmOzR9VFk4CgU44B6EgBZtZKmutN
3MYolOa6k4b+i++7ADDypIWtX6eB+DmkAG8vVTdz4rnqgk2mh+v529oCtrvRgqo2yBsom20kFMlF
tTE4oW2x/MIxrSWnniB0zoUPorf7CVT8u9hiHdgHnEDgbce22tDFM8SvpWhCHyC6MvTI3YlZ7v0E
uf2WlgJKGsC0alggo2HBHALSbWhBRiUp4URqQv1SVQ2yThqfkzDr0pli2VhyFbR3VRfVwB/Dp797
5wEzDUsVVsMxUttUkZ0MYu7sAcoHMqD4dK97b6aB3gOWidlbI7ruygKv9zNF0LecEV4aqPogfkJ5
zDyCbZt2pAYtMk0TEDzKVeUWt5BywK+KwCJzJ2Pte3r8ExrF8T0tDmYF4QhmNC4dun6M/DdK8N6h
2k4Qh8rXAZJDq7QtUwR57Jg8G4WarGjsn3AA3vBFNKhxLABT0YCnm8cc5EgqFWh0XQo01+tKJNda
CIqIBAXGSnbzQlqKRRSFlz/+sAMf5IAvAosCqRIDuK4kyaI4jMQrKhCyQWqchiLOen4tIfsUSQRg
qTa1kg5HbMv7EmvKHI7qnaxVDz++9VseAveWoXOZxOkQ9Y2je1deCo6MnjOdC1BXox4scDsRKOKB
sRG6VV2b6gRpJ4N6T2E/tEYgXoPSZctHM+knZoXPtM/X42CJ4J9E+K5890Fv5WiWlXSvlCSnFklJ
eO6YzTnUwm4k+8hbaFHMlMcrPQ/gZoVgi6iszNEIXRJibwug4rQWCNfFLjFGBr5JNSjkkSolt26r
fq5xcNC6JB85joK2Qpqlv0misEQWhoL8B7IRxvDwh18wZsWBdguzieXhRUKEb4DNAXCUoJIP6q2c
/PirHTNVjpaGMcziVxPG04HPiT16qa0dCTSIMNy86yWipbmfp53wkx3vzd2Gl0PFYRADMGT1mM4k
DpCmrM9hiCRGU45qI5TmaUJ5BZt5O7z78asN+skHi2F4N9jkMAhQPZaV48WAIQnnkKK1bC7RzBXr
Wdh3Z7T0rnQ12PlZd2v0wdfSkiaFYMId0CiHqcXYxJFEdIH+lrb1GDfRJFX8taf5F0rk3JtQpEbg
ls8NkaxYbuOd0LTIc8k/WcfHm8fRox+rSbm11Ed+CejWNgN/0uVatYqAUTiiZi9bA9uSHw/V8bbx
cjsDmvCgpw5V/XAWqCgu9igXtBNFIKlXLTzKY1dBsdi40UnIsEQBWxB1IIeCIhZ+chh9/zP9dXPz
iLwMoXHw+wJHELuSPMUmwp+papKNk7isfnKuv9mjnl9UMUUDepbEGhsO/lfTHRgJ0CkKbDAWQ3TZ
tLqILlA77T67jRKtMlnVvoqZp33lOOgu5Bi/kzGeFyDOY6GQnn486M+s7INNapifBuxQCNtMr0F3
6vXDEDEWtRumCA6o1NTd1AeZhw1aMdYdGeZWZGUTdFSTzwTb9LkEPZ8Erlf/ZAM4DnUYEUMSZVEe
RmTYeA4fAhgdqm5F2VCboRFmiEb3JQOG/LuHA7exUBgCNM89OByONmQXLnMsQRalrKYbEz4QjNvO
m7ukYWUqo00TY1qBLjnozbWb6NcFIPWfvOkRad9EU4VnYNsxTR2bUOtYg0EAnWPkftZMUqSIKKm7
DtVQC0VqWUQrVTXQ8aywn7tXNC9ZS4p6mhjpPXkN1YO4/z3xFZM+Kk8CX58HgXWtHcdBAgqFII0Q
eWbp9ZsyrexdQ6fgypf79ien4dFmwq1M2KPo5nAcAlXThgX4etJbaVzh/mBOZLeU7pK+JSvRbEx2
LJLNiYmz1U9EGd7cENkxYgAgsBKaGoQThzcU7SD38c3pJ7UTyLucIsKcPqI3Sam4zWLVSn42mEeT
GIGzQRrMMOTBuo2y8dEWIkoxTK4GiAIaEbhqFwIsDNXwfo/QDYXbUkVJ0WVDNdFTON6UPdQ7C0p+
1cQMJHPRQEfaubntvGyHv6Xu9+/ln/DtIb5rzPfiIPjNtu/ZoO46eePe90u/tFfIG27z9kK/5vQ3
pFx/CV/9daHL6invfnSBcIcXYfWIFyDQjT+eZanYdjjThp//dEJv0tn/u47FAoIh0FWf7/RqaN4+
81tfw7/3Oz969BcDxGeXQzbH9737YB+B64JlSt/enSjy+N0J1k3EDoFA8QNBmTv+C43BELG/awzU
P4ZXZ8fn1V6/uiH/gSgDJHDVfHn1l4n2L/TqQxzwrlcXpD+UQQUO8bmjd7f+IPt9drd8efeXQf4X
enflZTFiJvN6I/qtZS/y8sPPYFT/+sNryh8kxPxQ2n3++Zdb90NA8r4Pr0h/GIhxEFoQVTz/HI6B
wcwgQzc4xP7VFjyP9d631/8wmdu6RTvi5ed4+mt/oC9G7jmoww4//Puv7nq/sEb+OhvHrhc+Ph+d
3lPxPHdfzo+f/sL+4Hx7gW8Hx3A6oEBKsHjwq4Nr7svFXw6R4c//9cBE93lrf/WPg3fwqz8e/G7x
5pe/vfzzY3271+u/OnjVgwfb/8v+LxfeU77LH9zu+R/2J/mLee94F+8ed6+VfYe48R8P+cYW+K+l
8qOrzrFAjsNd/Li/1DCEw5nw3gtvnlrvIdlf5/nYHjbu9152u4OHdHLBOOVPJzz2ycbLUDw+tEFG
HfX9d7oBl/30eLItd+VTsb/c8wRTWRfvfY8xF8h34cmf0VPuPRx8VqSuBhXBf3oHHuaXPu14l3v3
90+7Q4doYhmIriQAP7n+9ybwXxHQ2wV4GAH+/r9/e5xhfNFKRtlzvyReL6rjRYmbRMxrvFmPh7+X
PDAGP/mdf4UF/ufX45mAEPfxd/r2yr84Bf6MS7aT8miCEfS92Tl+87rFILz7MoOelwQCsPs/Dxvg
sBf93hWnCDqmFIj+cU2JRiTx1+E0/b2LniUYlH93iT2fEe+69p8UfVjAR+PA0n3nQGwT3F6+98yK
pFhvtrXfG4/zYSUcPjHSjzSZZHS00NMla9cHfbv3jPkFSa2THN+F5pxpiIMYGnLo1ktl+/Au1T8c
7X91g2PO7I4moj6oLCHSJ6sS1TpTp5R2/Dp/40abpwKv6nIXHY4dhRRkFwfhPFwtaSnpQ5Hq3W+1
2Tlu/nS/v9KwvIbm5/A/k/IgPU8aVx9xo7/Oh5Ozp9J9yoco4OCgowhnmQqiaoo8uHZK6Kztn2q/
yN8M5n/csaES2b8/7nv9/P9uodyIuhdxzH4wh088aAP+06nzi7v9uEvz6uALDnaM773qfNfviIJy
L91f6/l5h/TxvZde5kfBydBof/dFi3z3FO6v8/ysHzG4PGt2cFH5R2vwF7/YaZI/Hg3BUNh77xCg
LrHzyv11nodgSGjfe9n10/0uPoy0OZPef93z6GgM9A8IsC85h/L9sz0PwduTrfrHmfOLH2y7qx69
kz/z3f3hUYCS4f5e39kaf/XiXX501aGE/t6v9i2PGZ75ZBp5+Zt0ZhDVfO9NPj0V5cloFwf7Sw0j
zvG4/+PfH5S7p+jpYKdEz/39Vz1LTph0/7k4OU59tY/Y1xAc3sUniyccV8riZFvdP3oEi97DwZJE
vO0jtufrKr4/WRZvDm+MGIDPDLYe7/22f95XJ5uq2O2v9LyYXq7+AdPzv11Nt9Or2+nkv58Mk+gp
j0+2x+tg6Fihpq1LyFkO5atnYMSPX+v1OT4lSi4pNf2/SV8HM4xfyl6rf+w+/19kp45L8lCUh3v1
jyLCX9z2/uyf8vud5x9e+AO2jj9zto7DHfUDoix2OSfcPT4V7usFMSCsfjwjX2r2P6rFbbpdHB0e
WvJHPLBbHX+0D9jxR+j9PXn7lx72BOUDnnW8i+6Tx8Nvpv6oWPWLc2ybeydrjqeDTextdeXVkvzF
C1Oeig8v+gETd0Eb9mQ1/N/2z6vXQyyJH/DllvFjEj8dJc7SAAV67wTmyoefDnzD+696uoOVvL/M
8+HzEWHRCteOrj/eziTlAybbS9kJv+ing5mBzuP+Lf5+OPRSHvrOtT9gYqzI9AL37ZB8wLpe75Ji
//LPn1ABQvfe6bbZPeySN0tk6Iy/+8qsveSotodk9wdceBc+evVhP0Ea8NbvfuJduOuO17T+AV/u
7CndHWbTAw7/vY97sct3D0/hdwNX80OuH7wJVcB3fcCD07v00pS+w8F8/nFF7hfPki20F9g2+dP+
MYeVIksfMDuu3Z13nOnIHxFbXO98fKaPtwywbftX+Ps73fXOaw73ffkjIozrCrovYeGbZ/6IHemm
v3/6znCoH7AOb72nMt5F+3F9nhofsdWdk5km9cmyrJBePfm3k2mZ5ElZfVuZr28nDaD0/V/8/e/6
7YarKt4Vrpdzy/1/et+76eA79v6bblPqHmH3vf0Gc8+PiH023uNj+HQy3RXl/nGHb/RSlf7n+yW7
yC81c7+N2tb1AhoRMaP213++JP+vbzqAPLGc3f/V3/9Wm+FU2fGBci/8P//jfxbB8Kd53gFE4AkW
u/sk2u2/2sF+SB8MF5gPqDlee1inCOuhMrB/nWFYcWQCF/4RE+OJpCDYT/fi3ybeLunIl7yTyyp+
3B0AGFAbAjj0ATeFoviYMIDXu4A00osOwkSAaRi2fcDHW+0qL/cOKnLSYA787Kv8/gNcCD3hwfV2
QlFUrz/Nt3t8wLffkml/58ofsAetd2npHoU1L0Pz04PrP66whMPkC3TjV6AR1Q+KS69fYdgbflQY
O7jX9K9C2s+LGX/m1f3BvP6AsBw4g+dUu2fcz2iX31eHeKgPqEb+GTt4Rx4aqH9EADY87e7xKAf6
6Vz7+SiPdx117O8dax8Rc4yPPqH2AYt6UCGMjwApH3HC768bn1w9pdV96D283jo+IsUCKneMwPuI
8vq8opgY4iR+cMC9hXq8WtG/GDMsaAIeVOhwV90Pyt+PCU53nPmHiDWM195/3c0uB841oPn21xoO
etxD93/8+4+8AYxUgBjcHYRmz0Sfd5+DMC7K5OTqCOsIX+z9j/2CdVx5JU2kAep49lR7xf6yzwnA
R8TjL3dZVw+HpTuYyvtb/f2Bv875oo+7x+fHv07uQQbtL/r8/AMl9b1fYEjoXsZnzLxMiu9thvJb
eNrvL6eXgbr14gce+fmNQM0QDQ+7wpt6wEARfe+bjXLWb+Ge3OKR4n13k39mcr33NjfbH97hAyYy
wnM776isYXzAdccAwCgB7kf6eUp9RHy+3R2GLhDa9vf4+2uB6k55MgU1CAWrOlzGg6/je7/iy+wk
zijd//2/wqeo219yGBUItPs/vvMFNjvucNiQx731IwqNLy/wcgqc/JcZ0KCH/8vd1TS1cQTRv6Jb
4qq4KrsgDJdUSUISmI+iLIGrfBvEWFqzaMhKCxH3XPMncsohtxxz44/lzUqD1aOVVta+AoebsV3D
bG9vf75+rd+4W9uH2AIIjRCAPP6BNP1Ko/NfOVV3ajTSyMSmf1Iz21H5cT8a3aYW/q1QxK+cd2pv
D2qH3UNxH/ShQYFix3Ztnx1DqluF3nU+8m4+BdN5fzs3FpEbgq/17zOlssKbomnFUVYT/vdTEbUY
mCTpuQg6UkOLDOHCvPYR7HkGGZZ3DQiGpa6xqiGVlUFCslU3Iwg283MHOnnQfXPntToZ3huXVx5o
keGrLSslxh/EG9wiWNl9bTv0oqbCgCMdJhCDnMHZIShcczT2kdiYrCjtahoP2hZ+3EHWvDA8WCta
GESy7C5lHWNLJUbnBYUr0dprplhTN+UuaSWxS/ii29ElRgs8/CKje9VGtjIcaREb7BECsbZOUIaQ
xzLkgOG0nkgH9whfRSMxCMGE+gY/E849SNG+S4QQMF7udGPzuOsQjVLPOASMeO5wrGJ5W0bK914n
noIFDGzUe1S5TtRERp4BwwMdq/Gdpw0MxNExWIxTPzQBpU55fejE5k5d+1cujD2Li4nHEew6gnv0
WrzhhG2C6zxOf9MAd6WJrOkz6pQnJr6CTJxos3i3SjBrqBspb4a1SjAU6KqN5WUZBdAlQzzYzuzk
srkJAqLpXklbwXDNZxYnfeWul702RkX1DGN/ad9r7zBmmj+g3eklG6BMcPffXLz2i/aRqoAREw7O
rCaKcLJGwsg6OrfeBBNmxAgXvlNI6BKhE2HIEPG9vpLOI2QM8HRAFA/4sq/GYNMrL4vzazskJsIf
jDUSzp0Oth8BbXRlZNrIQMReILjqQe8a0VhYjHDl9OCa8bat5Ouh7idSoRlZTQcodOlUQ8vCVjb9
ADpDV8xnBC8Sw1oNGJNeU6gpgJAamF55+2BvhxHPHRksCBfSBmvQ9s7imHP6teO85st8/N1+N3mp
2btt0LBs7YGfaWsXEzngIiqMo/OKaM8z8GGn9F9jYa0PZgoRphAyOvTX4fPdV2U9fuGLLY5bsZZg
BKigODZgnAufLD5aBqyxDpwdYPLzImAgDxsDJZwmw1G4Rro1X7bVBUZR2b/bJni5fQ2yTHRmo95T
43757yNoICZMdGLkFKvl2S1r57FPGMDJkTvIqjajdf3EE5ORg+SDGxhjlg11qysXOrkS8UaVENLt
f4mQ9UkgguUULCvwZn9yO3bHWHEzmlDNX1MFAGwEZp52iuBL2JQdgpo00dP15kIYUUZzPIjMrTTX
jE5o13a4MZMlT94lpJRtgEeFcbX8ZmV1oo0RRfHKiuOGYveyqAhA4pW/a+PxnzEakT8c3hmvN461
A+WPP9LDiRBFDkXPt4dsx9GlHxUEjKQBAF8zHogwE0FmeSngvp4UGMCME+Cf+2rUk7OaAcONoMZp
xhLrHFASJyC570XUETDQfChleYcSvmIs5zM9v+5G+CROFHDsAM9LYxYwnNGJebBW0gevMZp4pxEC
cfclZDUyhmHPTvUEwWjiTY3l23o0wtJ2cWsGovEDwnwP88uYiO3oSW+g41iL8A2bEdwDlCjtTem8
FqjdQkZnqGNLIbLOid0KhEtbekVVOdaYE3anWc0LGeO8HRRRvdHKkMH70wEaXAQUIKxyl9/8/XWN
THlCy8BbNkzpPP5pKl1z8/hXBq84Sx7/HvYiCQAOi9FExaELyEEibygUxZTyD9BVwwffjoaMgaPz
/sIHzmjGIem+Bnil0lIjEWNgX0V5YYCeNfIC5JAxK9xEUcMiot0Nsy9wh/B5f1oI6ENGA+pTdHOp
Lu+lxWBQOU1n3he/b0Znq44JxC4iIzHiDKoZJ/TNLUftciL5MezaJ/AL7G2DARFUNsAcFNqnlytq
Zhyhr7CqmUuIWi3Glb7cm8hjmSz7Yuafxmr46gmw+f/dnKFW18KfFpECzxxpZtgy0uPnfa6p/2zM
s5G7C6yi6QFkMXqQVo7gUhsGyHA7RyKSdoofiSsdFd9h/EykEQwAPmaXxhrhnLjzIrnwt9cZwIBz
ZdldnRnO8p7ir7Q4IjqFgBOFIUJx8kq+7TW7WWcoPclJXmDC3W9Z5kbyPq3n6Vrt5FDyOu3PPomZ
XYBIv4a7BaT580/z/ZiVV8nGhjmSBfZpBmIEDeXPJr6eNWWd+trPbwcdazDH72E/SoAVYWDQLiz1
zOuDcxzPo91Tsuyy+rxC919oCUQt6duvURa5GfQVddAdeTBIBj6hnqgHGVsz8mdrn4QDZpSKGyY2
fqODQbDS7GHAV7pexiKMFuYOewPbpfJaHoysqKXi66XYjMKspdgLt1NQHUoXvJLSfE0X3EF9F05Y
qAaW7DkrtswJF9/X0lUhZpi4k7JwZLfqfixxsE5Sd8r00EKjWnzb8yT1LxsyvpALlBsfsGxFvDjQ
w7sHWCaGl3MDedsNXqFTmO6QAXGuujHi5TCKwXXMdvhEG4QiVMeaW5M71czgYKyb9E6Pc8IYRmmn
Yeyc+Y9HGpngsP8mD8HGaDNm4D5LiIyhWGvl834PA+beMMYFfCLhYmDd36sEpAU574FRGGxFXyJn
fKz1ZDATtoATthzpbvNTht2MeskiZerKJUpreqyZFwcQfrJAycpISutgmEpypL+75eS2zGgXu5nZ
3bPqrNVSi+V8WjhUOcaPQpsY7hL1BgFYZlD6H2jgzWciyp7hpLePuY/Y/Z14CIxRlxfcgbmfC67c
eZn7ZxB6ONqIjI13WMmW/lS66OhFQDbJEIYxCPDeDDAxBEteG5tYlNEDBsOkhalj6gLgQP1ZiIqR
SByBIO0STRZ5MOHbaAwSMEzeqDzLFzAGkc9UfDNBj3ZR6IztdFOkhEdTgV24Tk6bG43TyOP3YaDf
LtQQhUgZSDMoO04BGJGnMmz+qb6vfNIomnqjTwybfKZuwY9mf0MOas3u8/xay9tsXyT0zsd1ECwi
ApwR+Pjy+YAZ9eQpuciBjkHW81OlNgKFzyiCzbI+CyRFlgy2Ak7LRjociAAaS8TKy6xrrpE0CUUK
GTFuF3hseVsGw3g3xQyWd1lCO/QjXi8CQSvwVjoG+auTq/V7WKHmftzctHxErJMT6oSMMHYhswoZ
DJ3gjMVY5ezOIs7A9B8DVtmwXNWWoMzlWU7KVuhV8Om8e4cNb9j2C1rQ7WrxSOcLZvI5i/3KZvLz
T2PVbnUXdBoQf3O3sK0N2LuEtjMIzj+kIx/YwyD36z7+C6TMRM/rCRYqux+XfZzzknzeQn/easTn
1Yu8Z2d3x/M2MX5nT1kghtm31YuRbf3yHwAAAP//</cx:binary>
              </cx:geoCache>
            </cx:geography>
          </cx:layoutPr>
        </cx:series>
      </cx:plotAreaRegion>
    </cx:plotArea>
    <cx:legend pos="l" align="ctr" overlay="1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28575</xdr:rowOff>
    </xdr:from>
    <xdr:to>
      <xdr:col>11</xdr:col>
      <xdr:colOff>438150</xdr:colOff>
      <xdr:row>28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CE9B6E-A8A5-1675-FCF4-95972F766D3E}"/>
            </a:ext>
          </a:extLst>
        </xdr:cNvPr>
        <xdr:cNvSpPr/>
      </xdr:nvSpPr>
      <xdr:spPr>
        <a:xfrm>
          <a:off x="419100" y="390525"/>
          <a:ext cx="6724650" cy="47529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7620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project, I have developed a comprehensive business model to forecast and budget the financial performance of a </a:t>
          </a:r>
          <a:r>
            <a:rPr lang="en-IN" sz="18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company I created </a:t>
          </a:r>
          <a:r>
            <a:rPr lang="en-IN" sz="18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Henrys Hat</a:t>
          </a:r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Utilizing my advanced Excel skills, I created a sophisticated financial model that incorporated</a:t>
          </a:r>
        </a:p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sensitivity and scenario analysis. By implementing </a:t>
          </a:r>
        </a:p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variousscenarios, I assessed the impact of different </a:t>
          </a:r>
        </a:p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market conditions on the company's revenue growth. </a:t>
          </a:r>
        </a:p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enhance visibility and facilitate data-driven </a:t>
          </a:r>
        </a:p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decision-making, I designed and implemented a </a:t>
          </a:r>
        </a:p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dynamic dashboard that visually presented the </a:t>
          </a:r>
        </a:p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projected revenue growth trends. This project </a:t>
          </a:r>
        </a:p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effectively showcased my proficiency in budgeting,</a:t>
          </a:r>
        </a:p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forecasting, and Excel, demonstrating my ability to </a:t>
          </a:r>
        </a:p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leverage data analysis to drive informed financial </a:t>
          </a:r>
        </a:p>
        <a:p>
          <a:pPr algn="l"/>
          <a:r>
            <a:rPr lang="en-IN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decisions.</a:t>
          </a:r>
          <a:endParaRPr lang="en-IN" sz="18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392113</xdr:colOff>
      <xdr:row>7</xdr:row>
      <xdr:rowOff>19049</xdr:rowOff>
    </xdr:from>
    <xdr:to>
      <xdr:col>15</xdr:col>
      <xdr:colOff>13418</xdr:colOff>
      <xdr:row>28</xdr:row>
      <xdr:rowOff>35781</xdr:rowOff>
    </xdr:to>
    <xdr:pic>
      <xdr:nvPicPr>
        <xdr:cNvPr id="2" name="Content Placeholder 4">
          <a:extLst>
            <a:ext uri="{FF2B5EF4-FFF2-40B4-BE49-F238E27FC236}">
              <a16:creationId xmlns:a16="http://schemas.microsoft.com/office/drawing/2014/main" id="{C50D1489-9C7E-4DDB-B316-45BB595B2BD2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8913" y="1285874"/>
          <a:ext cx="3888505" cy="38172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</xdr:row>
      <xdr:rowOff>1451</xdr:rowOff>
    </xdr:from>
    <xdr:to>
      <xdr:col>11</xdr:col>
      <xdr:colOff>979715</xdr:colOff>
      <xdr:row>6</xdr:row>
      <xdr:rowOff>130628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6C984BD-5AE2-46E8-B8D2-BCFAD6F95BBA}"/>
            </a:ext>
          </a:extLst>
        </xdr:cNvPr>
        <xdr:cNvSpPr/>
      </xdr:nvSpPr>
      <xdr:spPr>
        <a:xfrm>
          <a:off x="1255123" y="186508"/>
          <a:ext cx="11100163" cy="1054463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73673"/>
              </a:solidFill>
            </a:rPr>
            <a:t>Sales Dashboard South America 2022</a:t>
          </a:r>
        </a:p>
        <a:p>
          <a:pPr algn="l"/>
          <a:r>
            <a:rPr lang="en-IN" sz="1300" b="0" i="1">
              <a:solidFill>
                <a:schemeClr val="tx1"/>
              </a:solidFill>
            </a:rPr>
            <a:t>Figures</a:t>
          </a:r>
          <a:r>
            <a:rPr lang="en-IN" sz="1300" b="0" i="1" baseline="0">
              <a:solidFill>
                <a:schemeClr val="tx1"/>
              </a:solidFill>
            </a:rPr>
            <a:t> in million USD</a:t>
          </a:r>
          <a:endParaRPr lang="en-IN" sz="13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259081</xdr:colOff>
      <xdr:row>8</xdr:row>
      <xdr:rowOff>54430</xdr:rowOff>
    </xdr:from>
    <xdr:to>
      <xdr:col>4</xdr:col>
      <xdr:colOff>457201</xdr:colOff>
      <xdr:row>14</xdr:row>
      <xdr:rowOff>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A949976-1B04-4A0C-8B74-53AC0D0374E6}"/>
            </a:ext>
          </a:extLst>
        </xdr:cNvPr>
        <xdr:cNvSpPr/>
      </xdr:nvSpPr>
      <xdr:spPr>
        <a:xfrm>
          <a:off x="1293224" y="1534887"/>
          <a:ext cx="3300548" cy="1055920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73673"/>
              </a:solidFill>
            </a:rPr>
            <a:t>Sales</a:t>
          </a:r>
          <a:r>
            <a:rPr lang="en-IN" sz="1600" b="1">
              <a:solidFill>
                <a:srgbClr val="073673"/>
              </a:solidFill>
            </a:rPr>
            <a:t> 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674901</xdr:colOff>
      <xdr:row>8</xdr:row>
      <xdr:rowOff>69670</xdr:rowOff>
    </xdr:from>
    <xdr:to>
      <xdr:col>8</xdr:col>
      <xdr:colOff>195943</xdr:colOff>
      <xdr:row>14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0EC43CD-26D6-44BC-9E70-B7C03E280109}"/>
            </a:ext>
          </a:extLst>
        </xdr:cNvPr>
        <xdr:cNvSpPr/>
      </xdr:nvSpPr>
      <xdr:spPr>
        <a:xfrm>
          <a:off x="4811472" y="1550127"/>
          <a:ext cx="3657614" cy="1040673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73673"/>
              </a:solidFill>
            </a:rPr>
            <a:t>Profit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409293</xdr:colOff>
      <xdr:row>8</xdr:row>
      <xdr:rowOff>77653</xdr:rowOff>
    </xdr:from>
    <xdr:to>
      <xdr:col>11</xdr:col>
      <xdr:colOff>979715</xdr:colOff>
      <xdr:row>13</xdr:row>
      <xdr:rowOff>174170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9931B44-A6DB-45FC-86E8-5E4B48C78634}"/>
            </a:ext>
          </a:extLst>
        </xdr:cNvPr>
        <xdr:cNvSpPr/>
      </xdr:nvSpPr>
      <xdr:spPr>
        <a:xfrm>
          <a:off x="8682436" y="1558110"/>
          <a:ext cx="3672850" cy="1021803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73673"/>
              </a:solidFill>
            </a:rPr>
            <a:t>#</a:t>
          </a:r>
          <a:r>
            <a:rPr lang="en-IN" sz="2000" b="1" baseline="0">
              <a:solidFill>
                <a:srgbClr val="073673"/>
              </a:solidFill>
            </a:rPr>
            <a:t> of Customers</a:t>
          </a:r>
          <a:endParaRPr lang="en-IN" sz="14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243841</xdr:colOff>
      <xdr:row>15</xdr:row>
      <xdr:rowOff>14153</xdr:rowOff>
    </xdr:from>
    <xdr:to>
      <xdr:col>8</xdr:col>
      <xdr:colOff>239487</xdr:colOff>
      <xdr:row>32</xdr:row>
      <xdr:rowOff>87084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0EB3949-CCE0-4CCD-9BDC-5AC6E2BEBB50}"/>
            </a:ext>
          </a:extLst>
        </xdr:cNvPr>
        <xdr:cNvSpPr/>
      </xdr:nvSpPr>
      <xdr:spPr>
        <a:xfrm>
          <a:off x="1277984" y="2790010"/>
          <a:ext cx="7234646" cy="3218903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2021-2022</a:t>
          </a:r>
          <a:r>
            <a:rPr lang="en-IN" sz="1600" b="1" baseline="0">
              <a:solidFill>
                <a:srgbClr val="073673"/>
              </a:solidFill>
            </a:rPr>
            <a:t> Sales Trend (in millions)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466991</xdr:colOff>
      <xdr:row>14</xdr:row>
      <xdr:rowOff>183971</xdr:rowOff>
    </xdr:from>
    <xdr:to>
      <xdr:col>11</xdr:col>
      <xdr:colOff>1001486</xdr:colOff>
      <xdr:row>32</xdr:row>
      <xdr:rowOff>141514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EF682A7-B0A8-4F08-B5B6-3BFECFDDFFB5}"/>
            </a:ext>
          </a:extLst>
        </xdr:cNvPr>
        <xdr:cNvSpPr/>
      </xdr:nvSpPr>
      <xdr:spPr>
        <a:xfrm>
          <a:off x="8740134" y="2774771"/>
          <a:ext cx="3636923" cy="3288572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Customer</a:t>
          </a:r>
          <a:r>
            <a:rPr lang="en-IN" sz="1600" b="1" baseline="0">
              <a:solidFill>
                <a:srgbClr val="073673"/>
              </a:solidFill>
            </a:rPr>
            <a:t> Satisfaction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209003</xdr:colOff>
      <xdr:row>0</xdr:row>
      <xdr:rowOff>167640</xdr:rowOff>
    </xdr:from>
    <xdr:to>
      <xdr:col>16</xdr:col>
      <xdr:colOff>21547</xdr:colOff>
      <xdr:row>32</xdr:row>
      <xdr:rowOff>174171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84BAF53-AF8C-4AD0-A1B9-D28B68B88A22}"/>
            </a:ext>
          </a:extLst>
        </xdr:cNvPr>
        <xdr:cNvSpPr/>
      </xdr:nvSpPr>
      <xdr:spPr>
        <a:xfrm>
          <a:off x="12618717" y="167640"/>
          <a:ext cx="3949116" cy="5928360"/>
        </a:xfrm>
        <a:prstGeom prst="roundRect">
          <a:avLst>
            <a:gd name="adj" fmla="val 583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 by</a:t>
          </a:r>
          <a:r>
            <a:rPr lang="en-IN" sz="1600" b="1" baseline="0">
              <a:solidFill>
                <a:srgbClr val="073673"/>
              </a:solidFill>
            </a:rPr>
            <a:t> Country 2022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357051</xdr:colOff>
      <xdr:row>3</xdr:row>
      <xdr:rowOff>22860</xdr:rowOff>
    </xdr:from>
    <xdr:to>
      <xdr:col>15</xdr:col>
      <xdr:colOff>1001486</xdr:colOff>
      <xdr:row>30</xdr:row>
      <xdr:rowOff>33974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4B6E2CD4-91F5-4819-966C-93C3F2BCF0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2891" y="571500"/>
              <a:ext cx="3753395" cy="4948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396240</xdr:colOff>
      <xdr:row>17</xdr:row>
      <xdr:rowOff>52254</xdr:rowOff>
    </xdr:from>
    <xdr:to>
      <xdr:col>8</xdr:col>
      <xdr:colOff>97971</xdr:colOff>
      <xdr:row>30</xdr:row>
      <xdr:rowOff>141515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779795-0CB4-4D2A-B1B2-3B6F9AAFC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478971</xdr:colOff>
      <xdr:row>17</xdr:row>
      <xdr:rowOff>76203</xdr:rowOff>
    </xdr:from>
    <xdr:to>
      <xdr:col>12</xdr:col>
      <xdr:colOff>163286</xdr:colOff>
      <xdr:row>31</xdr:row>
      <xdr:rowOff>54429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E8D8D7-55AF-4607-A4F1-3E4D98298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286554</xdr:colOff>
      <xdr:row>7</xdr:row>
      <xdr:rowOff>174172</xdr:rowOff>
    </xdr:from>
    <xdr:to>
      <xdr:col>5</xdr:col>
      <xdr:colOff>83822</xdr:colOff>
      <xdr:row>14</xdr:row>
      <xdr:rowOff>85388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188CCE-4951-41F3-BD1F-DA3B11643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220980</xdr:colOff>
      <xdr:row>10</xdr:row>
      <xdr:rowOff>124093</xdr:rowOff>
    </xdr:from>
    <xdr:ext cx="1349472" cy="530658"/>
    <xdr:sp macro="" textlink="[1]Inputs!D5">
      <xdr:nvSpPr>
        <xdr:cNvPr id="18" name="TextBox 17">
          <a:extLst>
            <a:ext uri="{FF2B5EF4-FFF2-40B4-BE49-F238E27FC236}">
              <a16:creationId xmlns:a16="http://schemas.microsoft.com/office/drawing/2014/main" id="{AFB49274-2596-4518-8388-9A63E38C8A36}"/>
            </a:ext>
          </a:extLst>
        </xdr:cNvPr>
        <xdr:cNvSpPr txBox="1"/>
      </xdr:nvSpPr>
      <xdr:spPr>
        <a:xfrm>
          <a:off x="1255123" y="1974664"/>
          <a:ext cx="134947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7F98CA75-8C1A-4A06-AB6F-1177852D73F8}" type="TxLink">
            <a:rPr lang="en-US" sz="28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$2,544 </a:t>
          </a:fld>
          <a:endParaRPr lang="en-IN" sz="2400" b="1">
            <a:solidFill>
              <a:srgbClr val="073673"/>
            </a:solidFill>
          </a:endParaRPr>
        </a:p>
      </xdr:txBody>
    </xdr:sp>
    <xdr:clientData/>
  </xdr:oneCellAnchor>
  <xdr:oneCellAnchor>
    <xdr:from>
      <xdr:col>4</xdr:col>
      <xdr:colOff>644421</xdr:colOff>
      <xdr:row>10</xdr:row>
      <xdr:rowOff>134989</xdr:rowOff>
    </xdr:from>
    <xdr:ext cx="1074910" cy="530658"/>
    <xdr:sp macro="" textlink="[1]Inputs!G5">
      <xdr:nvSpPr>
        <xdr:cNvPr id="19" name="TextBox 18">
          <a:extLst>
            <a:ext uri="{FF2B5EF4-FFF2-40B4-BE49-F238E27FC236}">
              <a16:creationId xmlns:a16="http://schemas.microsoft.com/office/drawing/2014/main" id="{0E42ADCE-4954-40D5-A144-E6198544B00C}"/>
            </a:ext>
          </a:extLst>
        </xdr:cNvPr>
        <xdr:cNvSpPr txBox="1"/>
      </xdr:nvSpPr>
      <xdr:spPr>
        <a:xfrm>
          <a:off x="4780992" y="1985560"/>
          <a:ext cx="10749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048F19F0-D001-4A19-B7A6-0A61446A6AD2}" type="TxLink">
            <a:rPr lang="en-US" sz="2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2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8</xdr:col>
      <xdr:colOff>357043</xdr:colOff>
      <xdr:row>10</xdr:row>
      <xdr:rowOff>91445</xdr:rowOff>
    </xdr:from>
    <xdr:ext cx="988860" cy="530658"/>
    <xdr:sp macro="" textlink="[1]Inputs!J5">
      <xdr:nvSpPr>
        <xdr:cNvPr id="20" name="TextBox 19">
          <a:extLst>
            <a:ext uri="{FF2B5EF4-FFF2-40B4-BE49-F238E27FC236}">
              <a16:creationId xmlns:a16="http://schemas.microsoft.com/office/drawing/2014/main" id="{9BEF4EB1-55F0-42C2-A554-9D70A1DC02B8}"/>
            </a:ext>
          </a:extLst>
        </xdr:cNvPr>
        <xdr:cNvSpPr txBox="1"/>
      </xdr:nvSpPr>
      <xdr:spPr>
        <a:xfrm>
          <a:off x="8630186" y="1942016"/>
          <a:ext cx="98886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BF77D163-75CB-4AF9-8BCF-454373A38B08}" type="TxLink">
            <a:rPr lang="en-US" sz="2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2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5</xdr:col>
      <xdr:colOff>985143</xdr:colOff>
      <xdr:row>7</xdr:row>
      <xdr:rowOff>149136</xdr:rowOff>
    </xdr:from>
    <xdr:to>
      <xdr:col>8</xdr:col>
      <xdr:colOff>413657</xdr:colOff>
      <xdr:row>14</xdr:row>
      <xdr:rowOff>119743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BE814F5-C4AB-415E-8679-5F4ACF2C2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685800</xdr:colOff>
      <xdr:row>7</xdr:row>
      <xdr:rowOff>160021</xdr:rowOff>
    </xdr:from>
    <xdr:to>
      <xdr:col>12</xdr:col>
      <xdr:colOff>519245</xdr:colOff>
      <xdr:row>14</xdr:row>
      <xdr:rowOff>108856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27BD240-7DDD-4518-B165-19F44A5A6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0.39833</cdr:x>
      <cdr:y>0.35314</cdr:y>
    </cdr:from>
    <cdr:to>
      <cdr:x>0.59833</cdr:x>
      <cdr:y>0.68647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B87427-8C6A-A8E6-1A94-656856690216}"/>
            </a:ext>
          </a:extLst>
        </cdr:cNvPr>
        <cdr:cNvSpPr txBox="1"/>
      </cdr:nvSpPr>
      <cdr:spPr>
        <a:xfrm xmlns:a="http://schemas.openxmlformats.org/drawingml/2006/main">
          <a:off x="977356" y="355754"/>
          <a:ext cx="490728" cy="335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/>
          <a:fld id="{45324B30-7375-4CF8-BB5B-81134B3CC8F6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marL="0" indent="0"/>
            <a:t>85%</a:t>
          </a:fld>
          <a:endParaRPr lang="en-IN" sz="2800" b="1" i="0" u="none" strike="noStrike">
            <a:solidFill>
              <a:srgbClr val="000000"/>
            </a:solidFill>
            <a:latin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0.39804</cdr:x>
      <cdr:y>0.3462</cdr:y>
    </cdr:from>
    <cdr:to>
      <cdr:x>0.59804</cdr:x>
      <cdr:y>0.67953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B87427-8C6A-A8E6-1A94-656856690216}"/>
            </a:ext>
          </a:extLst>
        </cdr:cNvPr>
        <cdr:cNvSpPr txBox="1"/>
      </cdr:nvSpPr>
      <cdr:spPr>
        <a:xfrm xmlns:a="http://schemas.openxmlformats.org/drawingml/2006/main">
          <a:off x="1055072" y="442060"/>
          <a:ext cx="530137" cy="425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/>
          <a:fld id="{756D9D48-DF62-4E72-B337-FFBE48D29EB7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89%</a:t>
          </a:fld>
          <a:endParaRPr lang="en-IN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0.39976</cdr:x>
      <cdr:y>0.35314</cdr:y>
    </cdr:from>
    <cdr:to>
      <cdr:x>0.59976</cdr:x>
      <cdr:y>0.68647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B87427-8C6A-A8E6-1A94-656856690216}"/>
            </a:ext>
          </a:extLst>
        </cdr:cNvPr>
        <cdr:cNvSpPr txBox="1"/>
      </cdr:nvSpPr>
      <cdr:spPr>
        <a:xfrm xmlns:a="http://schemas.openxmlformats.org/drawingml/2006/main">
          <a:off x="1173656" y="439389"/>
          <a:ext cx="587174" cy="414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/>
          <a:fld id="{655B65F5-D85D-49CF-A1F7-3F7FEE0EF1FC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87%</a:t>
          </a:fld>
          <a:endParaRPr lang="en-IN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MP\Downloads\START-Dashboard.xlsx" TargetMode="External"/><Relationship Id="rId1" Type="http://schemas.openxmlformats.org/officeDocument/2006/relationships/externalLinkPath" Target="START-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Dashboard"/>
      <sheetName val="Inputs"/>
      <sheetName val="Contacts"/>
    </sheetNames>
    <sheetDataSet>
      <sheetData sheetId="0"/>
      <sheetData sheetId="1"/>
      <sheetData sheetId="2">
        <row r="7">
          <cell r="D7">
            <v>0.84796666666666665</v>
          </cell>
        </row>
        <row r="8">
          <cell r="D8">
            <v>0.15203333333333335</v>
          </cell>
        </row>
        <row r="12">
          <cell r="D12">
            <v>2021</v>
          </cell>
          <cell r="E12">
            <v>2022</v>
          </cell>
          <cell r="G12" t="str">
            <v>Sales by country 2022</v>
          </cell>
          <cell r="H12" t="str">
            <v>Figures in $M</v>
          </cell>
          <cell r="K12" t="str">
            <v>Score</v>
          </cell>
        </row>
        <row r="13">
          <cell r="C13" t="str">
            <v>Jan</v>
          </cell>
          <cell r="D13">
            <v>201.9</v>
          </cell>
          <cell r="E13">
            <v>215.3</v>
          </cell>
          <cell r="G13" t="str">
            <v>Argentina</v>
          </cell>
          <cell r="H13">
            <v>953.3</v>
          </cell>
          <cell r="J13" t="str">
            <v>Speed (54%)</v>
          </cell>
          <cell r="K13">
            <v>0.54</v>
          </cell>
        </row>
        <row r="14">
          <cell r="C14" t="str">
            <v>Feb</v>
          </cell>
          <cell r="D14">
            <v>204.2</v>
          </cell>
          <cell r="E14">
            <v>217.6</v>
          </cell>
          <cell r="G14" t="str">
            <v>Colombia</v>
          </cell>
          <cell r="H14">
            <v>432.4</v>
          </cell>
          <cell r="J14" t="str">
            <v>Quality (86%)</v>
          </cell>
          <cell r="K14">
            <v>0.86</v>
          </cell>
        </row>
        <row r="15">
          <cell r="C15" t="str">
            <v>Mar</v>
          </cell>
          <cell r="D15">
            <v>198.6</v>
          </cell>
          <cell r="E15">
            <v>220.1</v>
          </cell>
          <cell r="G15" t="str">
            <v>Brazil</v>
          </cell>
          <cell r="H15">
            <v>553.20000000000005</v>
          </cell>
          <cell r="J15" t="str">
            <v>Hygene (93%)</v>
          </cell>
          <cell r="K15">
            <v>0.93</v>
          </cell>
        </row>
        <row r="16">
          <cell r="C16" t="str">
            <v>Apr</v>
          </cell>
          <cell r="D16">
            <v>199.2</v>
          </cell>
          <cell r="E16">
            <v>206.4</v>
          </cell>
          <cell r="G16" t="str">
            <v>Ecuador</v>
          </cell>
          <cell r="H16">
            <v>445.1</v>
          </cell>
          <cell r="J16" t="str">
            <v>Service (53%)</v>
          </cell>
          <cell r="K16">
            <v>0.53</v>
          </cell>
        </row>
        <row r="17">
          <cell r="C17" t="str">
            <v>May</v>
          </cell>
          <cell r="D17">
            <v>206.4</v>
          </cell>
          <cell r="E17">
            <v>204.3</v>
          </cell>
          <cell r="G17" t="str">
            <v>Peru</v>
          </cell>
          <cell r="H17">
            <v>425.1</v>
          </cell>
          <cell r="J17" t="str">
            <v>Availability (95%)</v>
          </cell>
          <cell r="K17">
            <v>0.95</v>
          </cell>
        </row>
        <row r="18">
          <cell r="C18" t="str">
            <v>Jun</v>
          </cell>
          <cell r="D18">
            <v>195.3</v>
          </cell>
          <cell r="E18">
            <v>203</v>
          </cell>
          <cell r="G18" t="str">
            <v>Chile</v>
          </cell>
          <cell r="H18">
            <v>253.6</v>
          </cell>
        </row>
        <row r="19">
          <cell r="C19" t="str">
            <v>Jul</v>
          </cell>
          <cell r="D19">
            <v>192.4</v>
          </cell>
          <cell r="E19">
            <v>201.5</v>
          </cell>
          <cell r="G19" t="str">
            <v>Bolivia</v>
          </cell>
          <cell r="H19">
            <v>387.5</v>
          </cell>
        </row>
        <row r="20">
          <cell r="C20" t="str">
            <v>Aug</v>
          </cell>
          <cell r="D20">
            <v>186.3</v>
          </cell>
          <cell r="E20">
            <v>200.6</v>
          </cell>
        </row>
        <row r="21">
          <cell r="C21" t="str">
            <v>Sep</v>
          </cell>
          <cell r="D21">
            <v>194.2</v>
          </cell>
          <cell r="E21">
            <v>210.6</v>
          </cell>
        </row>
        <row r="22">
          <cell r="C22" t="str">
            <v>Oct</v>
          </cell>
          <cell r="D22">
            <v>199</v>
          </cell>
          <cell r="E22">
            <v>216.4</v>
          </cell>
        </row>
        <row r="23">
          <cell r="C23" t="str">
            <v>Nov</v>
          </cell>
          <cell r="D23">
            <v>205.2</v>
          </cell>
          <cell r="E23">
            <v>222.3</v>
          </cell>
        </row>
        <row r="24">
          <cell r="C24" t="str">
            <v>Dec</v>
          </cell>
          <cell r="D24">
            <v>204.3</v>
          </cell>
          <cell r="E24">
            <v>225.8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21DF-33ED-4599-8396-AF1E330F5643}">
  <sheetPr>
    <tabColor theme="2" tint="-0.89999084444715716"/>
  </sheetPr>
  <dimension ref="B30"/>
  <sheetViews>
    <sheetView showGridLines="0" zoomScale="80" zoomScaleNormal="80" workbookViewId="0">
      <selection activeCell="B31" sqref="B31"/>
    </sheetView>
  </sheetViews>
  <sheetFormatPr defaultRowHeight="14.4" x14ac:dyDescent="0.3"/>
  <cols>
    <col min="1" max="16384" width="8.88671875" style="203"/>
  </cols>
  <sheetData>
    <row r="30" spans="2:2" x14ac:dyDescent="0.3">
      <c r="B30" s="238" t="s">
        <v>261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294E-AD75-4341-8A21-098F14E39583}">
  <dimension ref="B1:X27"/>
  <sheetViews>
    <sheetView showGridLines="0" zoomScaleNormal="100" workbookViewId="0">
      <selection activeCell="J20" sqref="J20"/>
    </sheetView>
  </sheetViews>
  <sheetFormatPr defaultColWidth="8.77734375" defaultRowHeight="12" x14ac:dyDescent="0.25"/>
  <cols>
    <col min="1" max="1" width="2.44140625" style="49" customWidth="1"/>
    <col min="2" max="2" width="22.44140625" style="49" customWidth="1"/>
    <col min="3" max="6" width="8.77734375" style="49"/>
    <col min="7" max="7" width="8.77734375" style="87"/>
    <col min="8" max="8" width="4" style="49" customWidth="1"/>
    <col min="9" max="12" width="8.77734375" style="49"/>
    <col min="13" max="13" width="8.77734375" style="87"/>
    <col min="14" max="14" width="2.21875" style="49" customWidth="1"/>
    <col min="15" max="15" width="12" style="87" customWidth="1"/>
    <col min="16" max="16" width="8.77734375" style="49"/>
    <col min="17" max="17" width="11" style="49" customWidth="1"/>
    <col min="18" max="18" width="10.44140625" style="49" customWidth="1"/>
    <col min="19" max="16384" width="8.77734375" style="49"/>
  </cols>
  <sheetData>
    <row r="1" spans="2:24" ht="15.6" x14ac:dyDescent="0.3">
      <c r="B1" s="3" t="s">
        <v>93</v>
      </c>
    </row>
    <row r="3" spans="2:24" x14ac:dyDescent="0.25">
      <c r="B3" s="117" t="s">
        <v>138</v>
      </c>
    </row>
    <row r="4" spans="2:24" x14ac:dyDescent="0.25">
      <c r="C4" s="105"/>
    </row>
    <row r="5" spans="2:24" x14ac:dyDescent="0.25">
      <c r="B5" s="105" t="s">
        <v>139</v>
      </c>
      <c r="C5" s="172">
        <f>'Bottom-up Approach'!O30</f>
        <v>0.11569585755813949</v>
      </c>
    </row>
    <row r="6" spans="2:24" x14ac:dyDescent="0.25">
      <c r="B6" s="105" t="s">
        <v>140</v>
      </c>
      <c r="C6" s="172">
        <f>'Top-down Approach'!O9</f>
        <v>0.29504000000008457</v>
      </c>
    </row>
    <row r="7" spans="2:24" x14ac:dyDescent="0.25">
      <c r="B7" s="173" t="s">
        <v>137</v>
      </c>
      <c r="C7" s="174">
        <f>AVERAGE(C5:C6)</f>
        <v>0.20536792877911203</v>
      </c>
    </row>
    <row r="10" spans="2:24" x14ac:dyDescent="0.25">
      <c r="B10" s="105"/>
      <c r="C10" s="244" t="s">
        <v>42</v>
      </c>
      <c r="D10" s="244"/>
      <c r="E10" s="244"/>
      <c r="F10" s="244"/>
      <c r="G10" s="244"/>
      <c r="H10" s="106"/>
      <c r="I10" s="244" t="s">
        <v>93</v>
      </c>
      <c r="J10" s="244"/>
      <c r="K10" s="244"/>
      <c r="L10" s="244"/>
      <c r="M10" s="244"/>
      <c r="N10" s="244"/>
      <c r="O10" s="244"/>
      <c r="P10" s="105"/>
      <c r="T10" s="145" t="s">
        <v>185</v>
      </c>
    </row>
    <row r="11" spans="2:24" ht="12.6" thickBot="1" x14ac:dyDescent="0.3">
      <c r="B11" s="107" t="s">
        <v>2</v>
      </c>
      <c r="C11" s="77" t="s">
        <v>3</v>
      </c>
      <c r="D11" s="77" t="s">
        <v>4</v>
      </c>
      <c r="E11" s="77" t="s">
        <v>5</v>
      </c>
      <c r="F11" s="77" t="s">
        <v>6</v>
      </c>
      <c r="G11" s="77" t="s">
        <v>7</v>
      </c>
      <c r="H11" s="106"/>
      <c r="I11" s="77" t="s">
        <v>3</v>
      </c>
      <c r="J11" s="77" t="s">
        <v>4</v>
      </c>
      <c r="K11" s="77" t="s">
        <v>5</v>
      </c>
      <c r="L11" s="77" t="s">
        <v>6</v>
      </c>
      <c r="M11" s="77" t="s">
        <v>7</v>
      </c>
      <c r="N11" s="78"/>
      <c r="O11" s="108" t="s">
        <v>12</v>
      </c>
      <c r="P11" s="105"/>
      <c r="T11" s="77" t="s">
        <v>3</v>
      </c>
      <c r="U11" s="77" t="s">
        <v>4</v>
      </c>
      <c r="V11" s="77" t="s">
        <v>5</v>
      </c>
      <c r="W11" s="77" t="s">
        <v>6</v>
      </c>
      <c r="X11" s="77" t="s">
        <v>7</v>
      </c>
    </row>
    <row r="12" spans="2:24" x14ac:dyDescent="0.25">
      <c r="B12" s="105" t="s">
        <v>86</v>
      </c>
      <c r="C12" s="175">
        <f>'Bottom-up Approach'!C16</f>
        <v>195</v>
      </c>
      <c r="D12" s="175">
        <f>'Bottom-up Approach'!D16</f>
        <v>456</v>
      </c>
      <c r="E12" s="175">
        <f>'Bottom-up Approach'!E16</f>
        <v>492</v>
      </c>
      <c r="F12" s="175">
        <f>'Bottom-up Approach'!F16</f>
        <v>233</v>
      </c>
      <c r="G12" s="122">
        <f>'Bottom-up Approach'!G16</f>
        <v>1376</v>
      </c>
      <c r="H12" s="105"/>
      <c r="I12" s="175">
        <v>220</v>
      </c>
      <c r="J12" s="175">
        <v>515.29999999999995</v>
      </c>
      <c r="K12" s="175">
        <v>556</v>
      </c>
      <c r="L12" s="175">
        <v>263</v>
      </c>
      <c r="M12" s="122">
        <f>SUM(I12:L12)</f>
        <v>1554.3</v>
      </c>
      <c r="N12" s="105"/>
      <c r="O12" s="129">
        <f>M12/G12-1</f>
        <v>0.12957848837209296</v>
      </c>
      <c r="P12" s="105"/>
      <c r="Q12" s="145" t="s">
        <v>186</v>
      </c>
      <c r="T12" s="175">
        <v>220</v>
      </c>
      <c r="U12" s="175">
        <v>515.29999999999995</v>
      </c>
      <c r="V12" s="175">
        <v>556</v>
      </c>
      <c r="W12" s="175">
        <v>263</v>
      </c>
      <c r="X12" s="122">
        <f>SUM(T12:W12)</f>
        <v>1554.3</v>
      </c>
    </row>
    <row r="13" spans="2:24" x14ac:dyDescent="0.25">
      <c r="B13" s="105"/>
      <c r="C13" s="175"/>
      <c r="D13" s="175"/>
      <c r="E13" s="175"/>
      <c r="F13" s="175"/>
      <c r="G13" s="122"/>
      <c r="H13" s="105"/>
      <c r="I13" s="105"/>
      <c r="J13" s="105"/>
      <c r="K13" s="105"/>
      <c r="L13" s="105"/>
      <c r="M13" s="75"/>
      <c r="N13" s="105"/>
      <c r="O13" s="75"/>
      <c r="P13" s="105"/>
    </row>
    <row r="14" spans="2:24" x14ac:dyDescent="0.25">
      <c r="B14" s="105" t="s">
        <v>15</v>
      </c>
      <c r="C14" s="175">
        <f>'Bottom-up Approach'!C18</f>
        <v>130</v>
      </c>
      <c r="D14" s="175">
        <f>'Bottom-up Approach'!D18</f>
        <v>304</v>
      </c>
      <c r="E14" s="175">
        <f>'Bottom-up Approach'!E18</f>
        <v>328</v>
      </c>
      <c r="F14" s="175">
        <f>'Bottom-up Approach'!F18</f>
        <v>155.33333333333331</v>
      </c>
      <c r="G14" s="122">
        <f>'Bottom-up Approach'!G18</f>
        <v>917.33333333333326</v>
      </c>
      <c r="H14" s="105"/>
      <c r="I14" s="176">
        <f>I12*I17</f>
        <v>146.66666666666666</v>
      </c>
      <c r="J14" s="176">
        <f t="shared" ref="J14:L14" si="0">J12*J17</f>
        <v>343.5333333333333</v>
      </c>
      <c r="K14" s="176">
        <f t="shared" si="0"/>
        <v>370.66666666666663</v>
      </c>
      <c r="L14" s="176">
        <f t="shared" si="0"/>
        <v>175.33333333333331</v>
      </c>
      <c r="M14" s="68">
        <f t="shared" ref="M14:M15" si="1">SUM(I14:L14)</f>
        <v>1036.1999999999998</v>
      </c>
      <c r="N14" s="105"/>
      <c r="O14" s="75"/>
      <c r="P14" s="105"/>
    </row>
    <row r="15" spans="2:24" x14ac:dyDescent="0.25">
      <c r="B15" s="105" t="s">
        <v>16</v>
      </c>
      <c r="C15" s="175">
        <f>'Bottom-up Approach'!C19</f>
        <v>65</v>
      </c>
      <c r="D15" s="175">
        <f>'Bottom-up Approach'!D19</f>
        <v>152</v>
      </c>
      <c r="E15" s="175">
        <f>'Bottom-up Approach'!E19</f>
        <v>164</v>
      </c>
      <c r="F15" s="175">
        <f>'Bottom-up Approach'!F19</f>
        <v>77.666666666666657</v>
      </c>
      <c r="G15" s="122">
        <f>'Bottom-up Approach'!G19</f>
        <v>458.66666666666663</v>
      </c>
      <c r="H15" s="105"/>
      <c r="I15" s="176">
        <f>I12*I18</f>
        <v>73.333333333333329</v>
      </c>
      <c r="J15" s="176">
        <f t="shared" ref="J15:L15" si="2">J12*J18</f>
        <v>171.76666666666665</v>
      </c>
      <c r="K15" s="176">
        <f t="shared" si="2"/>
        <v>185.33333333333331</v>
      </c>
      <c r="L15" s="176">
        <f t="shared" si="2"/>
        <v>87.666666666666657</v>
      </c>
      <c r="M15" s="68">
        <f t="shared" si="1"/>
        <v>518.09999999999991</v>
      </c>
      <c r="N15" s="105"/>
      <c r="O15" s="75"/>
      <c r="P15" s="105"/>
    </row>
    <row r="16" spans="2:24" x14ac:dyDescent="0.25">
      <c r="B16" s="105"/>
      <c r="C16" s="105"/>
      <c r="D16" s="105"/>
      <c r="E16" s="105"/>
      <c r="F16" s="105"/>
      <c r="G16" s="75"/>
      <c r="H16" s="105"/>
      <c r="I16" s="105"/>
      <c r="J16" s="105"/>
      <c r="K16" s="105"/>
      <c r="L16" s="105"/>
      <c r="M16" s="75"/>
      <c r="N16" s="105"/>
      <c r="O16" s="75"/>
      <c r="P16" s="105"/>
    </row>
    <row r="17" spans="2:17" x14ac:dyDescent="0.25">
      <c r="B17" s="105" t="s">
        <v>15</v>
      </c>
      <c r="C17" s="111">
        <f t="shared" ref="C17:G18" si="3">C14/C$12</f>
        <v>0.66666666666666663</v>
      </c>
      <c r="D17" s="111">
        <f>D14/D$12</f>
        <v>0.66666666666666663</v>
      </c>
      <c r="E17" s="111">
        <f t="shared" si="3"/>
        <v>0.66666666666666663</v>
      </c>
      <c r="F17" s="111">
        <f t="shared" si="3"/>
        <v>0.66666666666666663</v>
      </c>
      <c r="G17" s="129">
        <f t="shared" si="3"/>
        <v>0.66666666666666663</v>
      </c>
      <c r="H17" s="105"/>
      <c r="I17" s="172">
        <f>'Bottom-up Approach'!I21</f>
        <v>0.66666666666666663</v>
      </c>
      <c r="J17" s="172">
        <f>'Bottom-up Approach'!J21</f>
        <v>0.66666666666666663</v>
      </c>
      <c r="K17" s="172">
        <f>'Bottom-up Approach'!K21</f>
        <v>0.66666666666666663</v>
      </c>
      <c r="L17" s="172">
        <f>'Bottom-up Approach'!L21</f>
        <v>0.66666666666666663</v>
      </c>
      <c r="M17" s="135">
        <f>'Bottom-up Approach'!M21</f>
        <v>0.66666666666666663</v>
      </c>
      <c r="N17" s="105"/>
      <c r="O17" s="75"/>
      <c r="P17" s="105"/>
    </row>
    <row r="18" spans="2:17" x14ac:dyDescent="0.25">
      <c r="B18" s="105" t="s">
        <v>16</v>
      </c>
      <c r="C18" s="111">
        <f t="shared" si="3"/>
        <v>0.33333333333333331</v>
      </c>
      <c r="D18" s="111">
        <f t="shared" si="3"/>
        <v>0.33333333333333331</v>
      </c>
      <c r="E18" s="111">
        <f t="shared" si="3"/>
        <v>0.33333333333333331</v>
      </c>
      <c r="F18" s="111">
        <f t="shared" si="3"/>
        <v>0.33333333333333331</v>
      </c>
      <c r="G18" s="129">
        <f t="shared" si="3"/>
        <v>0.33333333333333331</v>
      </c>
      <c r="H18" s="105"/>
      <c r="I18" s="172">
        <f>'Bottom-up Approach'!I22</f>
        <v>0.33333333333333331</v>
      </c>
      <c r="J18" s="172">
        <f>'Bottom-up Approach'!J22</f>
        <v>0.33333333333333331</v>
      </c>
      <c r="K18" s="172">
        <f>'Bottom-up Approach'!K22</f>
        <v>0.33333333333333331</v>
      </c>
      <c r="L18" s="172">
        <f>'Bottom-up Approach'!L22</f>
        <v>0.33333333333333331</v>
      </c>
      <c r="M18" s="135">
        <f>'Bottom-up Approach'!M22</f>
        <v>0.33333333333333331</v>
      </c>
      <c r="N18" s="105"/>
      <c r="O18" s="75"/>
      <c r="P18" s="105"/>
    </row>
    <row r="19" spans="2:17" x14ac:dyDescent="0.25">
      <c r="B19" s="105"/>
      <c r="C19" s="105"/>
      <c r="D19" s="105"/>
      <c r="E19" s="105"/>
      <c r="F19" s="105"/>
      <c r="G19" s="75"/>
      <c r="H19" s="105"/>
      <c r="I19" s="105"/>
      <c r="J19" s="105"/>
      <c r="K19" s="105"/>
      <c r="L19" s="105"/>
      <c r="M19" s="75"/>
      <c r="N19" s="105"/>
      <c r="O19" s="75"/>
      <c r="P19" s="105"/>
    </row>
    <row r="20" spans="2:17" x14ac:dyDescent="0.25">
      <c r="B20" s="105" t="s">
        <v>17</v>
      </c>
      <c r="C20" s="105">
        <v>10</v>
      </c>
      <c r="D20" s="105">
        <v>10</v>
      </c>
      <c r="E20" s="105">
        <v>10</v>
      </c>
      <c r="F20" s="105">
        <v>10</v>
      </c>
      <c r="G20" s="75">
        <v>10</v>
      </c>
      <c r="H20" s="105"/>
      <c r="I20" s="105">
        <v>10</v>
      </c>
      <c r="J20" s="105">
        <v>10</v>
      </c>
      <c r="K20" s="105">
        <v>10</v>
      </c>
      <c r="L20" s="105">
        <v>10</v>
      </c>
      <c r="M20" s="75">
        <v>10</v>
      </c>
      <c r="N20" s="105"/>
      <c r="O20" s="132">
        <f>M20/G20-1</f>
        <v>0</v>
      </c>
      <c r="P20" s="105"/>
    </row>
    <row r="21" spans="2:17" x14ac:dyDescent="0.25">
      <c r="B21" s="105" t="s">
        <v>18</v>
      </c>
      <c r="C21" s="105">
        <v>10</v>
      </c>
      <c r="D21" s="105">
        <v>10</v>
      </c>
      <c r="E21" s="105">
        <v>10</v>
      </c>
      <c r="F21" s="105">
        <v>10</v>
      </c>
      <c r="G21" s="75">
        <v>10</v>
      </c>
      <c r="H21" s="105"/>
      <c r="I21" s="105">
        <v>12</v>
      </c>
      <c r="J21" s="105">
        <v>12</v>
      </c>
      <c r="K21" s="105">
        <v>12</v>
      </c>
      <c r="L21" s="105">
        <v>12</v>
      </c>
      <c r="M21" s="75">
        <f>L21</f>
        <v>12</v>
      </c>
      <c r="N21" s="105"/>
      <c r="O21" s="132">
        <f>M21/G21-1</f>
        <v>0.19999999999999996</v>
      </c>
      <c r="P21" s="105"/>
      <c r="Q21" s="145" t="s">
        <v>184</v>
      </c>
    </row>
    <row r="22" spans="2:17" x14ac:dyDescent="0.25">
      <c r="B22" s="105"/>
      <c r="C22" s="105"/>
      <c r="D22" s="105"/>
      <c r="E22" s="105"/>
      <c r="F22" s="105"/>
      <c r="G22" s="75"/>
      <c r="H22" s="105"/>
      <c r="I22" s="105"/>
      <c r="J22" s="105"/>
      <c r="K22" s="105"/>
      <c r="L22" s="105"/>
      <c r="M22" s="75"/>
      <c r="N22" s="105"/>
      <c r="O22" s="75"/>
      <c r="P22" s="105"/>
    </row>
    <row r="23" spans="2:17" x14ac:dyDescent="0.25">
      <c r="B23" s="177" t="s">
        <v>19</v>
      </c>
      <c r="C23" s="136">
        <f t="shared" ref="C23:G24" si="4">C14*C20</f>
        <v>1300</v>
      </c>
      <c r="D23" s="136">
        <f t="shared" si="4"/>
        <v>3040</v>
      </c>
      <c r="E23" s="136">
        <f t="shared" si="4"/>
        <v>3280</v>
      </c>
      <c r="F23" s="136">
        <f t="shared" si="4"/>
        <v>1553.333333333333</v>
      </c>
      <c r="G23" s="136">
        <f t="shared" si="4"/>
        <v>9173.3333333333321</v>
      </c>
      <c r="H23" s="104"/>
      <c r="I23" s="136">
        <f t="shared" ref="I23:M24" si="5">I14*I20</f>
        <v>1466.6666666666665</v>
      </c>
      <c r="J23" s="136">
        <f t="shared" si="5"/>
        <v>3435.333333333333</v>
      </c>
      <c r="K23" s="136">
        <f t="shared" si="5"/>
        <v>3706.6666666666661</v>
      </c>
      <c r="L23" s="136">
        <f t="shared" si="5"/>
        <v>1753.333333333333</v>
      </c>
      <c r="M23" s="136">
        <f t="shared" si="5"/>
        <v>10361.999999999998</v>
      </c>
      <c r="N23" s="105"/>
      <c r="O23" s="75"/>
      <c r="P23" s="105"/>
    </row>
    <row r="24" spans="2:17" x14ac:dyDescent="0.25">
      <c r="B24" s="75" t="s">
        <v>20</v>
      </c>
      <c r="C24" s="68">
        <f t="shared" si="4"/>
        <v>650</v>
      </c>
      <c r="D24" s="68">
        <f t="shared" si="4"/>
        <v>1520</v>
      </c>
      <c r="E24" s="68">
        <f t="shared" si="4"/>
        <v>1640</v>
      </c>
      <c r="F24" s="68">
        <f t="shared" si="4"/>
        <v>776.66666666666652</v>
      </c>
      <c r="G24" s="68">
        <f t="shared" si="4"/>
        <v>4586.6666666666661</v>
      </c>
      <c r="H24" s="104"/>
      <c r="I24" s="68">
        <f t="shared" si="5"/>
        <v>880</v>
      </c>
      <c r="J24" s="68">
        <f t="shared" si="5"/>
        <v>2061.1999999999998</v>
      </c>
      <c r="K24" s="68">
        <f t="shared" si="5"/>
        <v>2224</v>
      </c>
      <c r="L24" s="68">
        <f t="shared" si="5"/>
        <v>1052</v>
      </c>
      <c r="M24" s="68">
        <f t="shared" si="5"/>
        <v>6217.1999999999989</v>
      </c>
      <c r="N24" s="105"/>
      <c r="O24" s="75"/>
      <c r="P24" s="105"/>
    </row>
    <row r="25" spans="2:17" x14ac:dyDescent="0.25">
      <c r="B25" s="105"/>
      <c r="C25" s="105"/>
      <c r="D25" s="105"/>
      <c r="E25" s="105"/>
      <c r="F25" s="105"/>
      <c r="G25" s="75"/>
      <c r="H25" s="105"/>
      <c r="I25" s="105"/>
      <c r="J25" s="105"/>
      <c r="K25" s="105"/>
      <c r="L25" s="105"/>
      <c r="M25" s="75"/>
      <c r="N25" s="105"/>
      <c r="O25" s="75"/>
      <c r="P25" s="105"/>
    </row>
    <row r="26" spans="2:17" ht="12.6" thickBot="1" x14ac:dyDescent="0.3">
      <c r="B26" s="163" t="s">
        <v>21</v>
      </c>
      <c r="C26" s="71">
        <f>C23+C24</f>
        <v>1950</v>
      </c>
      <c r="D26" s="71">
        <f>D23+D24</f>
        <v>4560</v>
      </c>
      <c r="E26" s="71">
        <f>E23+E24</f>
        <v>4920</v>
      </c>
      <c r="F26" s="71">
        <f>F23+F24</f>
        <v>2329.9999999999995</v>
      </c>
      <c r="G26" s="71">
        <f>G23+G24</f>
        <v>13759.999999999998</v>
      </c>
      <c r="H26" s="79"/>
      <c r="I26" s="71">
        <f>I23+I24</f>
        <v>2346.6666666666665</v>
      </c>
      <c r="J26" s="71">
        <f>J23+J24</f>
        <v>5496.5333333333328</v>
      </c>
      <c r="K26" s="71">
        <f>K23+K24</f>
        <v>5930.6666666666661</v>
      </c>
      <c r="L26" s="71">
        <f>L23+L24</f>
        <v>2805.333333333333</v>
      </c>
      <c r="M26" s="71">
        <f>M23+M24</f>
        <v>16579.199999999997</v>
      </c>
      <c r="N26" s="105"/>
      <c r="O26" s="130">
        <f>M26/G26-1</f>
        <v>0.20488372093023255</v>
      </c>
      <c r="P26" s="105"/>
      <c r="Q26" s="145" t="s">
        <v>187</v>
      </c>
    </row>
    <row r="27" spans="2:17" x14ac:dyDescent="0.25">
      <c r="B27" s="105"/>
      <c r="C27" s="105"/>
      <c r="D27" s="105"/>
      <c r="E27" s="105"/>
      <c r="F27" s="105"/>
      <c r="G27" s="75"/>
      <c r="H27" s="105"/>
      <c r="I27" s="105"/>
      <c r="J27" s="105"/>
      <c r="K27" s="105"/>
      <c r="L27" s="105"/>
      <c r="M27" s="75"/>
      <c r="N27" s="105"/>
      <c r="O27" s="75"/>
      <c r="P27" s="105"/>
    </row>
  </sheetData>
  <mergeCells count="2">
    <mergeCell ref="C10:G10"/>
    <mergeCell ref="I10:O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:B11"/>
  <sheetViews>
    <sheetView workbookViewId="0">
      <selection activeCell="K11" sqref="K11"/>
    </sheetView>
  </sheetViews>
  <sheetFormatPr defaultColWidth="9.21875" defaultRowHeight="11.4" x14ac:dyDescent="0.2"/>
  <cols>
    <col min="1" max="1" width="2" style="2" customWidth="1"/>
    <col min="2" max="16384" width="9.21875" style="2"/>
  </cols>
  <sheetData>
    <row r="1" spans="2:2" ht="15.6" x14ac:dyDescent="0.3">
      <c r="B1" s="3"/>
    </row>
    <row r="11" spans="2:2" ht="37.799999999999997" x14ac:dyDescent="0.65">
      <c r="B11" s="4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56"/>
  <sheetViews>
    <sheetView showGridLines="0" zoomScaleNormal="100" workbookViewId="0">
      <selection activeCell="I5" sqref="I5"/>
    </sheetView>
  </sheetViews>
  <sheetFormatPr defaultColWidth="9.21875" defaultRowHeight="12" x14ac:dyDescent="0.25"/>
  <cols>
    <col min="1" max="1" width="2" style="2" customWidth="1"/>
    <col min="2" max="2" width="22.21875" style="2" customWidth="1"/>
    <col min="3" max="6" width="9.77734375" style="2" bestFit="1" customWidth="1"/>
    <col min="7" max="7" width="9.77734375" style="75" customWidth="1"/>
    <col min="8" max="8" width="1.5546875" style="55" customWidth="1"/>
    <col min="9" max="12" width="9.77734375" style="2" bestFit="1" customWidth="1"/>
    <col min="13" max="13" width="9.77734375" style="75" customWidth="1"/>
    <col min="14" max="14" width="1.5546875" style="2" customWidth="1"/>
    <col min="15" max="16384" width="9.21875" style="2"/>
  </cols>
  <sheetData>
    <row r="1" spans="2:15" ht="15.6" x14ac:dyDescent="0.3">
      <c r="B1" s="3" t="s">
        <v>91</v>
      </c>
    </row>
    <row r="3" spans="2:15" x14ac:dyDescent="0.25">
      <c r="C3" s="242" t="s">
        <v>1</v>
      </c>
      <c r="D3" s="242"/>
      <c r="E3" s="242"/>
      <c r="F3" s="242"/>
      <c r="G3" s="242"/>
      <c r="H3" s="142"/>
      <c r="I3" s="242" t="s">
        <v>88</v>
      </c>
      <c r="J3" s="242"/>
      <c r="K3" s="242"/>
      <c r="L3" s="242"/>
      <c r="M3" s="242"/>
      <c r="N3" s="242"/>
      <c r="O3" s="242"/>
    </row>
    <row r="4" spans="2:15" ht="12.6" thickBot="1" x14ac:dyDescent="0.3">
      <c r="B4" s="7" t="s">
        <v>141</v>
      </c>
      <c r="C4" s="8" t="s">
        <v>3</v>
      </c>
      <c r="D4" s="8" t="s">
        <v>4</v>
      </c>
      <c r="E4" s="8" t="s">
        <v>5</v>
      </c>
      <c r="F4" s="8" t="s">
        <v>6</v>
      </c>
      <c r="G4" s="77" t="s">
        <v>7</v>
      </c>
      <c r="H4" s="142"/>
      <c r="I4" s="8" t="s">
        <v>3</v>
      </c>
      <c r="J4" s="8" t="s">
        <v>4</v>
      </c>
      <c r="K4" s="8" t="s">
        <v>5</v>
      </c>
      <c r="L4" s="8" t="s">
        <v>6</v>
      </c>
      <c r="M4" s="77" t="s">
        <v>7</v>
      </c>
      <c r="N4" s="18"/>
      <c r="O4" s="17" t="s">
        <v>12</v>
      </c>
    </row>
    <row r="5" spans="2:15" x14ac:dyDescent="0.25">
      <c r="B5" s="2" t="s">
        <v>86</v>
      </c>
      <c r="C5" s="10">
        <f>'Volume and Mix Triangulation'!C12</f>
        <v>195</v>
      </c>
      <c r="D5" s="10">
        <f>'Volume and Mix Triangulation'!D12</f>
        <v>456</v>
      </c>
      <c r="E5" s="10">
        <f>'Volume and Mix Triangulation'!E12</f>
        <v>492</v>
      </c>
      <c r="F5" s="10">
        <f>'Volume and Mix Triangulation'!F12</f>
        <v>233</v>
      </c>
      <c r="G5" s="122">
        <f>'Volume and Mix Triangulation'!G12</f>
        <v>1376</v>
      </c>
      <c r="I5" s="10">
        <f>'Volume and Mix Triangulation'!I12</f>
        <v>220</v>
      </c>
      <c r="J5" s="10">
        <f>'Volume and Mix Triangulation'!J12</f>
        <v>515.29999999999995</v>
      </c>
      <c r="K5" s="10">
        <f>'Volume and Mix Triangulation'!K12</f>
        <v>556</v>
      </c>
      <c r="L5" s="10">
        <f>'Volume and Mix Triangulation'!L12</f>
        <v>263</v>
      </c>
      <c r="M5" s="122">
        <f>'Volume and Mix Triangulation'!M12</f>
        <v>1554.3</v>
      </c>
      <c r="O5" s="161">
        <f>M5/G5-1</f>
        <v>0.12957848837209296</v>
      </c>
    </row>
    <row r="6" spans="2:15" x14ac:dyDescent="0.25">
      <c r="B6" s="57" t="s">
        <v>87</v>
      </c>
    </row>
    <row r="7" spans="2:15" x14ac:dyDescent="0.25">
      <c r="B7" s="2" t="s">
        <v>15</v>
      </c>
      <c r="C7" s="10">
        <f>'Volume and Mix Triangulation'!C14</f>
        <v>130</v>
      </c>
      <c r="D7" s="10">
        <f>'Volume and Mix Triangulation'!D14</f>
        <v>304</v>
      </c>
      <c r="E7" s="10">
        <f>'Volume and Mix Triangulation'!E14</f>
        <v>328</v>
      </c>
      <c r="F7" s="10">
        <f>'Volume and Mix Triangulation'!F14</f>
        <v>155.33333333333331</v>
      </c>
      <c r="G7" s="122">
        <f>'Volume and Mix Triangulation'!G14</f>
        <v>917.33333333333326</v>
      </c>
      <c r="H7" s="143"/>
      <c r="I7" s="10">
        <f>'Volume and Mix Triangulation'!I14</f>
        <v>146.66666666666666</v>
      </c>
      <c r="J7" s="10">
        <f>'Volume and Mix Triangulation'!J14</f>
        <v>343.5333333333333</v>
      </c>
      <c r="K7" s="10">
        <f>'Volume and Mix Triangulation'!K14</f>
        <v>370.66666666666663</v>
      </c>
      <c r="L7" s="10">
        <f>'Volume and Mix Triangulation'!L14</f>
        <v>175.33333333333331</v>
      </c>
      <c r="M7" s="122">
        <f>'Volume and Mix Triangulation'!M14</f>
        <v>1036.1999999999998</v>
      </c>
    </row>
    <row r="8" spans="2:15" x14ac:dyDescent="0.25">
      <c r="B8" s="2" t="s">
        <v>16</v>
      </c>
      <c r="C8" s="10">
        <f>'Volume and Mix Triangulation'!C15</f>
        <v>65</v>
      </c>
      <c r="D8" s="10">
        <f>'Volume and Mix Triangulation'!D15</f>
        <v>152</v>
      </c>
      <c r="E8" s="10">
        <f>'Volume and Mix Triangulation'!E15</f>
        <v>164</v>
      </c>
      <c r="F8" s="10">
        <f>'Volume and Mix Triangulation'!F15</f>
        <v>77.666666666666657</v>
      </c>
      <c r="G8" s="122">
        <f>'Volume and Mix Triangulation'!G15</f>
        <v>458.66666666666663</v>
      </c>
      <c r="H8" s="143"/>
      <c r="I8" s="10">
        <f>'Volume and Mix Triangulation'!I15</f>
        <v>73.333333333333329</v>
      </c>
      <c r="J8" s="10">
        <f>'Volume and Mix Triangulation'!J15</f>
        <v>171.76666666666665</v>
      </c>
      <c r="K8" s="10">
        <f>'Volume and Mix Triangulation'!K15</f>
        <v>185.33333333333331</v>
      </c>
      <c r="L8" s="10">
        <f>'Volume and Mix Triangulation'!L15</f>
        <v>87.666666666666657</v>
      </c>
      <c r="M8" s="122">
        <f>'Volume and Mix Triangulation'!M15</f>
        <v>518.09999999999991</v>
      </c>
    </row>
    <row r="11" spans="2:15" x14ac:dyDescent="0.25">
      <c r="B11" s="32" t="s">
        <v>23</v>
      </c>
    </row>
    <row r="12" spans="2:15" x14ac:dyDescent="0.25">
      <c r="B12" s="2" t="s">
        <v>15</v>
      </c>
      <c r="C12" s="9">
        <v>0.25</v>
      </c>
      <c r="D12" s="9">
        <v>0.25</v>
      </c>
      <c r="E12" s="9">
        <v>0.25</v>
      </c>
      <c r="F12" s="9">
        <v>0.25</v>
      </c>
      <c r="I12" s="9">
        <v>0.25</v>
      </c>
      <c r="J12" s="9">
        <v>0.25</v>
      </c>
      <c r="K12" s="9">
        <v>0.25</v>
      </c>
      <c r="L12" s="9">
        <v>0.25</v>
      </c>
    </row>
    <row r="13" spans="2:15" x14ac:dyDescent="0.25">
      <c r="B13" s="2" t="s">
        <v>16</v>
      </c>
      <c r="C13" s="9">
        <v>0.3</v>
      </c>
      <c r="D13" s="9">
        <v>0.3</v>
      </c>
      <c r="E13" s="9">
        <v>0.3</v>
      </c>
      <c r="F13" s="9">
        <v>0.3</v>
      </c>
      <c r="I13" s="9">
        <v>0.3</v>
      </c>
      <c r="J13" s="9">
        <v>0.3</v>
      </c>
      <c r="K13" s="9">
        <v>0.3</v>
      </c>
      <c r="L13" s="9">
        <v>0.3</v>
      </c>
    </row>
    <row r="15" spans="2:15" x14ac:dyDescent="0.25">
      <c r="B15" s="32" t="s">
        <v>24</v>
      </c>
    </row>
    <row r="16" spans="2:15" x14ac:dyDescent="0.25">
      <c r="B16" s="2" t="s">
        <v>15</v>
      </c>
      <c r="C16" s="24">
        <v>32</v>
      </c>
      <c r="D16" s="24">
        <f t="shared" ref="D16:F17" si="0">C20</f>
        <v>32.5</v>
      </c>
      <c r="E16" s="24">
        <f t="shared" si="0"/>
        <v>76</v>
      </c>
      <c r="F16" s="24">
        <f t="shared" si="0"/>
        <v>82</v>
      </c>
      <c r="I16" s="24">
        <f>F20</f>
        <v>38.833333333333329</v>
      </c>
      <c r="J16" s="24">
        <f t="shared" ref="J16:L17" si="1">I20</f>
        <v>36.666666666666664</v>
      </c>
      <c r="K16" s="24">
        <f t="shared" si="1"/>
        <v>85.883333333333326</v>
      </c>
      <c r="L16" s="24">
        <f t="shared" si="1"/>
        <v>92.666666666666657</v>
      </c>
    </row>
    <row r="17" spans="2:15" x14ac:dyDescent="0.25">
      <c r="B17" s="2" t="s">
        <v>16</v>
      </c>
      <c r="C17" s="24">
        <v>16</v>
      </c>
      <c r="D17" s="24">
        <f t="shared" si="0"/>
        <v>19.5</v>
      </c>
      <c r="E17" s="24">
        <f t="shared" si="0"/>
        <v>45.6</v>
      </c>
      <c r="F17" s="24">
        <f t="shared" si="0"/>
        <v>49.199999999999996</v>
      </c>
      <c r="I17" s="24">
        <f>F21</f>
        <v>23.299999999999997</v>
      </c>
      <c r="J17" s="24">
        <f t="shared" si="1"/>
        <v>21.999999999999996</v>
      </c>
      <c r="K17" s="24">
        <f t="shared" si="1"/>
        <v>51.529999999999994</v>
      </c>
      <c r="L17" s="24">
        <f t="shared" si="1"/>
        <v>55.599999999999994</v>
      </c>
    </row>
    <row r="19" spans="2:15" x14ac:dyDescent="0.25">
      <c r="B19" s="32" t="s">
        <v>25</v>
      </c>
    </row>
    <row r="20" spans="2:15" x14ac:dyDescent="0.25">
      <c r="B20" s="2" t="s">
        <v>15</v>
      </c>
      <c r="C20" s="24">
        <f t="shared" ref="C20:F21" si="2">C12*C7</f>
        <v>32.5</v>
      </c>
      <c r="D20" s="24">
        <f t="shared" si="2"/>
        <v>76</v>
      </c>
      <c r="E20" s="24">
        <f t="shared" si="2"/>
        <v>82</v>
      </c>
      <c r="F20" s="24">
        <f t="shared" si="2"/>
        <v>38.833333333333329</v>
      </c>
      <c r="I20" s="24">
        <f t="shared" ref="I20:L21" si="3">I12*I7</f>
        <v>36.666666666666664</v>
      </c>
      <c r="J20" s="24">
        <f t="shared" si="3"/>
        <v>85.883333333333326</v>
      </c>
      <c r="K20" s="24">
        <f t="shared" si="3"/>
        <v>92.666666666666657</v>
      </c>
      <c r="L20" s="24">
        <f t="shared" si="3"/>
        <v>43.833333333333329</v>
      </c>
    </row>
    <row r="21" spans="2:15" x14ac:dyDescent="0.25">
      <c r="B21" s="2" t="s">
        <v>16</v>
      </c>
      <c r="C21" s="24">
        <f t="shared" si="2"/>
        <v>19.5</v>
      </c>
      <c r="D21" s="24">
        <f t="shared" si="2"/>
        <v>45.6</v>
      </c>
      <c r="E21" s="24">
        <f t="shared" si="2"/>
        <v>49.199999999999996</v>
      </c>
      <c r="F21" s="24">
        <f t="shared" si="2"/>
        <v>23.299999999999997</v>
      </c>
      <c r="I21" s="24">
        <f t="shared" si="3"/>
        <v>21.999999999999996</v>
      </c>
      <c r="J21" s="24">
        <f t="shared" si="3"/>
        <v>51.529999999999994</v>
      </c>
      <c r="K21" s="24">
        <f t="shared" si="3"/>
        <v>55.599999999999994</v>
      </c>
      <c r="L21" s="24">
        <f t="shared" si="3"/>
        <v>26.299999999999997</v>
      </c>
    </row>
    <row r="23" spans="2:15" x14ac:dyDescent="0.25">
      <c r="B23" s="33" t="s">
        <v>89</v>
      </c>
      <c r="C23" s="34"/>
      <c r="D23" s="34"/>
      <c r="E23" s="34"/>
      <c r="F23" s="34"/>
      <c r="G23" s="61"/>
      <c r="I23" s="34"/>
      <c r="J23" s="34"/>
      <c r="K23" s="34"/>
      <c r="L23" s="34"/>
      <c r="M23" s="61"/>
    </row>
    <row r="24" spans="2:15" x14ac:dyDescent="0.25">
      <c r="B24" s="34" t="s">
        <v>15</v>
      </c>
      <c r="C24" s="35">
        <f>C7+C20-C16</f>
        <v>130.5</v>
      </c>
      <c r="D24" s="35">
        <f t="shared" ref="C24:F25" si="4">D7+D20-D16</f>
        <v>347.5</v>
      </c>
      <c r="E24" s="35">
        <f t="shared" si="4"/>
        <v>334</v>
      </c>
      <c r="F24" s="35">
        <f t="shared" si="4"/>
        <v>112.16666666666663</v>
      </c>
      <c r="G24" s="63">
        <f>SUM(C24:F24)</f>
        <v>924.16666666666663</v>
      </c>
      <c r="I24" s="35">
        <f t="shared" ref="I24:L25" si="5">I7+I20-I16</f>
        <v>144.5</v>
      </c>
      <c r="J24" s="35">
        <f t="shared" si="5"/>
        <v>392.74999999999994</v>
      </c>
      <c r="K24" s="35">
        <f t="shared" si="5"/>
        <v>377.44999999999993</v>
      </c>
      <c r="L24" s="35">
        <f t="shared" si="5"/>
        <v>126.49999999999997</v>
      </c>
      <c r="M24" s="139">
        <f>SUM(I24:L24)</f>
        <v>1041.1999999999998</v>
      </c>
    </row>
    <row r="25" spans="2:15" x14ac:dyDescent="0.25">
      <c r="B25" s="34" t="s">
        <v>16</v>
      </c>
      <c r="C25" s="35">
        <f t="shared" si="4"/>
        <v>68.5</v>
      </c>
      <c r="D25" s="35">
        <f t="shared" si="4"/>
        <v>178.1</v>
      </c>
      <c r="E25" s="35">
        <f t="shared" si="4"/>
        <v>167.6</v>
      </c>
      <c r="F25" s="35">
        <f t="shared" si="4"/>
        <v>51.766666666666659</v>
      </c>
      <c r="G25" s="63">
        <f>SUM(C25:F25)</f>
        <v>465.96666666666664</v>
      </c>
      <c r="I25" s="35">
        <f t="shared" si="5"/>
        <v>72.033333333333331</v>
      </c>
      <c r="J25" s="35">
        <f t="shared" si="5"/>
        <v>201.29666666666665</v>
      </c>
      <c r="K25" s="35">
        <f t="shared" si="5"/>
        <v>189.40333333333331</v>
      </c>
      <c r="L25" s="35">
        <f t="shared" si="5"/>
        <v>58.36666666666666</v>
      </c>
      <c r="M25" s="139">
        <f>SUM(I25:L25)</f>
        <v>521.09999999999991</v>
      </c>
    </row>
    <row r="27" spans="2:15" ht="12.6" thickBot="1" x14ac:dyDescent="0.3">
      <c r="B27" s="30" t="s">
        <v>144</v>
      </c>
      <c r="C27" s="30">
        <f>SUM(C24:C25)</f>
        <v>199</v>
      </c>
      <c r="D27" s="30">
        <f t="shared" ref="D27:M27" si="6">SUM(D24:D25)</f>
        <v>525.6</v>
      </c>
      <c r="E27" s="30">
        <f t="shared" si="6"/>
        <v>501.6</v>
      </c>
      <c r="F27" s="30">
        <f t="shared" si="6"/>
        <v>163.93333333333328</v>
      </c>
      <c r="G27" s="30">
        <f t="shared" si="6"/>
        <v>1390.1333333333332</v>
      </c>
      <c r="H27" s="160"/>
      <c r="I27" s="30">
        <f t="shared" si="6"/>
        <v>216.53333333333333</v>
      </c>
      <c r="J27" s="30">
        <f t="shared" si="6"/>
        <v>594.04666666666662</v>
      </c>
      <c r="K27" s="30">
        <f t="shared" si="6"/>
        <v>566.85333333333324</v>
      </c>
      <c r="L27" s="30">
        <f t="shared" si="6"/>
        <v>184.86666666666662</v>
      </c>
      <c r="M27" s="30">
        <f t="shared" si="6"/>
        <v>1562.2999999999997</v>
      </c>
      <c r="N27" s="31"/>
      <c r="O27" s="159">
        <f>M27/G27-1</f>
        <v>0.12384903126798386</v>
      </c>
    </row>
    <row r="28" spans="2:15" ht="12.75" customHeight="1" x14ac:dyDescent="0.25"/>
    <row r="29" spans="2:15" ht="12" customHeight="1" x14ac:dyDescent="0.25"/>
    <row r="30" spans="2:15" ht="12" customHeight="1" x14ac:dyDescent="0.25"/>
    <row r="31" spans="2:15" ht="12" customHeight="1" x14ac:dyDescent="0.25"/>
    <row r="32" spans="2:15" ht="12" customHeight="1" x14ac:dyDescent="0.25"/>
    <row r="33" spans="16:16" ht="12" customHeight="1" x14ac:dyDescent="0.25"/>
    <row r="34" spans="16:16" ht="12" customHeight="1" x14ac:dyDescent="0.25"/>
    <row r="35" spans="16:16" ht="12" customHeight="1" x14ac:dyDescent="0.25"/>
    <row r="36" spans="16:16" ht="12" customHeight="1" x14ac:dyDescent="0.25"/>
    <row r="37" spans="16:16" ht="12" customHeight="1" x14ac:dyDescent="0.25"/>
    <row r="38" spans="16:16" ht="12" customHeight="1" x14ac:dyDescent="0.25"/>
    <row r="39" spans="16:16" ht="12" customHeight="1" x14ac:dyDescent="0.25"/>
    <row r="40" spans="16:16" ht="12" customHeight="1" x14ac:dyDescent="0.25"/>
    <row r="41" spans="16:16" ht="12" customHeight="1" x14ac:dyDescent="0.25"/>
    <row r="42" spans="16:16" ht="12" customHeight="1" x14ac:dyDescent="0.25">
      <c r="P42" s="50"/>
    </row>
    <row r="43" spans="16:16" ht="12" customHeight="1" x14ac:dyDescent="0.25">
      <c r="P43" s="50"/>
    </row>
    <row r="44" spans="16:16" ht="12" customHeight="1" x14ac:dyDescent="0.25">
      <c r="P44" s="50"/>
    </row>
    <row r="45" spans="16:16" ht="12" customHeight="1" x14ac:dyDescent="0.25">
      <c r="P45" s="50"/>
    </row>
    <row r="46" spans="16:16" ht="12" customHeight="1" x14ac:dyDescent="0.25">
      <c r="P46" s="50"/>
    </row>
    <row r="47" spans="16:16" ht="12" customHeight="1" x14ac:dyDescent="0.25"/>
    <row r="48" spans="16:16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</sheetData>
  <mergeCells count="2">
    <mergeCell ref="C3:G3"/>
    <mergeCell ref="I3:O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7340-E3AC-410A-8AB7-1CE7D7A841BC}">
  <dimension ref="B1:O22"/>
  <sheetViews>
    <sheetView showGridLines="0" zoomScaleNormal="100" workbookViewId="0">
      <selection activeCell="O9" sqref="O9"/>
    </sheetView>
  </sheetViews>
  <sheetFormatPr defaultRowHeight="14.4" x14ac:dyDescent="0.3"/>
  <cols>
    <col min="1" max="1" width="3.21875" customWidth="1"/>
    <col min="2" max="2" width="24.21875" customWidth="1"/>
    <col min="8" max="8" width="2.77734375" customWidth="1"/>
    <col min="14" max="14" width="2.44140625" customWidth="1"/>
    <col min="15" max="15" width="14" customWidth="1"/>
  </cols>
  <sheetData>
    <row r="1" spans="2:15" ht="15.6" x14ac:dyDescent="0.3">
      <c r="B1" s="3" t="s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5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5" x14ac:dyDescent="0.3">
      <c r="B3" s="2"/>
      <c r="C3" s="242" t="s">
        <v>94</v>
      </c>
      <c r="D3" s="242"/>
      <c r="E3" s="242"/>
      <c r="F3" s="242"/>
      <c r="G3" s="242"/>
      <c r="H3" s="6"/>
      <c r="I3" s="242" t="s">
        <v>95</v>
      </c>
      <c r="J3" s="242"/>
      <c r="K3" s="242"/>
      <c r="L3" s="242"/>
      <c r="M3" s="242"/>
      <c r="N3" s="242"/>
      <c r="O3" s="242"/>
    </row>
    <row r="4" spans="2:15" ht="15" thickBot="1" x14ac:dyDescent="0.35"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6"/>
      <c r="I4" s="8" t="s">
        <v>3</v>
      </c>
      <c r="J4" s="8" t="s">
        <v>4</v>
      </c>
      <c r="K4" s="8" t="s">
        <v>5</v>
      </c>
      <c r="L4" s="8" t="s">
        <v>6</v>
      </c>
      <c r="M4" s="8" t="s">
        <v>7</v>
      </c>
      <c r="N4" s="18"/>
      <c r="O4" s="17" t="s">
        <v>12</v>
      </c>
    </row>
    <row r="5" spans="2:15" x14ac:dyDescent="0.3">
      <c r="B5" s="32" t="str">
        <f>'Production Volume'!B23</f>
        <v>Production Volume: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5" x14ac:dyDescent="0.3">
      <c r="B6" s="2" t="str">
        <f>'Production Volume'!B24</f>
        <v>White Hats</v>
      </c>
      <c r="C6" s="24">
        <f>'Production Volume'!C24</f>
        <v>130.5</v>
      </c>
      <c r="D6" s="24">
        <f>'Production Volume'!D24</f>
        <v>347.5</v>
      </c>
      <c r="E6" s="24">
        <f>'Production Volume'!E24</f>
        <v>334</v>
      </c>
      <c r="F6" s="24">
        <f>'Production Volume'!F24</f>
        <v>112.16666666666663</v>
      </c>
      <c r="G6" s="38">
        <f>'Production Volume'!G24</f>
        <v>924.16666666666663</v>
      </c>
      <c r="H6" s="24"/>
      <c r="I6" s="24">
        <f>'Production Volume'!I24</f>
        <v>144.5</v>
      </c>
      <c r="J6" s="24">
        <f>'Production Volume'!J24</f>
        <v>392.74999999999994</v>
      </c>
      <c r="K6" s="24">
        <f>'Production Volume'!K24</f>
        <v>377.44999999999993</v>
      </c>
      <c r="L6" s="24">
        <f>'Production Volume'!L24</f>
        <v>126.49999999999997</v>
      </c>
      <c r="M6" s="29">
        <f>'Production Volume'!M24</f>
        <v>1041.1999999999998</v>
      </c>
    </row>
    <row r="7" spans="2:15" x14ac:dyDescent="0.3">
      <c r="B7" s="2" t="str">
        <f>'Production Volume'!B25</f>
        <v>Red Hats</v>
      </c>
      <c r="C7" s="24">
        <f>'Production Volume'!C25</f>
        <v>68.5</v>
      </c>
      <c r="D7" s="24">
        <f>'Production Volume'!D25</f>
        <v>178.1</v>
      </c>
      <c r="E7" s="24">
        <f>'Production Volume'!E25</f>
        <v>167.6</v>
      </c>
      <c r="F7" s="24">
        <f>'Production Volume'!F25</f>
        <v>51.766666666666659</v>
      </c>
      <c r="G7" s="38">
        <f>'Production Volume'!G25</f>
        <v>465.96666666666664</v>
      </c>
      <c r="H7" s="24"/>
      <c r="I7" s="24">
        <f>'Production Volume'!I25</f>
        <v>72.033333333333331</v>
      </c>
      <c r="J7" s="24">
        <f>'Production Volume'!J25</f>
        <v>201.29666666666665</v>
      </c>
      <c r="K7" s="24">
        <f>'Production Volume'!K25</f>
        <v>189.40333333333331</v>
      </c>
      <c r="L7" s="24">
        <f>'Production Volume'!L25</f>
        <v>58.36666666666666</v>
      </c>
      <c r="M7" s="29">
        <f>'Production Volume'!M25</f>
        <v>521.09999999999991</v>
      </c>
    </row>
    <row r="8" spans="2:15" ht="13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6"/>
    </row>
    <row r="9" spans="2:15" x14ac:dyDescent="0.3">
      <c r="B9" s="32" t="s">
        <v>143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5" x14ac:dyDescent="0.3">
      <c r="B10" s="2" t="s">
        <v>15</v>
      </c>
      <c r="C10" s="2">
        <v>0.3</v>
      </c>
      <c r="D10" s="2">
        <v>0.3</v>
      </c>
      <c r="E10" s="2">
        <v>0.3</v>
      </c>
      <c r="F10" s="2">
        <v>0.3</v>
      </c>
      <c r="G10" s="2">
        <f>F10</f>
        <v>0.3</v>
      </c>
      <c r="H10" s="2"/>
      <c r="I10" s="2">
        <f t="shared" ref="I10:M11" si="0">C10</f>
        <v>0.3</v>
      </c>
      <c r="J10" s="2">
        <f t="shared" si="0"/>
        <v>0.3</v>
      </c>
      <c r="K10" s="2">
        <f t="shared" si="0"/>
        <v>0.3</v>
      </c>
      <c r="L10" s="2">
        <f t="shared" si="0"/>
        <v>0.3</v>
      </c>
      <c r="M10" s="2">
        <f t="shared" si="0"/>
        <v>0.3</v>
      </c>
    </row>
    <row r="11" spans="2:15" x14ac:dyDescent="0.3">
      <c r="B11" s="2" t="s">
        <v>16</v>
      </c>
      <c r="C11" s="2">
        <v>0.3</v>
      </c>
      <c r="D11" s="2">
        <v>0.3</v>
      </c>
      <c r="E11" s="2">
        <v>0.3</v>
      </c>
      <c r="F11" s="2">
        <v>0.3</v>
      </c>
      <c r="G11" s="2">
        <f>F11</f>
        <v>0.3</v>
      </c>
      <c r="H11" s="2"/>
      <c r="I11" s="2">
        <f t="shared" si="0"/>
        <v>0.3</v>
      </c>
      <c r="J11" s="2">
        <f t="shared" si="0"/>
        <v>0.3</v>
      </c>
      <c r="K11" s="2">
        <f t="shared" si="0"/>
        <v>0.3</v>
      </c>
      <c r="L11" s="2">
        <f t="shared" si="0"/>
        <v>0.3</v>
      </c>
      <c r="M11" s="2">
        <f t="shared" si="0"/>
        <v>0.3</v>
      </c>
    </row>
    <row r="12" spans="2:15" ht="12" customHeight="1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5" x14ac:dyDescent="0.3">
      <c r="B13" s="32" t="s">
        <v>142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5" x14ac:dyDescent="0.3">
      <c r="B14" s="2" t="s">
        <v>15</v>
      </c>
      <c r="C14" s="2">
        <v>-4</v>
      </c>
      <c r="D14" s="2">
        <v>-4</v>
      </c>
      <c r="E14" s="2">
        <v>-4</v>
      </c>
      <c r="F14" s="2">
        <v>-4</v>
      </c>
      <c r="G14" s="2">
        <v>-4</v>
      </c>
      <c r="H14" s="2"/>
      <c r="I14" s="2">
        <f t="shared" ref="I14:M15" si="1">C14</f>
        <v>-4</v>
      </c>
      <c r="J14" s="2">
        <f t="shared" si="1"/>
        <v>-4</v>
      </c>
      <c r="K14" s="2">
        <f t="shared" si="1"/>
        <v>-4</v>
      </c>
      <c r="L14" s="2">
        <f t="shared" si="1"/>
        <v>-4</v>
      </c>
      <c r="M14" s="2">
        <f t="shared" si="1"/>
        <v>-4</v>
      </c>
    </row>
    <row r="15" spans="2:15" x14ac:dyDescent="0.3">
      <c r="B15" s="2" t="s">
        <v>16</v>
      </c>
      <c r="C15" s="2">
        <v>-5</v>
      </c>
      <c r="D15" s="2">
        <v>-5</v>
      </c>
      <c r="E15" s="2">
        <v>-5</v>
      </c>
      <c r="F15" s="2">
        <v>-5</v>
      </c>
      <c r="G15" s="2">
        <v>-5</v>
      </c>
      <c r="H15" s="2"/>
      <c r="I15" s="2">
        <f t="shared" si="1"/>
        <v>-5</v>
      </c>
      <c r="J15" s="2">
        <f t="shared" si="1"/>
        <v>-5</v>
      </c>
      <c r="K15" s="2">
        <f t="shared" si="1"/>
        <v>-5</v>
      </c>
      <c r="L15" s="2">
        <f t="shared" si="1"/>
        <v>-5</v>
      </c>
      <c r="M15" s="2">
        <f t="shared" si="1"/>
        <v>-5</v>
      </c>
    </row>
    <row r="16" spans="2:15" ht="10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5" x14ac:dyDescent="0.3">
      <c r="B17" s="33" t="s">
        <v>27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2:15" x14ac:dyDescent="0.3">
      <c r="B18" s="34" t="s">
        <v>15</v>
      </c>
      <c r="C18" s="64">
        <f t="shared" ref="C18:F19" si="2">C14*C10*C6</f>
        <v>-156.6</v>
      </c>
      <c r="D18" s="64">
        <f t="shared" si="2"/>
        <v>-417</v>
      </c>
      <c r="E18" s="64">
        <f t="shared" si="2"/>
        <v>-400.8</v>
      </c>
      <c r="F18" s="64">
        <f t="shared" si="2"/>
        <v>-134.59999999999994</v>
      </c>
      <c r="G18" s="60">
        <f>SUM(C18:F18)</f>
        <v>-1109</v>
      </c>
      <c r="H18" s="64"/>
      <c r="I18" s="64">
        <f t="shared" ref="I18:M19" si="3">I6*I10*I14</f>
        <v>-173.4</v>
      </c>
      <c r="J18" s="64">
        <f t="shared" si="3"/>
        <v>-471.2999999999999</v>
      </c>
      <c r="K18" s="64">
        <f t="shared" si="3"/>
        <v>-452.93999999999988</v>
      </c>
      <c r="L18" s="64">
        <f t="shared" si="3"/>
        <v>-151.79999999999995</v>
      </c>
      <c r="M18" s="60">
        <f t="shared" si="3"/>
        <v>-1249.4399999999998</v>
      </c>
    </row>
    <row r="19" spans="2:15" x14ac:dyDescent="0.3">
      <c r="B19" s="34" t="s">
        <v>16</v>
      </c>
      <c r="C19" s="64">
        <f t="shared" si="2"/>
        <v>-102.75</v>
      </c>
      <c r="D19" s="64">
        <f t="shared" si="2"/>
        <v>-267.14999999999998</v>
      </c>
      <c r="E19" s="64">
        <f t="shared" si="2"/>
        <v>-251.39999999999998</v>
      </c>
      <c r="F19" s="64">
        <f t="shared" si="2"/>
        <v>-77.649999999999991</v>
      </c>
      <c r="G19" s="60">
        <f>SUM(C19:F19)</f>
        <v>-698.94999999999993</v>
      </c>
      <c r="H19" s="64"/>
      <c r="I19" s="64">
        <f t="shared" si="3"/>
        <v>-108.05</v>
      </c>
      <c r="J19" s="64">
        <f t="shared" si="3"/>
        <v>-301.94499999999999</v>
      </c>
      <c r="K19" s="64">
        <f t="shared" si="3"/>
        <v>-284.10499999999996</v>
      </c>
      <c r="L19" s="64">
        <f t="shared" si="3"/>
        <v>-87.549999999999983</v>
      </c>
      <c r="M19" s="60">
        <f t="shared" si="3"/>
        <v>-781.64999999999975</v>
      </c>
    </row>
    <row r="20" spans="2:15" x14ac:dyDescent="0.3">
      <c r="B20" s="2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2:15" ht="15" thickBot="1" x14ac:dyDescent="0.35">
      <c r="B21" s="30" t="s">
        <v>188</v>
      </c>
      <c r="C21" s="30">
        <f>SUM(C18:C19)</f>
        <v>-259.35000000000002</v>
      </c>
      <c r="D21" s="30">
        <f t="shared" ref="D21:M21" si="4">SUM(D18:D19)</f>
        <v>-684.15</v>
      </c>
      <c r="E21" s="30">
        <f t="shared" si="4"/>
        <v>-652.20000000000005</v>
      </c>
      <c r="F21" s="30">
        <f t="shared" si="4"/>
        <v>-212.24999999999994</v>
      </c>
      <c r="G21" s="30">
        <f t="shared" si="4"/>
        <v>-1807.9499999999998</v>
      </c>
      <c r="H21" s="160"/>
      <c r="I21" s="30">
        <f t="shared" si="4"/>
        <v>-281.45</v>
      </c>
      <c r="J21" s="30">
        <f t="shared" si="4"/>
        <v>-773.24499999999989</v>
      </c>
      <c r="K21" s="30">
        <f t="shared" si="4"/>
        <v>-737.04499999999985</v>
      </c>
      <c r="L21" s="30">
        <f t="shared" si="4"/>
        <v>-239.34999999999994</v>
      </c>
      <c r="M21" s="30">
        <f t="shared" si="4"/>
        <v>-2031.0899999999997</v>
      </c>
      <c r="N21" s="31"/>
      <c r="O21" s="159">
        <f>M21/G21-1</f>
        <v>0.1234215547996349</v>
      </c>
    </row>
    <row r="22" spans="2:15" x14ac:dyDescent="0.3"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</sheetData>
  <mergeCells count="2">
    <mergeCell ref="C3:G3"/>
    <mergeCell ref="I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30"/>
  <sheetViews>
    <sheetView zoomScaleNormal="100" workbookViewId="0">
      <pane xSplit="2" ySplit="4" topLeftCell="C9" activePane="bottomRight" state="frozen"/>
      <selection pane="topRight" activeCell="C1" sqref="C1"/>
      <selection pane="bottomLeft" activeCell="A5" sqref="A5"/>
      <selection pane="bottomRight" activeCell="D16" sqref="D16"/>
    </sheetView>
  </sheetViews>
  <sheetFormatPr defaultColWidth="9.21875" defaultRowHeight="11.4" x14ac:dyDescent="0.2"/>
  <cols>
    <col min="1" max="1" width="2" style="105" customWidth="1"/>
    <col min="2" max="2" width="32.77734375" style="105" customWidth="1"/>
    <col min="3" max="6" width="9.21875" style="105"/>
    <col min="7" max="7" width="11.44140625" style="105" bestFit="1" customWidth="1"/>
    <col min="8" max="8" width="2.21875" style="105" customWidth="1"/>
    <col min="9" max="12" width="9.21875" style="105"/>
    <col min="13" max="13" width="11.44140625" style="105" bestFit="1" customWidth="1"/>
    <col min="14" max="14" width="1.44140625" style="105" customWidth="1"/>
    <col min="15" max="16384" width="9.21875" style="105"/>
  </cols>
  <sheetData>
    <row r="1" spans="2:15" ht="15.6" x14ac:dyDescent="0.3">
      <c r="B1" s="171" t="s">
        <v>194</v>
      </c>
    </row>
    <row r="3" spans="2:15" ht="12" x14ac:dyDescent="0.25">
      <c r="C3" s="244" t="s">
        <v>94</v>
      </c>
      <c r="D3" s="244"/>
      <c r="E3" s="244"/>
      <c r="F3" s="244"/>
      <c r="G3" s="244"/>
      <c r="H3" s="106"/>
      <c r="I3" s="244" t="s">
        <v>96</v>
      </c>
      <c r="J3" s="244"/>
      <c r="K3" s="244"/>
      <c r="L3" s="244"/>
      <c r="M3" s="244"/>
      <c r="N3" s="244"/>
      <c r="O3" s="244"/>
    </row>
    <row r="4" spans="2:15" ht="12.6" thickBot="1" x14ac:dyDescent="0.3">
      <c r="B4" s="107" t="s">
        <v>2</v>
      </c>
      <c r="C4" s="77" t="s">
        <v>3</v>
      </c>
      <c r="D4" s="77" t="s">
        <v>4</v>
      </c>
      <c r="E4" s="77" t="s">
        <v>5</v>
      </c>
      <c r="F4" s="77" t="s">
        <v>6</v>
      </c>
      <c r="G4" s="77" t="s">
        <v>7</v>
      </c>
      <c r="H4" s="106"/>
      <c r="I4" s="77" t="s">
        <v>3</v>
      </c>
      <c r="J4" s="77" t="s">
        <v>4</v>
      </c>
      <c r="K4" s="77" t="s">
        <v>5</v>
      </c>
      <c r="L4" s="77" t="s">
        <v>6</v>
      </c>
      <c r="M4" s="77" t="s">
        <v>7</v>
      </c>
      <c r="N4" s="78"/>
      <c r="O4" s="108" t="s">
        <v>12</v>
      </c>
    </row>
    <row r="5" spans="2:15" x14ac:dyDescent="0.2">
      <c r="B5" s="105" t="s">
        <v>86</v>
      </c>
      <c r="C5" s="175">
        <f>'Bottom-up Approach'!C16</f>
        <v>195</v>
      </c>
      <c r="D5" s="175">
        <f>'Bottom-up Approach'!D16</f>
        <v>456</v>
      </c>
      <c r="E5" s="175">
        <f>'Bottom-up Approach'!E16</f>
        <v>492</v>
      </c>
      <c r="F5" s="175">
        <f>'Bottom-up Approach'!F16</f>
        <v>233</v>
      </c>
      <c r="G5" s="175">
        <f>'Bottom-up Approach'!G16</f>
        <v>1376</v>
      </c>
      <c r="I5" s="175">
        <f>'Bottom-up Approach'!I16</f>
        <v>210.15</v>
      </c>
      <c r="J5" s="175">
        <f>'Bottom-up Approach'!J16</f>
        <v>492.63</v>
      </c>
      <c r="K5" s="175">
        <f>'Bottom-up Approach'!K16</f>
        <v>531.06000000000006</v>
      </c>
      <c r="L5" s="175">
        <f>'Bottom-up Approach'!L16</f>
        <v>251.83500000000001</v>
      </c>
      <c r="M5" s="175">
        <f>'Bottom-up Approach'!M16</f>
        <v>1485.6750000000002</v>
      </c>
      <c r="O5" s="111">
        <f>M5/G5-1</f>
        <v>7.9705668604651336E-2</v>
      </c>
    </row>
    <row r="6" spans="2:15" x14ac:dyDescent="0.2">
      <c r="B6" s="57" t="s">
        <v>87</v>
      </c>
    </row>
    <row r="7" spans="2:15" x14ac:dyDescent="0.2">
      <c r="B7" s="105" t="s">
        <v>15</v>
      </c>
      <c r="C7" s="175">
        <f>'Bottom-up Approach'!C18</f>
        <v>130</v>
      </c>
      <c r="D7" s="175">
        <f>'Bottom-up Approach'!D18</f>
        <v>304</v>
      </c>
      <c r="E7" s="175">
        <f>'Bottom-up Approach'!E18</f>
        <v>328</v>
      </c>
      <c r="F7" s="175">
        <f>'Bottom-up Approach'!F18</f>
        <v>155.33333333333331</v>
      </c>
      <c r="G7" s="175">
        <f>'Bottom-up Approach'!G18</f>
        <v>917.33333333333326</v>
      </c>
      <c r="H7" s="176"/>
      <c r="I7" s="175">
        <f>'Bottom-up Approach'!I18</f>
        <v>140.1</v>
      </c>
      <c r="J7" s="175">
        <f>'Bottom-up Approach'!J18</f>
        <v>328.41999999999996</v>
      </c>
      <c r="K7" s="175">
        <f>'Bottom-up Approach'!K18</f>
        <v>354.04</v>
      </c>
      <c r="L7" s="175">
        <f>'Bottom-up Approach'!L18</f>
        <v>167.89</v>
      </c>
      <c r="M7" s="175">
        <f>'Bottom-up Approach'!M18</f>
        <v>990.44999999999993</v>
      </c>
    </row>
    <row r="8" spans="2:15" x14ac:dyDescent="0.2">
      <c r="B8" s="105" t="s">
        <v>16</v>
      </c>
      <c r="C8" s="175">
        <f>'Bottom-up Approach'!C19</f>
        <v>65</v>
      </c>
      <c r="D8" s="175">
        <f>'Bottom-up Approach'!D19</f>
        <v>152</v>
      </c>
      <c r="E8" s="175">
        <f>'Bottom-up Approach'!E19</f>
        <v>164</v>
      </c>
      <c r="F8" s="175">
        <f>'Bottom-up Approach'!F19</f>
        <v>77.666666666666657</v>
      </c>
      <c r="G8" s="175">
        <f>'Bottom-up Approach'!G19</f>
        <v>458.66666666666663</v>
      </c>
      <c r="H8" s="176"/>
      <c r="I8" s="175">
        <f>'Bottom-up Approach'!I19</f>
        <v>70.05</v>
      </c>
      <c r="J8" s="175">
        <f>'Bottom-up Approach'!J19</f>
        <v>164.20999999999998</v>
      </c>
      <c r="K8" s="175">
        <f>'Bottom-up Approach'!K19</f>
        <v>177.02</v>
      </c>
      <c r="L8" s="175">
        <f>'Bottom-up Approach'!L19</f>
        <v>83.944999999999993</v>
      </c>
      <c r="M8" s="175">
        <f>'Bottom-up Approach'!M19</f>
        <v>495.22499999999997</v>
      </c>
    </row>
    <row r="10" spans="2:15" ht="12" x14ac:dyDescent="0.25">
      <c r="B10" s="178" t="s">
        <v>89</v>
      </c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39"/>
    </row>
    <row r="11" spans="2:15" ht="12" x14ac:dyDescent="0.25">
      <c r="B11" s="179" t="s">
        <v>15</v>
      </c>
      <c r="C11" s="180">
        <f>'Production Volume'!C24</f>
        <v>130.5</v>
      </c>
      <c r="D11" s="180">
        <f>'Production Volume'!D24</f>
        <v>347.5</v>
      </c>
      <c r="E11" s="180">
        <f>'Production Volume'!E24</f>
        <v>334</v>
      </c>
      <c r="F11" s="180">
        <f>'Production Volume'!F24</f>
        <v>112.16666666666663</v>
      </c>
      <c r="G11" s="181">
        <f>'Production Volume'!G24</f>
        <v>924.16666666666663</v>
      </c>
      <c r="H11" s="180"/>
      <c r="I11" s="180">
        <f>'Production Volume'!I24</f>
        <v>144.5</v>
      </c>
      <c r="J11" s="180">
        <f>'Production Volume'!J24</f>
        <v>392.74999999999994</v>
      </c>
      <c r="K11" s="180">
        <f>'Production Volume'!K24</f>
        <v>377.44999999999993</v>
      </c>
      <c r="L11" s="180">
        <f>'Production Volume'!L24</f>
        <v>126.49999999999997</v>
      </c>
      <c r="M11" s="139">
        <f>'Production Volume'!M24</f>
        <v>1041.1999999999998</v>
      </c>
      <c r="N11" s="176"/>
    </row>
    <row r="12" spans="2:15" ht="12" x14ac:dyDescent="0.25">
      <c r="B12" s="179" t="s">
        <v>16</v>
      </c>
      <c r="C12" s="180">
        <f>'Production Volume'!C25</f>
        <v>68.5</v>
      </c>
      <c r="D12" s="180">
        <f>'Production Volume'!D25</f>
        <v>178.1</v>
      </c>
      <c r="E12" s="180">
        <f>'Production Volume'!E25</f>
        <v>167.6</v>
      </c>
      <c r="F12" s="180">
        <f>'Production Volume'!F25</f>
        <v>51.766666666666659</v>
      </c>
      <c r="G12" s="181">
        <f>'Production Volume'!G25</f>
        <v>465.96666666666664</v>
      </c>
      <c r="H12" s="180"/>
      <c r="I12" s="180">
        <f>'Production Volume'!I25</f>
        <v>72.033333333333331</v>
      </c>
      <c r="J12" s="180">
        <f>'Production Volume'!J25</f>
        <v>201.29666666666665</v>
      </c>
      <c r="K12" s="180">
        <f>'Production Volume'!K25</f>
        <v>189.40333333333331</v>
      </c>
      <c r="L12" s="180">
        <f>'Production Volume'!L25</f>
        <v>58.36666666666666</v>
      </c>
      <c r="M12" s="139">
        <f>'Production Volume'!M25</f>
        <v>521.09999999999991</v>
      </c>
      <c r="N12" s="176"/>
    </row>
    <row r="14" spans="2:15" x14ac:dyDescent="0.2">
      <c r="B14" s="182" t="s">
        <v>193</v>
      </c>
    </row>
    <row r="15" spans="2:15" x14ac:dyDescent="0.2">
      <c r="B15" s="105" t="s">
        <v>15</v>
      </c>
      <c r="C15" s="105">
        <v>0.25</v>
      </c>
      <c r="D15" s="105">
        <v>0.25</v>
      </c>
      <c r="E15" s="105">
        <v>0.25</v>
      </c>
      <c r="F15" s="105">
        <v>0.25</v>
      </c>
      <c r="I15" s="105">
        <v>0.25</v>
      </c>
      <c r="J15" s="105">
        <v>0.25</v>
      </c>
      <c r="K15" s="105">
        <v>0.25</v>
      </c>
      <c r="L15" s="105">
        <v>0.25</v>
      </c>
    </row>
    <row r="16" spans="2:15" x14ac:dyDescent="0.2">
      <c r="B16" s="105" t="s">
        <v>16</v>
      </c>
      <c r="C16" s="105">
        <v>0.25</v>
      </c>
      <c r="D16" s="105">
        <v>0.25</v>
      </c>
      <c r="E16" s="105">
        <v>0.25</v>
      </c>
      <c r="F16" s="105">
        <v>0.25</v>
      </c>
      <c r="I16" s="105">
        <v>0.25</v>
      </c>
      <c r="J16" s="105">
        <v>0.25</v>
      </c>
      <c r="K16" s="105">
        <v>0.25</v>
      </c>
      <c r="L16" s="105">
        <v>0.25</v>
      </c>
    </row>
    <row r="18" spans="2:15" x14ac:dyDescent="0.2">
      <c r="B18" s="182" t="s">
        <v>191</v>
      </c>
    </row>
    <row r="19" spans="2:15" x14ac:dyDescent="0.2">
      <c r="B19" s="105" t="s">
        <v>29</v>
      </c>
      <c r="C19" s="176">
        <f t="shared" ref="C19:F20" si="0">C15*C11</f>
        <v>32.625</v>
      </c>
      <c r="D19" s="176">
        <f t="shared" si="0"/>
        <v>86.875</v>
      </c>
      <c r="E19" s="176">
        <f t="shared" si="0"/>
        <v>83.5</v>
      </c>
      <c r="F19" s="176">
        <f t="shared" si="0"/>
        <v>28.041666666666657</v>
      </c>
      <c r="I19" s="176">
        <f>I11*I15</f>
        <v>36.125</v>
      </c>
      <c r="J19" s="176">
        <f t="shared" ref="J19:L19" si="1">J11*J15</f>
        <v>98.187499999999986</v>
      </c>
      <c r="K19" s="176">
        <f t="shared" si="1"/>
        <v>94.362499999999983</v>
      </c>
      <c r="L19" s="176">
        <f t="shared" si="1"/>
        <v>31.624999999999993</v>
      </c>
    </row>
    <row r="20" spans="2:15" x14ac:dyDescent="0.2">
      <c r="B20" s="105" t="s">
        <v>30</v>
      </c>
      <c r="C20" s="176">
        <f t="shared" si="0"/>
        <v>17.125</v>
      </c>
      <c r="D20" s="176">
        <f t="shared" si="0"/>
        <v>44.524999999999999</v>
      </c>
      <c r="E20" s="176">
        <f t="shared" si="0"/>
        <v>41.9</v>
      </c>
      <c r="F20" s="176">
        <f t="shared" si="0"/>
        <v>12.941666666666665</v>
      </c>
      <c r="I20" s="176">
        <f t="shared" ref="I20:L20" si="2">I12*I16</f>
        <v>18.008333333333333</v>
      </c>
      <c r="J20" s="176">
        <f t="shared" si="2"/>
        <v>50.324166666666663</v>
      </c>
      <c r="K20" s="176">
        <f t="shared" si="2"/>
        <v>47.350833333333327</v>
      </c>
      <c r="L20" s="176">
        <f t="shared" si="2"/>
        <v>14.591666666666665</v>
      </c>
    </row>
    <row r="22" spans="2:15" x14ac:dyDescent="0.2">
      <c r="B22" s="182" t="s">
        <v>195</v>
      </c>
    </row>
    <row r="23" spans="2:15" x14ac:dyDescent="0.2">
      <c r="B23" s="105" t="s">
        <v>15</v>
      </c>
      <c r="C23" s="105">
        <v>-10</v>
      </c>
      <c r="D23" s="105">
        <v>-10</v>
      </c>
      <c r="E23" s="105">
        <v>-10</v>
      </c>
      <c r="F23" s="105">
        <v>-10</v>
      </c>
      <c r="I23" s="105">
        <v>-10</v>
      </c>
      <c r="J23" s="105">
        <v>-10</v>
      </c>
      <c r="K23" s="105">
        <v>-10</v>
      </c>
      <c r="L23" s="105">
        <v>-10</v>
      </c>
    </row>
    <row r="24" spans="2:15" x14ac:dyDescent="0.2">
      <c r="B24" s="105" t="s">
        <v>16</v>
      </c>
      <c r="C24" s="105">
        <v>-10</v>
      </c>
      <c r="D24" s="105">
        <v>-10</v>
      </c>
      <c r="E24" s="105">
        <v>-10</v>
      </c>
      <c r="F24" s="105">
        <v>-10</v>
      </c>
      <c r="I24" s="105">
        <v>-10</v>
      </c>
      <c r="J24" s="105">
        <v>-10</v>
      </c>
      <c r="K24" s="105">
        <v>-10</v>
      </c>
      <c r="L24" s="105">
        <v>-10</v>
      </c>
    </row>
    <row r="26" spans="2:15" x14ac:dyDescent="0.2">
      <c r="B26" s="178" t="s">
        <v>196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</row>
    <row r="27" spans="2:15" ht="12" x14ac:dyDescent="0.25">
      <c r="B27" s="179" t="s">
        <v>15</v>
      </c>
      <c r="C27" s="183">
        <f>C19*C23</f>
        <v>-326.25</v>
      </c>
      <c r="D27" s="183">
        <f t="shared" ref="D27:F27" si="3">D19*D23</f>
        <v>-868.75</v>
      </c>
      <c r="E27" s="183">
        <f t="shared" si="3"/>
        <v>-835</v>
      </c>
      <c r="F27" s="183">
        <f t="shared" si="3"/>
        <v>-280.41666666666657</v>
      </c>
      <c r="G27" s="139">
        <f>SUM(C27:F27)</f>
        <v>-2310.4166666666665</v>
      </c>
      <c r="H27" s="183"/>
      <c r="I27" s="183">
        <f>I19*I23</f>
        <v>-361.25</v>
      </c>
      <c r="J27" s="183">
        <f t="shared" ref="J27:L27" si="4">J19*J23</f>
        <v>-981.87499999999989</v>
      </c>
      <c r="K27" s="183">
        <f t="shared" si="4"/>
        <v>-943.62499999999977</v>
      </c>
      <c r="L27" s="183">
        <f t="shared" si="4"/>
        <v>-316.24999999999994</v>
      </c>
      <c r="M27" s="139">
        <f>SUM(I27:L27)</f>
        <v>-2603</v>
      </c>
    </row>
    <row r="28" spans="2:15" ht="12" x14ac:dyDescent="0.25">
      <c r="B28" s="179" t="s">
        <v>16</v>
      </c>
      <c r="C28" s="183">
        <f t="shared" ref="C28:F28" si="5">C20*C24</f>
        <v>-171.25</v>
      </c>
      <c r="D28" s="183">
        <f t="shared" si="5"/>
        <v>-445.25</v>
      </c>
      <c r="E28" s="183">
        <f t="shared" si="5"/>
        <v>-419</v>
      </c>
      <c r="F28" s="183">
        <f t="shared" si="5"/>
        <v>-129.41666666666666</v>
      </c>
      <c r="G28" s="139">
        <f>SUM(C28:F28)</f>
        <v>-1164.9166666666667</v>
      </c>
      <c r="H28" s="183"/>
      <c r="I28" s="183">
        <f t="shared" ref="I28:L28" si="6">I20*I24</f>
        <v>-180.08333333333331</v>
      </c>
      <c r="J28" s="183">
        <f t="shared" si="6"/>
        <v>-503.24166666666662</v>
      </c>
      <c r="K28" s="183">
        <f t="shared" si="6"/>
        <v>-473.50833333333327</v>
      </c>
      <c r="L28" s="183">
        <f t="shared" si="6"/>
        <v>-145.91666666666666</v>
      </c>
      <c r="M28" s="139">
        <f>SUM(I28:L28)</f>
        <v>-1302.75</v>
      </c>
    </row>
    <row r="29" spans="2:15" x14ac:dyDescent="0.2">
      <c r="C29" s="104"/>
      <c r="D29" s="104"/>
      <c r="E29" s="104"/>
      <c r="F29" s="104"/>
      <c r="G29" s="113"/>
      <c r="H29" s="104"/>
      <c r="I29" s="104"/>
      <c r="J29" s="104"/>
      <c r="K29" s="104"/>
      <c r="L29" s="104"/>
      <c r="M29" s="113"/>
    </row>
    <row r="30" spans="2:15" ht="12.6" thickBot="1" x14ac:dyDescent="0.3">
      <c r="B30" s="30" t="s">
        <v>189</v>
      </c>
      <c r="C30" s="30">
        <f>SUM(C27:C28)</f>
        <v>-497.5</v>
      </c>
      <c r="D30" s="30">
        <f t="shared" ref="D30:M30" si="7">SUM(D27:D28)</f>
        <v>-1314</v>
      </c>
      <c r="E30" s="30">
        <f t="shared" si="7"/>
        <v>-1254</v>
      </c>
      <c r="F30" s="30">
        <f t="shared" si="7"/>
        <v>-409.83333333333326</v>
      </c>
      <c r="G30" s="30">
        <f t="shared" si="7"/>
        <v>-3475.333333333333</v>
      </c>
      <c r="H30" s="160"/>
      <c r="I30" s="30">
        <f t="shared" si="7"/>
        <v>-541.33333333333326</v>
      </c>
      <c r="J30" s="30">
        <f t="shared" si="7"/>
        <v>-1485.1166666666666</v>
      </c>
      <c r="K30" s="30">
        <f t="shared" si="7"/>
        <v>-1417.133333333333</v>
      </c>
      <c r="L30" s="30">
        <f t="shared" si="7"/>
        <v>-462.16666666666663</v>
      </c>
      <c r="M30" s="30">
        <f t="shared" si="7"/>
        <v>-3905.75</v>
      </c>
      <c r="N30" s="31"/>
      <c r="O30" s="159">
        <f>M30/G30-1</f>
        <v>0.12384903126798408</v>
      </c>
    </row>
  </sheetData>
  <mergeCells count="2">
    <mergeCell ref="C3:G3"/>
    <mergeCell ref="I3:O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21"/>
  <sheetViews>
    <sheetView showGridLines="0" zoomScaleNormal="100" workbookViewId="0">
      <selection activeCell="I21" sqref="I21"/>
    </sheetView>
  </sheetViews>
  <sheetFormatPr defaultColWidth="9.21875" defaultRowHeight="11.4" x14ac:dyDescent="0.2"/>
  <cols>
    <col min="1" max="1" width="2" style="2" customWidth="1"/>
    <col min="2" max="2" width="35.21875" style="2" bestFit="1" customWidth="1"/>
    <col min="3" max="3" width="9.21875" style="2" customWidth="1"/>
    <col min="4" max="6" width="9.21875" style="2"/>
    <col min="7" max="7" width="11.44140625" style="2" bestFit="1" customWidth="1"/>
    <col min="8" max="8" width="2" style="55" customWidth="1"/>
    <col min="9" max="10" width="9.21875" style="2"/>
    <col min="11" max="11" width="9.21875" style="2" customWidth="1"/>
    <col min="12" max="12" width="9.21875" style="2"/>
    <col min="13" max="13" width="11.44140625" style="2" bestFit="1" customWidth="1"/>
    <col min="14" max="14" width="1.44140625" style="2" customWidth="1"/>
    <col min="15" max="16384" width="9.21875" style="2"/>
  </cols>
  <sheetData>
    <row r="1" spans="2:15" ht="15.6" x14ac:dyDescent="0.3">
      <c r="B1" s="3" t="s">
        <v>97</v>
      </c>
    </row>
    <row r="3" spans="2:15" ht="12" x14ac:dyDescent="0.25">
      <c r="C3" s="242" t="s">
        <v>146</v>
      </c>
      <c r="D3" s="242"/>
      <c r="E3" s="242"/>
      <c r="F3" s="242"/>
      <c r="G3" s="242"/>
      <c r="H3" s="142"/>
      <c r="I3" s="242" t="s">
        <v>147</v>
      </c>
      <c r="J3" s="242"/>
      <c r="K3" s="242"/>
      <c r="L3" s="242"/>
      <c r="M3" s="242"/>
      <c r="N3" s="242"/>
      <c r="O3" s="242"/>
    </row>
    <row r="4" spans="2:15" ht="12.6" thickBot="1" x14ac:dyDescent="0.3"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142"/>
      <c r="I4" s="8" t="s">
        <v>3</v>
      </c>
      <c r="J4" s="8" t="s">
        <v>4</v>
      </c>
      <c r="K4" s="8" t="s">
        <v>5</v>
      </c>
      <c r="L4" s="8" t="s">
        <v>6</v>
      </c>
      <c r="M4" s="8" t="s">
        <v>7</v>
      </c>
      <c r="N4" s="18"/>
      <c r="O4" s="17" t="s">
        <v>12</v>
      </c>
    </row>
    <row r="5" spans="2:15" x14ac:dyDescent="0.2">
      <c r="B5" s="33" t="s">
        <v>89</v>
      </c>
      <c r="C5" s="34"/>
      <c r="D5" s="34"/>
      <c r="E5" s="34"/>
      <c r="F5" s="34"/>
      <c r="G5" s="34"/>
      <c r="I5" s="34"/>
      <c r="J5" s="34"/>
      <c r="K5" s="34"/>
      <c r="L5" s="34"/>
      <c r="M5" s="34"/>
      <c r="N5" s="55"/>
      <c r="O5" s="55"/>
    </row>
    <row r="6" spans="2:15" ht="12" x14ac:dyDescent="0.25">
      <c r="B6" s="34" t="s">
        <v>15</v>
      </c>
      <c r="C6" s="35">
        <f>'Production Volume'!C24</f>
        <v>130.5</v>
      </c>
      <c r="D6" s="35">
        <f>'Production Volume'!D24</f>
        <v>347.5</v>
      </c>
      <c r="E6" s="35">
        <f>'Production Volume'!E24</f>
        <v>334</v>
      </c>
      <c r="F6" s="35">
        <f>'Production Volume'!F24</f>
        <v>112.16666666666663</v>
      </c>
      <c r="G6" s="36">
        <f>'Production Volume'!G24</f>
        <v>924.16666666666663</v>
      </c>
      <c r="H6" s="143"/>
      <c r="I6" s="35">
        <f>'Production Volume'!I24</f>
        <v>144.5</v>
      </c>
      <c r="J6" s="35">
        <f>'Production Volume'!J24</f>
        <v>392.74999999999994</v>
      </c>
      <c r="K6" s="35">
        <f>'Production Volume'!K24</f>
        <v>377.44999999999993</v>
      </c>
      <c r="L6" s="35">
        <f>'Production Volume'!L24</f>
        <v>126.49999999999997</v>
      </c>
      <c r="M6" s="59">
        <f>'Production Volume'!M24</f>
        <v>1041.1999999999998</v>
      </c>
      <c r="N6" s="143"/>
      <c r="O6" s="55"/>
    </row>
    <row r="7" spans="2:15" ht="12" x14ac:dyDescent="0.25">
      <c r="B7" s="34" t="s">
        <v>16</v>
      </c>
      <c r="C7" s="35">
        <f>'Production Volume'!C25</f>
        <v>68.5</v>
      </c>
      <c r="D7" s="35">
        <f>'Production Volume'!D25</f>
        <v>178.1</v>
      </c>
      <c r="E7" s="35">
        <f>'Production Volume'!E25</f>
        <v>167.6</v>
      </c>
      <c r="F7" s="35">
        <f>'Production Volume'!F25</f>
        <v>51.766666666666659</v>
      </c>
      <c r="G7" s="36">
        <f>'Production Volume'!G25</f>
        <v>465.96666666666664</v>
      </c>
      <c r="H7" s="143"/>
      <c r="I7" s="35">
        <f>'Production Volume'!I25</f>
        <v>72.033333333333331</v>
      </c>
      <c r="J7" s="35">
        <f>'Production Volume'!J25</f>
        <v>201.29666666666665</v>
      </c>
      <c r="K7" s="35">
        <f>'Production Volume'!K25</f>
        <v>189.40333333333331</v>
      </c>
      <c r="L7" s="35">
        <f>'Production Volume'!L25</f>
        <v>58.36666666666666</v>
      </c>
      <c r="M7" s="59">
        <f>'Production Volume'!M25</f>
        <v>521.09999999999991</v>
      </c>
      <c r="N7" s="143"/>
      <c r="O7" s="55"/>
    </row>
    <row r="8" spans="2:15" x14ac:dyDescent="0.2">
      <c r="N8" s="55"/>
      <c r="O8" s="55"/>
    </row>
    <row r="9" spans="2:15" x14ac:dyDescent="0.2">
      <c r="B9" s="2" t="s">
        <v>31</v>
      </c>
      <c r="C9" s="2">
        <v>6</v>
      </c>
      <c r="D9" s="2">
        <v>6</v>
      </c>
      <c r="E9" s="2">
        <v>6</v>
      </c>
      <c r="F9" s="2">
        <v>6</v>
      </c>
      <c r="I9" s="2">
        <v>8</v>
      </c>
      <c r="J9" s="2">
        <v>8</v>
      </c>
      <c r="K9" s="2">
        <v>8</v>
      </c>
      <c r="L9" s="2">
        <v>8</v>
      </c>
      <c r="N9" s="55"/>
      <c r="O9" s="55"/>
    </row>
    <row r="10" spans="2:15" x14ac:dyDescent="0.2">
      <c r="B10" s="2" t="s">
        <v>32</v>
      </c>
      <c r="C10" s="2">
        <v>-20</v>
      </c>
      <c r="D10" s="2">
        <v>-20</v>
      </c>
      <c r="E10" s="2">
        <v>-20</v>
      </c>
      <c r="F10" s="2">
        <v>-20</v>
      </c>
      <c r="I10" s="2">
        <v>-20</v>
      </c>
      <c r="J10" s="2">
        <v>-20</v>
      </c>
      <c r="K10" s="2">
        <v>-20</v>
      </c>
      <c r="L10" s="2">
        <v>-20</v>
      </c>
    </row>
    <row r="12" spans="2:15" ht="12" x14ac:dyDescent="0.25">
      <c r="B12" s="33" t="s">
        <v>190</v>
      </c>
      <c r="C12" s="34">
        <f>C9*C10</f>
        <v>-120</v>
      </c>
      <c r="D12" s="34">
        <f t="shared" ref="D12:F12" si="0">D9*D10</f>
        <v>-120</v>
      </c>
      <c r="E12" s="34">
        <f t="shared" si="0"/>
        <v>-120</v>
      </c>
      <c r="F12" s="34">
        <f t="shared" si="0"/>
        <v>-120</v>
      </c>
      <c r="G12" s="39">
        <f>SUM(C12:F12)</f>
        <v>-480</v>
      </c>
      <c r="I12" s="34">
        <f>I9*I10</f>
        <v>-160</v>
      </c>
      <c r="J12" s="34">
        <f t="shared" ref="J12:L12" si="1">J9*J10</f>
        <v>-160</v>
      </c>
      <c r="K12" s="34">
        <f t="shared" si="1"/>
        <v>-160</v>
      </c>
      <c r="L12" s="34">
        <f t="shared" si="1"/>
        <v>-160</v>
      </c>
      <c r="M12" s="39">
        <f>SUM(I12:L12)</f>
        <v>-640</v>
      </c>
    </row>
    <row r="14" spans="2:15" x14ac:dyDescent="0.2">
      <c r="B14" s="2" t="s">
        <v>33</v>
      </c>
      <c r="C14" s="24">
        <f>C6+C7</f>
        <v>199</v>
      </c>
      <c r="D14" s="24">
        <f>D6+D7</f>
        <v>525.6</v>
      </c>
      <c r="E14" s="24">
        <f>E6+E7</f>
        <v>501.6</v>
      </c>
      <c r="F14" s="24">
        <f>F6+F7</f>
        <v>163.93333333333328</v>
      </c>
      <c r="I14" s="24">
        <f t="shared" ref="I14:L14" si="2">I6+I7</f>
        <v>216.53333333333333</v>
      </c>
      <c r="J14" s="24">
        <f t="shared" si="2"/>
        <v>594.04666666666662</v>
      </c>
      <c r="K14" s="24">
        <f t="shared" si="2"/>
        <v>566.85333333333324</v>
      </c>
      <c r="L14" s="24">
        <f t="shared" si="2"/>
        <v>184.86666666666662</v>
      </c>
    </row>
    <row r="15" spans="2:15" x14ac:dyDescent="0.2">
      <c r="B15" s="2" t="s">
        <v>34</v>
      </c>
      <c r="C15" s="2">
        <v>-0.1</v>
      </c>
      <c r="D15" s="2">
        <v>-0.1</v>
      </c>
      <c r="E15" s="2">
        <v>-0.1</v>
      </c>
      <c r="F15" s="2">
        <v>-0.1</v>
      </c>
      <c r="I15" s="2">
        <v>-0.1</v>
      </c>
      <c r="J15" s="2">
        <v>-0.1</v>
      </c>
      <c r="K15" s="2">
        <v>-0.1</v>
      </c>
      <c r="L15" s="2">
        <v>-0.1</v>
      </c>
    </row>
    <row r="17" spans="2:16" ht="12" x14ac:dyDescent="0.25">
      <c r="B17" s="33" t="s">
        <v>35</v>
      </c>
      <c r="C17" s="35">
        <f>C14*C15</f>
        <v>-19.900000000000002</v>
      </c>
      <c r="D17" s="35">
        <f t="shared" ref="D17:F17" si="3">D14*D15</f>
        <v>-52.56</v>
      </c>
      <c r="E17" s="35">
        <f t="shared" si="3"/>
        <v>-50.160000000000004</v>
      </c>
      <c r="F17" s="35">
        <f t="shared" si="3"/>
        <v>-16.393333333333327</v>
      </c>
      <c r="G17" s="36">
        <f>SUM(C17:F17)</f>
        <v>-139.01333333333332</v>
      </c>
      <c r="H17" s="143"/>
      <c r="I17" s="35">
        <f t="shared" ref="I17:L17" si="4">I14*I15</f>
        <v>-21.653333333333336</v>
      </c>
      <c r="J17" s="35">
        <f t="shared" si="4"/>
        <v>-59.404666666666664</v>
      </c>
      <c r="K17" s="35">
        <f t="shared" si="4"/>
        <v>-56.685333333333325</v>
      </c>
      <c r="L17" s="35">
        <f t="shared" si="4"/>
        <v>-18.486666666666661</v>
      </c>
      <c r="M17" s="36">
        <f>SUM(I17:L17)</f>
        <v>-156.22999999999996</v>
      </c>
    </row>
    <row r="19" spans="2:16" ht="12" x14ac:dyDescent="0.25">
      <c r="B19" s="33" t="s">
        <v>36</v>
      </c>
      <c r="C19" s="34">
        <v>-400</v>
      </c>
      <c r="D19" s="34">
        <v>-400</v>
      </c>
      <c r="E19" s="34">
        <v>-400</v>
      </c>
      <c r="F19" s="34">
        <v>-400</v>
      </c>
      <c r="G19" s="59">
        <f>SUM(C19:F19)</f>
        <v>-1600</v>
      </c>
      <c r="I19" s="34">
        <f>C19</f>
        <v>-400</v>
      </c>
      <c r="J19" s="34">
        <f t="shared" ref="J19:L19" si="5">D19</f>
        <v>-400</v>
      </c>
      <c r="K19" s="34">
        <f t="shared" si="5"/>
        <v>-400</v>
      </c>
      <c r="L19" s="34">
        <f t="shared" si="5"/>
        <v>-400</v>
      </c>
      <c r="M19" s="59">
        <f>SUM(I19:L19)</f>
        <v>-1600</v>
      </c>
    </row>
    <row r="21" spans="2:16" ht="12" x14ac:dyDescent="0.25">
      <c r="B21" s="33" t="s">
        <v>37</v>
      </c>
      <c r="C21" s="35">
        <f>'Fixed Assets'!C13</f>
        <v>-50</v>
      </c>
      <c r="D21" s="35">
        <f>'Fixed Assets'!D13</f>
        <v>-52.375</v>
      </c>
      <c r="E21" s="35">
        <f>'Fixed Assets'!E13</f>
        <v>-61.15625</v>
      </c>
      <c r="F21" s="35">
        <f>'Fixed Assets'!F13</f>
        <v>-70.3984375</v>
      </c>
      <c r="G21" s="59">
        <f>SUM(C21:F21)</f>
        <v>-233.9296875</v>
      </c>
      <c r="I21" s="35">
        <f>'Fixed Assets'!I13</f>
        <v>-72.703515625000009</v>
      </c>
      <c r="J21" s="35">
        <f>'Fixed Assets'!J13</f>
        <v>-74.93500651041667</v>
      </c>
      <c r="K21" s="35">
        <f>'Fixed Assets'!K13</f>
        <v>-84.929589518229164</v>
      </c>
      <c r="L21" s="35">
        <f>'Fixed Assets'!L13</f>
        <v>-95.509776708984361</v>
      </c>
      <c r="M21" s="59">
        <f>SUM(I21:L21)</f>
        <v>-328.07788836263023</v>
      </c>
      <c r="P21" s="117" t="s">
        <v>149</v>
      </c>
    </row>
  </sheetData>
  <mergeCells count="2">
    <mergeCell ref="C3:G3"/>
    <mergeCell ref="I3:O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O14"/>
  <sheetViews>
    <sheetView zoomScale="90" zoomScaleNormal="90" workbookViewId="0">
      <selection activeCell="C7" sqref="C7"/>
    </sheetView>
  </sheetViews>
  <sheetFormatPr defaultColWidth="9.21875" defaultRowHeight="12" x14ac:dyDescent="0.25"/>
  <cols>
    <col min="1" max="1" width="2" style="2" customWidth="1"/>
    <col min="2" max="2" width="23" style="2" bestFit="1" customWidth="1"/>
    <col min="3" max="6" width="9.21875" style="2"/>
    <col min="7" max="7" width="9.21875" style="75"/>
    <col min="8" max="8" width="1.5546875" style="2" customWidth="1"/>
    <col min="9" max="12" width="9.21875" style="2"/>
    <col min="13" max="13" width="9.21875" style="75"/>
    <col min="14" max="14" width="2.21875" style="2" customWidth="1"/>
    <col min="15" max="16384" width="9.21875" style="2"/>
  </cols>
  <sheetData>
    <row r="1" spans="2:15" ht="15.6" x14ac:dyDescent="0.3">
      <c r="B1" s="3" t="s">
        <v>179</v>
      </c>
    </row>
    <row r="4" spans="2:15" x14ac:dyDescent="0.25">
      <c r="C4" s="242" t="s">
        <v>152</v>
      </c>
      <c r="D4" s="242"/>
      <c r="E4" s="242"/>
      <c r="F4" s="242"/>
      <c r="G4" s="242"/>
      <c r="H4" s="6"/>
      <c r="I4" s="242" t="s">
        <v>153</v>
      </c>
      <c r="J4" s="242"/>
      <c r="K4" s="242"/>
      <c r="L4" s="242"/>
      <c r="M4" s="242"/>
      <c r="N4" s="242"/>
      <c r="O4" s="242"/>
    </row>
    <row r="5" spans="2:15" ht="12.6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77" t="s">
        <v>7</v>
      </c>
      <c r="H5" s="6"/>
      <c r="I5" s="8" t="s">
        <v>3</v>
      </c>
      <c r="J5" s="8" t="s">
        <v>4</v>
      </c>
      <c r="K5" s="8" t="s">
        <v>5</v>
      </c>
      <c r="L5" s="8" t="s">
        <v>6</v>
      </c>
      <c r="M5" s="77" t="s">
        <v>7</v>
      </c>
      <c r="N5" s="18"/>
      <c r="O5" s="17" t="s">
        <v>12</v>
      </c>
    </row>
    <row r="6" spans="2:15" x14ac:dyDescent="0.25">
      <c r="B6" s="12" t="s">
        <v>151</v>
      </c>
      <c r="C6" s="18"/>
      <c r="D6" s="18"/>
      <c r="E6" s="18"/>
      <c r="F6" s="18"/>
      <c r="G6" s="78"/>
      <c r="H6" s="6"/>
      <c r="I6" s="18"/>
      <c r="J6" s="18"/>
      <c r="K6" s="18"/>
      <c r="L6" s="18"/>
      <c r="M6" s="78"/>
      <c r="N6" s="18"/>
      <c r="O6" s="144"/>
    </row>
    <row r="7" spans="2:15" x14ac:dyDescent="0.25">
      <c r="B7" s="2" t="s">
        <v>90</v>
      </c>
      <c r="C7" s="26">
        <f>'Direct Materials'!C18+'Direct Materials'!C19</f>
        <v>-259.35000000000002</v>
      </c>
      <c r="D7" s="26">
        <f>'Direct Materials'!D18+'Direct Materials'!D19</f>
        <v>-684.15</v>
      </c>
      <c r="E7" s="26">
        <f>'Direct Materials'!E18+'Direct Materials'!E19</f>
        <v>-652.20000000000005</v>
      </c>
      <c r="F7" s="26">
        <f>'Direct Materials'!F18+'Direct Materials'!F19</f>
        <v>-212.24999999999994</v>
      </c>
      <c r="G7" s="68">
        <f>'Direct Materials'!G18+'Direct Materials'!G19</f>
        <v>-1807.9499999999998</v>
      </c>
      <c r="H7" s="26"/>
      <c r="I7" s="26">
        <f>'Direct Materials'!I18+'Direct Materials'!I19</f>
        <v>-281.45</v>
      </c>
      <c r="J7" s="26">
        <f>'Direct Materials'!J18+'Direct Materials'!J19</f>
        <v>-773.24499999999989</v>
      </c>
      <c r="K7" s="26">
        <f>'Direct Materials'!K18+'Direct Materials'!K19</f>
        <v>-737.04499999999985</v>
      </c>
      <c r="L7" s="26">
        <f>'Direct Materials'!L18+'Direct Materials'!L19</f>
        <v>-239.34999999999994</v>
      </c>
      <c r="M7" s="68">
        <f>'Direct Materials'!M18+'Direct Materials'!M19</f>
        <v>-2031.0899999999997</v>
      </c>
      <c r="O7" s="9">
        <f t="shared" ref="O7:O8" si="0">M7/G7-1</f>
        <v>0.1234215547996349</v>
      </c>
    </row>
    <row r="8" spans="2:15" x14ac:dyDescent="0.25">
      <c r="B8" s="2" t="s">
        <v>28</v>
      </c>
      <c r="C8" s="26">
        <f>'Direct Labor'!C27+'Direct Labor'!C28</f>
        <v>-497.5</v>
      </c>
      <c r="D8" s="26">
        <f>'Direct Labor'!D27+'Direct Labor'!D28</f>
        <v>-1314</v>
      </c>
      <c r="E8" s="26">
        <f>'Direct Labor'!E27+'Direct Labor'!E28</f>
        <v>-1254</v>
      </c>
      <c r="F8" s="26">
        <f>'Direct Labor'!F27+'Direct Labor'!F28</f>
        <v>-409.83333333333326</v>
      </c>
      <c r="G8" s="68">
        <f>'Direct Labor'!G27+'Direct Labor'!G28</f>
        <v>-3475.333333333333</v>
      </c>
      <c r="H8" s="26"/>
      <c r="I8" s="26">
        <f>'Direct Labor'!I27+'Direct Labor'!I28</f>
        <v>-541.33333333333326</v>
      </c>
      <c r="J8" s="26">
        <f>'Direct Labor'!J27+'Direct Labor'!J28</f>
        <v>-1485.1166666666666</v>
      </c>
      <c r="K8" s="26">
        <f>'Direct Labor'!K27+'Direct Labor'!K28</f>
        <v>-1417.133333333333</v>
      </c>
      <c r="L8" s="26">
        <f>'Direct Labor'!L27+'Direct Labor'!L28</f>
        <v>-462.16666666666663</v>
      </c>
      <c r="M8" s="68">
        <f>'Direct Labor'!M27+'Direct Labor'!M28</f>
        <v>-3905.75</v>
      </c>
      <c r="O8" s="9">
        <f t="shared" si="0"/>
        <v>0.12384903126798408</v>
      </c>
    </row>
    <row r="9" spans="2:15" x14ac:dyDescent="0.25">
      <c r="C9" s="26"/>
      <c r="D9" s="26"/>
      <c r="E9" s="26"/>
      <c r="F9" s="26"/>
      <c r="G9" s="68"/>
      <c r="H9" s="26"/>
      <c r="I9" s="26"/>
      <c r="J9" s="26"/>
      <c r="K9" s="26"/>
      <c r="L9" s="26"/>
      <c r="M9" s="68"/>
      <c r="O9" s="9"/>
    </row>
    <row r="10" spans="2:15" x14ac:dyDescent="0.25">
      <c r="B10" s="117" t="s">
        <v>150</v>
      </c>
      <c r="C10" s="26"/>
      <c r="D10" s="26"/>
      <c r="E10" s="26"/>
      <c r="F10" s="26"/>
      <c r="G10" s="68"/>
      <c r="H10" s="26"/>
      <c r="I10" s="26"/>
      <c r="J10" s="26"/>
      <c r="K10" s="26"/>
      <c r="L10" s="26"/>
      <c r="M10" s="68"/>
      <c r="O10" s="9"/>
    </row>
    <row r="11" spans="2:15" x14ac:dyDescent="0.25">
      <c r="B11" s="2" t="s">
        <v>39</v>
      </c>
      <c r="C11" s="26">
        <f>Overheads!C12</f>
        <v>-120</v>
      </c>
      <c r="D11" s="26">
        <f>Overheads!D12</f>
        <v>-120</v>
      </c>
      <c r="E11" s="26">
        <f>Overheads!E12</f>
        <v>-120</v>
      </c>
      <c r="F11" s="26">
        <f>Overheads!F12</f>
        <v>-120</v>
      </c>
      <c r="G11" s="68">
        <f>Overheads!G12</f>
        <v>-480</v>
      </c>
      <c r="H11" s="26"/>
      <c r="I11" s="26">
        <f>Overheads!I12</f>
        <v>-160</v>
      </c>
      <c r="J11" s="26">
        <f>Overheads!J12</f>
        <v>-160</v>
      </c>
      <c r="K11" s="26">
        <f>Overheads!K12</f>
        <v>-160</v>
      </c>
      <c r="L11" s="26">
        <f>Overheads!L12</f>
        <v>-160</v>
      </c>
      <c r="M11" s="68">
        <f>Overheads!M12</f>
        <v>-640</v>
      </c>
      <c r="O11" s="9">
        <f t="shared" ref="O11:O13" si="1">M11/G11-1</f>
        <v>0.33333333333333326</v>
      </c>
    </row>
    <row r="12" spans="2:15" x14ac:dyDescent="0.25">
      <c r="B12" s="2" t="s">
        <v>40</v>
      </c>
      <c r="C12" s="26">
        <f>Overheads!C17</f>
        <v>-19.900000000000002</v>
      </c>
      <c r="D12" s="26">
        <f>Overheads!D17</f>
        <v>-52.56</v>
      </c>
      <c r="E12" s="26">
        <f>Overheads!E17</f>
        <v>-50.160000000000004</v>
      </c>
      <c r="F12" s="26">
        <f>Overheads!F17</f>
        <v>-16.393333333333327</v>
      </c>
      <c r="G12" s="68">
        <f>Overheads!G17</f>
        <v>-139.01333333333332</v>
      </c>
      <c r="H12" s="26"/>
      <c r="I12" s="26">
        <f>Overheads!I17</f>
        <v>-21.653333333333336</v>
      </c>
      <c r="J12" s="26">
        <f>Overheads!J17</f>
        <v>-59.404666666666664</v>
      </c>
      <c r="K12" s="26">
        <f>Overheads!K17</f>
        <v>-56.685333333333325</v>
      </c>
      <c r="L12" s="26">
        <f>Overheads!L17</f>
        <v>-18.486666666666661</v>
      </c>
      <c r="M12" s="68">
        <f>Overheads!M17</f>
        <v>-156.22999999999996</v>
      </c>
      <c r="O12" s="9">
        <f t="shared" si="1"/>
        <v>0.12384903126798363</v>
      </c>
    </row>
    <row r="13" spans="2:15" x14ac:dyDescent="0.25">
      <c r="B13" s="2" t="s">
        <v>148</v>
      </c>
      <c r="C13" s="26">
        <f>Overheads!C19</f>
        <v>-400</v>
      </c>
      <c r="D13" s="26">
        <f>Overheads!D19</f>
        <v>-400</v>
      </c>
      <c r="E13" s="26">
        <f>Overheads!E19</f>
        <v>-400</v>
      </c>
      <c r="F13" s="26">
        <f>Overheads!F19</f>
        <v>-400</v>
      </c>
      <c r="G13" s="68">
        <f>Overheads!G19</f>
        <v>-1600</v>
      </c>
      <c r="H13" s="26"/>
      <c r="I13" s="26">
        <f>Overheads!I19</f>
        <v>-400</v>
      </c>
      <c r="J13" s="26">
        <f>Overheads!J19</f>
        <v>-400</v>
      </c>
      <c r="K13" s="26">
        <f>Overheads!K19</f>
        <v>-400</v>
      </c>
      <c r="L13" s="26">
        <f>Overheads!L19</f>
        <v>-400</v>
      </c>
      <c r="M13" s="68">
        <f>Overheads!M19</f>
        <v>-1600</v>
      </c>
      <c r="O13" s="9">
        <f t="shared" si="1"/>
        <v>0</v>
      </c>
    </row>
    <row r="14" spans="2:15" ht="12.6" thickBot="1" x14ac:dyDescent="0.3">
      <c r="B14" s="14" t="s">
        <v>38</v>
      </c>
      <c r="C14" s="30">
        <f>SUM(C7:C13)</f>
        <v>-1296.75</v>
      </c>
      <c r="D14" s="30">
        <f>SUM(D7:D13)</f>
        <v>-2570.71</v>
      </c>
      <c r="E14" s="30">
        <f>SUM(E7:E13)</f>
        <v>-2476.36</v>
      </c>
      <c r="F14" s="30">
        <f>SUM(F7:F13)</f>
        <v>-1158.4766666666665</v>
      </c>
      <c r="G14" s="71">
        <f>SUM(G7:G13)</f>
        <v>-7502.2966666666662</v>
      </c>
      <c r="H14" s="26"/>
      <c r="I14" s="30">
        <f>SUM(I7:I13)</f>
        <v>-1404.4366666666665</v>
      </c>
      <c r="J14" s="30">
        <f t="shared" ref="J14:M14" si="2">SUM(J7:J13)</f>
        <v>-2877.7663333333335</v>
      </c>
      <c r="K14" s="30">
        <f t="shared" si="2"/>
        <v>-2770.8636666666662</v>
      </c>
      <c r="L14" s="30">
        <f t="shared" si="2"/>
        <v>-1280.0033333333331</v>
      </c>
      <c r="M14" s="71">
        <f t="shared" si="2"/>
        <v>-8333.07</v>
      </c>
      <c r="O14" s="16">
        <f>M14/G14-1</f>
        <v>0.11073586799420099</v>
      </c>
    </row>
  </sheetData>
  <mergeCells count="2">
    <mergeCell ref="C4:G4"/>
    <mergeCell ref="I4:O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:B11"/>
  <sheetViews>
    <sheetView zoomScale="90" zoomScaleNormal="90" workbookViewId="0">
      <selection activeCell="P17" sqref="P17"/>
    </sheetView>
  </sheetViews>
  <sheetFormatPr defaultColWidth="9.21875" defaultRowHeight="11.4" x14ac:dyDescent="0.2"/>
  <cols>
    <col min="1" max="1" width="2" style="2" customWidth="1"/>
    <col min="2" max="16384" width="9.21875" style="2"/>
  </cols>
  <sheetData>
    <row r="1" spans="2:2" ht="15.6" x14ac:dyDescent="0.3">
      <c r="B1" s="3"/>
    </row>
    <row r="11" spans="2:2" ht="37.799999999999997" x14ac:dyDescent="0.65">
      <c r="B11" s="4" t="s">
        <v>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0143-DF42-448A-AED2-C12D84339527}">
  <dimension ref="B1:Q21"/>
  <sheetViews>
    <sheetView showGridLines="0" zoomScaleNormal="100" workbookViewId="0">
      <selection activeCell="C28" sqref="C28"/>
    </sheetView>
  </sheetViews>
  <sheetFormatPr defaultColWidth="8.77734375" defaultRowHeight="11.4" x14ac:dyDescent="0.2"/>
  <cols>
    <col min="1" max="1" width="4" style="49" customWidth="1"/>
    <col min="2" max="2" width="44.21875" style="49" customWidth="1"/>
    <col min="3" max="7" width="6.5546875" style="49" customWidth="1"/>
    <col min="8" max="8" width="2.44140625" style="49" customWidth="1"/>
    <col min="9" max="13" width="6.5546875" style="49" customWidth="1"/>
    <col min="14" max="14" width="2.44140625" style="49" customWidth="1"/>
    <col min="15" max="15" width="9.44140625" style="49" customWidth="1"/>
    <col min="16" max="16" width="2.5546875" style="49" customWidth="1"/>
    <col min="17" max="16384" width="8.77734375" style="49"/>
  </cols>
  <sheetData>
    <row r="1" spans="2:15" ht="15.6" x14ac:dyDescent="0.3">
      <c r="B1" s="3" t="s">
        <v>166</v>
      </c>
    </row>
    <row r="2" spans="2:15" ht="3.75" customHeight="1" x14ac:dyDescent="0.2"/>
    <row r="3" spans="2:15" ht="12" x14ac:dyDescent="0.25">
      <c r="B3" s="105"/>
      <c r="C3" s="244" t="s">
        <v>42</v>
      </c>
      <c r="D3" s="244"/>
      <c r="E3" s="244"/>
      <c r="F3" s="244"/>
      <c r="G3" s="244"/>
      <c r="H3" s="106"/>
      <c r="I3" s="244" t="s">
        <v>161</v>
      </c>
      <c r="J3" s="244"/>
      <c r="K3" s="244"/>
      <c r="L3" s="244"/>
      <c r="M3" s="244"/>
      <c r="N3" s="244"/>
      <c r="O3" s="244"/>
    </row>
    <row r="4" spans="2:15" ht="12.6" thickBot="1" x14ac:dyDescent="0.3">
      <c r="B4" s="107"/>
      <c r="C4" s="77" t="s">
        <v>3</v>
      </c>
      <c r="D4" s="77" t="s">
        <v>4</v>
      </c>
      <c r="E4" s="77" t="s">
        <v>5</v>
      </c>
      <c r="F4" s="77" t="s">
        <v>6</v>
      </c>
      <c r="G4" s="77" t="s">
        <v>7</v>
      </c>
      <c r="H4" s="106"/>
      <c r="I4" s="77" t="s">
        <v>3</v>
      </c>
      <c r="J4" s="77" t="s">
        <v>4</v>
      </c>
      <c r="K4" s="77" t="s">
        <v>5</v>
      </c>
      <c r="L4" s="77" t="s">
        <v>6</v>
      </c>
      <c r="M4" s="77" t="s">
        <v>7</v>
      </c>
      <c r="N4" s="106"/>
      <c r="O4" s="108" t="s">
        <v>12</v>
      </c>
    </row>
    <row r="5" spans="2:15" ht="12" hidden="1" x14ac:dyDescent="0.25">
      <c r="B5" s="32" t="s">
        <v>192</v>
      </c>
      <c r="C5" s="119">
        <f>SUM('Direct Labor'!C19:C20)</f>
        <v>49.75</v>
      </c>
      <c r="D5" s="119">
        <f>SUM('Direct Labor'!D19:D20)</f>
        <v>131.4</v>
      </c>
      <c r="E5" s="119">
        <f>SUM('Direct Labor'!E19:E20)</f>
        <v>125.4</v>
      </c>
      <c r="F5" s="119">
        <f>SUM('Direct Labor'!F19:F20)</f>
        <v>40.98333333333332</v>
      </c>
      <c r="G5" s="120"/>
      <c r="H5" s="106"/>
      <c r="I5" s="119">
        <f>SUM('Direct Labor'!I19:I20)</f>
        <v>54.133333333333333</v>
      </c>
      <c r="J5" s="119">
        <f>SUM('Direct Labor'!J19:J20)</f>
        <v>148.51166666666666</v>
      </c>
      <c r="K5" s="119">
        <f>SUM('Direct Labor'!K19:K20)</f>
        <v>141.71333333333331</v>
      </c>
      <c r="L5" s="119">
        <f>SUM('Direct Labor'!L19:L20)</f>
        <v>46.216666666666654</v>
      </c>
      <c r="M5" s="78"/>
      <c r="N5" s="116"/>
      <c r="O5" s="118"/>
    </row>
    <row r="6" spans="2:15" ht="12" hidden="1" x14ac:dyDescent="0.25">
      <c r="B6" s="117"/>
      <c r="C6" s="78"/>
      <c r="D6" s="78"/>
      <c r="E6" s="78"/>
      <c r="F6" s="78"/>
      <c r="G6" s="78"/>
      <c r="H6" s="106"/>
      <c r="I6" s="78"/>
      <c r="J6" s="78"/>
      <c r="K6" s="78"/>
      <c r="L6" s="78"/>
      <c r="M6" s="78"/>
      <c r="N6" s="116"/>
      <c r="O6" s="118"/>
    </row>
    <row r="7" spans="2:15" s="112" customFormat="1" ht="12" hidden="1" x14ac:dyDescent="0.25">
      <c r="B7" s="117" t="s">
        <v>122</v>
      </c>
      <c r="C7" s="109">
        <f>SUM(C8:C10)</f>
        <v>155.64583333333334</v>
      </c>
      <c r="D7" s="109">
        <f>SUM(D8:D10)</f>
        <v>327.75</v>
      </c>
      <c r="E7" s="109">
        <f>SUM(E8:E10)</f>
        <v>315.25000000000006</v>
      </c>
      <c r="F7" s="109">
        <f>SUM(F8:F10)</f>
        <v>138.3819444444444</v>
      </c>
      <c r="G7" s="115">
        <f>SUM(G8:G10)</f>
        <v>234.25694444444449</v>
      </c>
      <c r="H7" s="57"/>
      <c r="I7" s="109">
        <f>SUM(I8:I10)</f>
        <v>167.77777777777777</v>
      </c>
      <c r="J7" s="109">
        <f>SUM(J8:J10)</f>
        <v>364.39930555555554</v>
      </c>
      <c r="K7" s="109">
        <f>SUM(K8:K10)</f>
        <v>350.23611111111109</v>
      </c>
      <c r="L7" s="109">
        <f>SUM(L8:L10)</f>
        <v>151.2847222222222</v>
      </c>
      <c r="M7" s="115">
        <f>SUM(M8:M10)</f>
        <v>258.42447916666663</v>
      </c>
      <c r="O7" s="110">
        <f>M7/G7-1</f>
        <v>0.10316678030415294</v>
      </c>
    </row>
    <row r="8" spans="2:15" ht="12" hidden="1" x14ac:dyDescent="0.25">
      <c r="B8" s="105" t="s">
        <v>157</v>
      </c>
      <c r="C8" s="113">
        <f>C5/480*1000</f>
        <v>103.64583333333334</v>
      </c>
      <c r="D8" s="113">
        <f t="shared" ref="D8:F8" si="0">D5/480*1000</f>
        <v>273.75</v>
      </c>
      <c r="E8" s="113">
        <f t="shared" si="0"/>
        <v>261.25000000000006</v>
      </c>
      <c r="F8" s="113">
        <f t="shared" si="0"/>
        <v>85.381944444444414</v>
      </c>
      <c r="G8" s="83">
        <f>AVERAGE(C8:F8)</f>
        <v>181.00694444444449</v>
      </c>
      <c r="H8" s="104"/>
      <c r="I8" s="113">
        <f>I5/480*1000</f>
        <v>112.77777777777779</v>
      </c>
      <c r="J8" s="113">
        <f t="shared" ref="J8:L8" si="1">J5/480*1000</f>
        <v>309.39930555555554</v>
      </c>
      <c r="K8" s="113">
        <f t="shared" si="1"/>
        <v>295.23611111111109</v>
      </c>
      <c r="L8" s="113">
        <f t="shared" si="1"/>
        <v>96.2847222222222</v>
      </c>
      <c r="M8" s="83">
        <f>AVERAGE(I8:L8)</f>
        <v>203.42447916666663</v>
      </c>
      <c r="O8" s="111"/>
    </row>
    <row r="9" spans="2:15" ht="12" hidden="1" x14ac:dyDescent="0.25">
      <c r="B9" s="105" t="s">
        <v>158</v>
      </c>
      <c r="C9" s="113">
        <f>Overheads!C9</f>
        <v>6</v>
      </c>
      <c r="D9" s="113">
        <f>Overheads!D9</f>
        <v>6</v>
      </c>
      <c r="E9" s="113">
        <f>Overheads!E9</f>
        <v>6</v>
      </c>
      <c r="F9" s="113">
        <f>Overheads!F9</f>
        <v>6</v>
      </c>
      <c r="G9" s="83">
        <f>AVERAGE(C9:F9)</f>
        <v>6</v>
      </c>
      <c r="H9" s="104"/>
      <c r="I9" s="113">
        <f>Overheads!I9</f>
        <v>8</v>
      </c>
      <c r="J9" s="113">
        <f>Overheads!J9</f>
        <v>8</v>
      </c>
      <c r="K9" s="113">
        <f>Overheads!K9</f>
        <v>8</v>
      </c>
      <c r="L9" s="113">
        <f>Overheads!L9</f>
        <v>8</v>
      </c>
      <c r="M9" s="83">
        <f>AVERAGE(I9:L9)</f>
        <v>8</v>
      </c>
      <c r="O9" s="111"/>
    </row>
    <row r="10" spans="2:15" ht="12" hidden="1" x14ac:dyDescent="0.25">
      <c r="B10" s="49" t="s">
        <v>121</v>
      </c>
      <c r="C10" s="67">
        <v>46</v>
      </c>
      <c r="D10" s="67">
        <v>48</v>
      </c>
      <c r="E10" s="67">
        <v>48</v>
      </c>
      <c r="F10" s="67">
        <v>47</v>
      </c>
      <c r="G10" s="83">
        <f>AVERAGE(C10:F10)</f>
        <v>47.25</v>
      </c>
      <c r="H10" s="67"/>
      <c r="I10" s="67">
        <f>F10</f>
        <v>47</v>
      </c>
      <c r="J10" s="67">
        <f>I10</f>
        <v>47</v>
      </c>
      <c r="K10" s="67">
        <f t="shared" ref="K10:L10" si="2">J10</f>
        <v>47</v>
      </c>
      <c r="L10" s="67">
        <f t="shared" si="2"/>
        <v>47</v>
      </c>
      <c r="M10" s="83">
        <f>AVERAGE(I10:L10)</f>
        <v>47</v>
      </c>
      <c r="O10" s="111"/>
    </row>
    <row r="11" spans="2:15" hidden="1" x14ac:dyDescent="0.2"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</row>
    <row r="12" spans="2:15" ht="12" x14ac:dyDescent="0.25">
      <c r="B12" s="117" t="s">
        <v>124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</row>
    <row r="13" spans="2:15" ht="12" x14ac:dyDescent="0.25">
      <c r="B13" s="105" t="s">
        <v>159</v>
      </c>
      <c r="C13" s="67">
        <f>-'Direct Labor'!C23</f>
        <v>10</v>
      </c>
      <c r="D13" s="67">
        <f>-'Direct Labor'!D23</f>
        <v>10</v>
      </c>
      <c r="E13" s="67">
        <f>-'Direct Labor'!E23</f>
        <v>10</v>
      </c>
      <c r="F13" s="67">
        <f>-'Direct Labor'!F23</f>
        <v>10</v>
      </c>
      <c r="G13" s="121">
        <f t="shared" ref="G13:G15" si="3">AVERAGE(C13:F13)</f>
        <v>10</v>
      </c>
      <c r="H13" s="67"/>
      <c r="I13" s="67">
        <f>-'Direct Labor'!I23</f>
        <v>10</v>
      </c>
      <c r="J13" s="67">
        <f>-'Direct Labor'!J23</f>
        <v>10</v>
      </c>
      <c r="K13" s="67">
        <f>-'Direct Labor'!K23</f>
        <v>10</v>
      </c>
      <c r="L13" s="67">
        <f>-'Direct Labor'!L23</f>
        <v>10</v>
      </c>
      <c r="M13" s="121">
        <f t="shared" ref="M13:M15" si="4">AVERAGE(I13:L13)</f>
        <v>10</v>
      </c>
      <c r="O13" s="111">
        <f>M13/G13-1</f>
        <v>0</v>
      </c>
    </row>
    <row r="14" spans="2:15" ht="12" x14ac:dyDescent="0.25">
      <c r="B14" s="105" t="s">
        <v>160</v>
      </c>
      <c r="C14" s="67">
        <f>-Overheads!C10</f>
        <v>20</v>
      </c>
      <c r="D14" s="67">
        <f>-Overheads!D10</f>
        <v>20</v>
      </c>
      <c r="E14" s="67">
        <f>-Overheads!E10</f>
        <v>20</v>
      </c>
      <c r="F14" s="67">
        <f>-Overheads!F10</f>
        <v>20</v>
      </c>
      <c r="G14" s="121">
        <f t="shared" si="3"/>
        <v>20</v>
      </c>
      <c r="H14" s="67"/>
      <c r="I14" s="67">
        <f>-Overheads!I10</f>
        <v>20</v>
      </c>
      <c r="J14" s="67">
        <f>-Overheads!J10</f>
        <v>20</v>
      </c>
      <c r="K14" s="67">
        <f>-Overheads!K10</f>
        <v>20</v>
      </c>
      <c r="L14" s="67">
        <f>-Overheads!L10</f>
        <v>20</v>
      </c>
      <c r="M14" s="121">
        <f t="shared" si="4"/>
        <v>20</v>
      </c>
      <c r="O14" s="111">
        <f>M14/G14-1</f>
        <v>0</v>
      </c>
    </row>
    <row r="15" spans="2:15" ht="12" x14ac:dyDescent="0.25">
      <c r="B15" s="49" t="s">
        <v>145</v>
      </c>
      <c r="C15" s="67">
        <v>6</v>
      </c>
      <c r="D15" s="67">
        <v>6</v>
      </c>
      <c r="E15" s="67">
        <v>6</v>
      </c>
      <c r="F15" s="67">
        <v>6</v>
      </c>
      <c r="G15" s="121">
        <f t="shared" si="3"/>
        <v>6</v>
      </c>
      <c r="H15" s="67"/>
      <c r="I15" s="140">
        <f>C15*105%</f>
        <v>6.3000000000000007</v>
      </c>
      <c r="J15" s="140">
        <f t="shared" ref="J15:L15" si="5">I15</f>
        <v>6.3000000000000007</v>
      </c>
      <c r="K15" s="140">
        <f t="shared" si="5"/>
        <v>6.3000000000000007</v>
      </c>
      <c r="L15" s="140">
        <f t="shared" si="5"/>
        <v>6.3000000000000007</v>
      </c>
      <c r="M15" s="141">
        <f t="shared" si="4"/>
        <v>6.3000000000000007</v>
      </c>
      <c r="O15" s="111">
        <f>M15/G15-1</f>
        <v>5.0000000000000044E-2</v>
      </c>
    </row>
    <row r="16" spans="2:15" x14ac:dyDescent="0.2"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</row>
    <row r="17" spans="2:17" ht="12" x14ac:dyDescent="0.25">
      <c r="B17" s="145" t="s">
        <v>168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</row>
    <row r="18" spans="2:17" ht="12" x14ac:dyDescent="0.25">
      <c r="B18" s="105" t="s">
        <v>157</v>
      </c>
      <c r="C18" s="67">
        <f>-C5*C13</f>
        <v>-497.5</v>
      </c>
      <c r="D18" s="67">
        <f t="shared" ref="D18:F18" si="6">-D5*D13</f>
        <v>-1314</v>
      </c>
      <c r="E18" s="67">
        <f t="shared" si="6"/>
        <v>-1254</v>
      </c>
      <c r="F18" s="67">
        <f t="shared" si="6"/>
        <v>-409.8333333333332</v>
      </c>
      <c r="G18" s="121">
        <f>SUM(C18:F18)</f>
        <v>-3475.333333333333</v>
      </c>
      <c r="H18" s="67"/>
      <c r="I18" s="67">
        <f>-I5*I13</f>
        <v>-541.33333333333337</v>
      </c>
      <c r="J18" s="67">
        <f t="shared" ref="J18:L18" si="7">-J5*J13</f>
        <v>-1485.1166666666666</v>
      </c>
      <c r="K18" s="67">
        <f t="shared" si="7"/>
        <v>-1417.1333333333332</v>
      </c>
      <c r="L18" s="67">
        <f t="shared" si="7"/>
        <v>-462.16666666666652</v>
      </c>
      <c r="M18" s="121">
        <f t="shared" ref="M18:M20" si="8">SUM(I18:L18)</f>
        <v>-3905.7499999999995</v>
      </c>
      <c r="N18" s="67"/>
      <c r="O18" s="111">
        <f t="shared" ref="O18:O21" si="9">M18/G18-1</f>
        <v>0.12384903126798386</v>
      </c>
      <c r="Q18" s="145" t="s">
        <v>154</v>
      </c>
    </row>
    <row r="19" spans="2:17" ht="12" x14ac:dyDescent="0.25">
      <c r="B19" s="105" t="s">
        <v>158</v>
      </c>
      <c r="C19" s="67">
        <f>-C9*C14</f>
        <v>-120</v>
      </c>
      <c r="D19" s="67">
        <f t="shared" ref="D19:F19" si="10">-D9*D14</f>
        <v>-120</v>
      </c>
      <c r="E19" s="67">
        <f t="shared" si="10"/>
        <v>-120</v>
      </c>
      <c r="F19" s="67">
        <f t="shared" si="10"/>
        <v>-120</v>
      </c>
      <c r="G19" s="121">
        <f>SUM(C19:F19)</f>
        <v>-480</v>
      </c>
      <c r="H19" s="67"/>
      <c r="I19" s="67">
        <f>-I9*I14</f>
        <v>-160</v>
      </c>
      <c r="J19" s="67">
        <f t="shared" ref="J19:L19" si="11">-J9*J14</f>
        <v>-160</v>
      </c>
      <c r="K19" s="67">
        <f t="shared" si="11"/>
        <v>-160</v>
      </c>
      <c r="L19" s="67">
        <f t="shared" si="11"/>
        <v>-160</v>
      </c>
      <c r="M19" s="121">
        <f>SUM(I19:L19)</f>
        <v>-640</v>
      </c>
      <c r="N19" s="67"/>
      <c r="O19" s="111">
        <f t="shared" si="9"/>
        <v>0.33333333333333326</v>
      </c>
      <c r="Q19" s="145" t="s">
        <v>155</v>
      </c>
    </row>
    <row r="20" spans="2:17" ht="12" x14ac:dyDescent="0.25">
      <c r="B20" s="49" t="s">
        <v>121</v>
      </c>
      <c r="C20" s="67">
        <f>-C10*C15</f>
        <v>-276</v>
      </c>
      <c r="D20" s="67">
        <f t="shared" ref="D20:F20" si="12">-D10*D15</f>
        <v>-288</v>
      </c>
      <c r="E20" s="67">
        <f t="shared" si="12"/>
        <v>-288</v>
      </c>
      <c r="F20" s="67">
        <f t="shared" si="12"/>
        <v>-282</v>
      </c>
      <c r="G20" s="121">
        <f>SUM(C20:F20)</f>
        <v>-1134</v>
      </c>
      <c r="H20" s="67"/>
      <c r="I20" s="67">
        <f>-I10*I15</f>
        <v>-296.10000000000002</v>
      </c>
      <c r="J20" s="67">
        <f t="shared" ref="J20:L20" si="13">-J10*J15</f>
        <v>-296.10000000000002</v>
      </c>
      <c r="K20" s="67">
        <f t="shared" si="13"/>
        <v>-296.10000000000002</v>
      </c>
      <c r="L20" s="67">
        <f t="shared" si="13"/>
        <v>-296.10000000000002</v>
      </c>
      <c r="M20" s="121">
        <f t="shared" si="8"/>
        <v>-1184.4000000000001</v>
      </c>
      <c r="N20" s="67"/>
      <c r="O20" s="111">
        <f t="shared" si="9"/>
        <v>4.4444444444444509E-2</v>
      </c>
      <c r="Q20" s="145" t="s">
        <v>156</v>
      </c>
    </row>
    <row r="21" spans="2:17" ht="12.6" thickBot="1" x14ac:dyDescent="0.3">
      <c r="B21" s="14" t="s">
        <v>123</v>
      </c>
      <c r="C21" s="30">
        <f>SUM(C18:C20)</f>
        <v>-893.5</v>
      </c>
      <c r="D21" s="30">
        <f t="shared" ref="D21:G21" si="14">SUM(D18:D20)</f>
        <v>-1722</v>
      </c>
      <c r="E21" s="30">
        <f t="shared" si="14"/>
        <v>-1662</v>
      </c>
      <c r="F21" s="30">
        <f t="shared" si="14"/>
        <v>-811.83333333333326</v>
      </c>
      <c r="G21" s="30">
        <f t="shared" si="14"/>
        <v>-5089.333333333333</v>
      </c>
      <c r="H21" s="12"/>
      <c r="I21" s="30">
        <f t="shared" ref="I21" si="15">SUM(I18:I20)</f>
        <v>-997.43333333333339</v>
      </c>
      <c r="J21" s="30">
        <f t="shared" ref="J21" si="16">SUM(J18:J20)</f>
        <v>-1941.2166666666667</v>
      </c>
      <c r="K21" s="30">
        <f t="shared" ref="K21" si="17">SUM(K18:K20)</f>
        <v>-1873.2333333333331</v>
      </c>
      <c r="L21" s="30">
        <f t="shared" ref="L21" si="18">SUM(L18:L20)</f>
        <v>-918.26666666666654</v>
      </c>
      <c r="M21" s="30">
        <f t="shared" ref="M21" si="19">SUM(M18:M20)</f>
        <v>-5730.15</v>
      </c>
      <c r="N21" s="12"/>
      <c r="O21" s="159">
        <f t="shared" si="9"/>
        <v>0.12591367566151423</v>
      </c>
    </row>
  </sheetData>
  <mergeCells count="2">
    <mergeCell ref="C3:G3"/>
    <mergeCell ref="I3:O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O29"/>
  <sheetViews>
    <sheetView zoomScaleNormal="100" workbookViewId="0">
      <selection activeCell="C21" sqref="C21"/>
    </sheetView>
  </sheetViews>
  <sheetFormatPr defaultColWidth="9.21875" defaultRowHeight="12" x14ac:dyDescent="0.25"/>
  <cols>
    <col min="1" max="1" width="2" style="2" customWidth="1"/>
    <col min="2" max="2" width="26.5546875" style="2" customWidth="1"/>
    <col min="3" max="6" width="9.77734375" style="2" bestFit="1" customWidth="1"/>
    <col min="7" max="7" width="11.21875" style="75" bestFit="1" customWidth="1"/>
    <col min="8" max="8" width="2" style="2" customWidth="1"/>
    <col min="9" max="12" width="9.77734375" style="2" bestFit="1" customWidth="1"/>
    <col min="13" max="13" width="11.21875" style="75" bestFit="1" customWidth="1"/>
    <col min="14" max="14" width="2.21875" style="2" customWidth="1"/>
    <col min="15" max="15" width="14.21875" style="2" customWidth="1"/>
    <col min="16" max="16384" width="9.21875" style="2"/>
  </cols>
  <sheetData>
    <row r="1" spans="2:15" ht="15.6" x14ac:dyDescent="0.3">
      <c r="B1" s="3" t="s">
        <v>198</v>
      </c>
    </row>
    <row r="4" spans="2:15" x14ac:dyDescent="0.25">
      <c r="C4" s="242" t="s">
        <v>42</v>
      </c>
      <c r="D4" s="242"/>
      <c r="E4" s="242"/>
      <c r="F4" s="242"/>
      <c r="G4" s="242"/>
      <c r="H4" s="6"/>
      <c r="I4" s="242" t="s">
        <v>98</v>
      </c>
      <c r="J4" s="242"/>
      <c r="K4" s="242"/>
      <c r="L4" s="242"/>
      <c r="M4" s="242"/>
      <c r="N4" s="242"/>
      <c r="O4" s="242"/>
    </row>
    <row r="5" spans="2:15" ht="12.6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77" t="s">
        <v>7</v>
      </c>
      <c r="H5" s="6"/>
      <c r="I5" s="8" t="s">
        <v>3</v>
      </c>
      <c r="J5" s="8" t="s">
        <v>4</v>
      </c>
      <c r="K5" s="8" t="s">
        <v>5</v>
      </c>
      <c r="L5" s="8" t="s">
        <v>6</v>
      </c>
      <c r="M5" s="77" t="s">
        <v>7</v>
      </c>
      <c r="N5" s="18"/>
      <c r="O5" s="146" t="s">
        <v>12</v>
      </c>
    </row>
    <row r="6" spans="2:15" x14ac:dyDescent="0.25">
      <c r="B6" s="2" t="s">
        <v>86</v>
      </c>
      <c r="C6" s="10">
        <f>'Volume and Mix Triangulation'!C12</f>
        <v>195</v>
      </c>
      <c r="D6" s="10">
        <f>'Volume and Mix Triangulation'!D12</f>
        <v>456</v>
      </c>
      <c r="E6" s="10">
        <f>'Volume and Mix Triangulation'!E12</f>
        <v>492</v>
      </c>
      <c r="F6" s="10">
        <f>'Volume and Mix Triangulation'!F12</f>
        <v>233</v>
      </c>
      <c r="G6" s="122">
        <f>SUM(C6:F6)</f>
        <v>1376</v>
      </c>
      <c r="I6" s="10">
        <f>'Volume and Mix Triangulation'!I12</f>
        <v>220</v>
      </c>
      <c r="J6" s="10">
        <f>'Volume and Mix Triangulation'!J12</f>
        <v>515.29999999999995</v>
      </c>
      <c r="K6" s="10">
        <f>'Volume and Mix Triangulation'!K12</f>
        <v>556</v>
      </c>
      <c r="L6" s="10">
        <f>'Volume and Mix Triangulation'!L12</f>
        <v>263</v>
      </c>
      <c r="M6" s="122">
        <f>SUM(I6:L6)</f>
        <v>1554.3</v>
      </c>
      <c r="O6" s="11">
        <f>M6/G6-1</f>
        <v>0.12957848837209296</v>
      </c>
    </row>
    <row r="7" spans="2:15" x14ac:dyDescent="0.25">
      <c r="B7" s="2" t="s">
        <v>43</v>
      </c>
      <c r="C7" s="10">
        <f>'Volume and Mix Triangulation'!C26</f>
        <v>1950</v>
      </c>
      <c r="D7" s="10">
        <f>'Volume and Mix Triangulation'!D26</f>
        <v>4560</v>
      </c>
      <c r="E7" s="10">
        <f>'Volume and Mix Triangulation'!E26</f>
        <v>4920</v>
      </c>
      <c r="F7" s="10">
        <f>'Volume and Mix Triangulation'!F26</f>
        <v>2329.9999999999995</v>
      </c>
      <c r="G7" s="122">
        <f>SUM(C7:F7)</f>
        <v>13760</v>
      </c>
      <c r="I7" s="10">
        <f>'Volume and Mix Triangulation'!I26</f>
        <v>2346.6666666666665</v>
      </c>
      <c r="J7" s="10">
        <f>'Volume and Mix Triangulation'!J26</f>
        <v>5496.5333333333328</v>
      </c>
      <c r="K7" s="10">
        <f>'Volume and Mix Triangulation'!K26</f>
        <v>5930.6666666666661</v>
      </c>
      <c r="L7" s="10">
        <f>'Volume and Mix Triangulation'!L26</f>
        <v>2805.333333333333</v>
      </c>
      <c r="M7" s="122">
        <f>SUM(I7:L7)</f>
        <v>16579.199999999997</v>
      </c>
      <c r="O7" s="11">
        <f>M7/G7-1</f>
        <v>0.20488372093023233</v>
      </c>
    </row>
    <row r="10" spans="2:15" x14ac:dyDescent="0.25">
      <c r="C10" s="242" t="s">
        <v>44</v>
      </c>
      <c r="D10" s="242"/>
      <c r="E10" s="242"/>
      <c r="F10" s="242"/>
      <c r="G10" s="242"/>
      <c r="H10" s="6"/>
      <c r="I10" s="242" t="s">
        <v>99</v>
      </c>
      <c r="J10" s="242"/>
      <c r="K10" s="242"/>
      <c r="L10" s="242"/>
      <c r="M10" s="242"/>
      <c r="N10" s="242"/>
      <c r="O10" s="242"/>
    </row>
    <row r="11" spans="2:15" ht="12.6" thickBot="1" x14ac:dyDescent="0.3">
      <c r="B11" s="7" t="s">
        <v>127</v>
      </c>
      <c r="C11" s="8" t="s">
        <v>3</v>
      </c>
      <c r="D11" s="8" t="s">
        <v>4</v>
      </c>
      <c r="E11" s="8" t="s">
        <v>5</v>
      </c>
      <c r="F11" s="8" t="s">
        <v>6</v>
      </c>
      <c r="G11" s="77" t="s">
        <v>7</v>
      </c>
      <c r="H11" s="6"/>
      <c r="I11" s="8" t="s">
        <v>3</v>
      </c>
      <c r="J11" s="8" t="s">
        <v>4</v>
      </c>
      <c r="K11" s="8" t="s">
        <v>5</v>
      </c>
      <c r="L11" s="8" t="s">
        <v>6</v>
      </c>
      <c r="M11" s="77" t="s">
        <v>7</v>
      </c>
      <c r="N11" s="18"/>
      <c r="O11" s="146" t="s">
        <v>45</v>
      </c>
    </row>
    <row r="12" spans="2:15" x14ac:dyDescent="0.25">
      <c r="B12" s="2" t="s">
        <v>130</v>
      </c>
      <c r="C12" s="2">
        <v>-75</v>
      </c>
      <c r="D12" s="2">
        <v>-180</v>
      </c>
      <c r="E12" s="2">
        <v>-201</v>
      </c>
      <c r="F12" s="2">
        <v>-103</v>
      </c>
      <c r="G12" s="75">
        <f>SUM(C12:F12)</f>
        <v>-559</v>
      </c>
      <c r="I12" s="24">
        <f>I13*I7</f>
        <v>-95.333333333333329</v>
      </c>
      <c r="J12" s="24">
        <f>J13*J7</f>
        <v>-223.29666666666665</v>
      </c>
      <c r="K12" s="24">
        <f>K13*K7</f>
        <v>-240.93333333333331</v>
      </c>
      <c r="L12" s="24">
        <f>L13*L7</f>
        <v>-113.96666666666665</v>
      </c>
      <c r="M12" s="123">
        <f>SUM(I12:L12)</f>
        <v>-673.53</v>
      </c>
      <c r="O12" s="40" t="s">
        <v>128</v>
      </c>
    </row>
    <row r="13" spans="2:15" ht="11.4" x14ac:dyDescent="0.2">
      <c r="B13" s="41" t="s">
        <v>54</v>
      </c>
      <c r="C13" s="42">
        <f>C12/C7</f>
        <v>-3.8461538461538464E-2</v>
      </c>
      <c r="D13" s="42">
        <f>D12/D7</f>
        <v>-3.9473684210526314E-2</v>
      </c>
      <c r="E13" s="42">
        <f>E12/E7</f>
        <v>-4.0853658536585367E-2</v>
      </c>
      <c r="F13" s="42">
        <f>F12/F7</f>
        <v>-4.4206008583690996E-2</v>
      </c>
      <c r="G13" s="72">
        <f>G12/G7</f>
        <v>-4.0625000000000001E-2</v>
      </c>
      <c r="H13" s="9"/>
      <c r="I13" s="42">
        <f>G13</f>
        <v>-4.0625000000000001E-2</v>
      </c>
      <c r="J13" s="42">
        <f>I13</f>
        <v>-4.0625000000000001E-2</v>
      </c>
      <c r="K13" s="42">
        <f>J13</f>
        <v>-4.0625000000000001E-2</v>
      </c>
      <c r="L13" s="42">
        <f>K13</f>
        <v>-4.0625000000000001E-2</v>
      </c>
      <c r="M13" s="72">
        <f>M12/M7</f>
        <v>-4.0625000000000008E-2</v>
      </c>
      <c r="O13" s="40"/>
    </row>
    <row r="14" spans="2:15" x14ac:dyDescent="0.25">
      <c r="B14" s="41"/>
      <c r="O14" s="40"/>
    </row>
    <row r="15" spans="2:15" x14ac:dyDescent="0.25">
      <c r="B15" s="2" t="s">
        <v>46</v>
      </c>
      <c r="C15" s="24">
        <v>-27</v>
      </c>
      <c r="D15" s="24">
        <v>-123</v>
      </c>
      <c r="E15" s="24">
        <v>-156</v>
      </c>
      <c r="F15" s="24">
        <v>-50</v>
      </c>
      <c r="G15" s="123">
        <f>SUM(C15:F15)</f>
        <v>-356</v>
      </c>
      <c r="I15" s="24">
        <f>I7*I16</f>
        <v>-32.492307692307691</v>
      </c>
      <c r="J15" s="24">
        <f>J7*J16</f>
        <v>-148.26175438596491</v>
      </c>
      <c r="K15" s="24">
        <f t="shared" ref="K15:L15" si="0">K7*K16</f>
        <v>-188.04552845528454</v>
      </c>
      <c r="L15" s="24">
        <f t="shared" si="0"/>
        <v>-60.20028612303291</v>
      </c>
      <c r="M15" s="123">
        <f>SUM(I15:L15)</f>
        <v>-428.99987665659006</v>
      </c>
      <c r="O15" s="40" t="s">
        <v>129</v>
      </c>
    </row>
    <row r="16" spans="2:15" ht="11.4" x14ac:dyDescent="0.2">
      <c r="B16" s="41" t="s">
        <v>54</v>
      </c>
      <c r="C16" s="42">
        <f>C15/C7</f>
        <v>-1.3846153846153847E-2</v>
      </c>
      <c r="D16" s="42">
        <f>D15/D7</f>
        <v>-2.6973684210526316E-2</v>
      </c>
      <c r="E16" s="42">
        <f>E15/E7</f>
        <v>-3.1707317073170732E-2</v>
      </c>
      <c r="F16" s="42">
        <f>F15/F7</f>
        <v>-2.1459227467811162E-2</v>
      </c>
      <c r="G16" s="72">
        <f>G15/G7</f>
        <v>-2.5872093023255813E-2</v>
      </c>
      <c r="I16" s="42">
        <f>C16</f>
        <v>-1.3846153846153847E-2</v>
      </c>
      <c r="J16" s="42">
        <f t="shared" ref="J16:L16" si="1">D16</f>
        <v>-2.6973684210526316E-2</v>
      </c>
      <c r="K16" s="42">
        <f t="shared" si="1"/>
        <v>-3.1707317073170732E-2</v>
      </c>
      <c r="L16" s="42">
        <f t="shared" si="1"/>
        <v>-2.1459227467811162E-2</v>
      </c>
      <c r="M16" s="124">
        <f>M15/M7</f>
        <v>-2.5875788738696084E-2</v>
      </c>
      <c r="O16" s="40"/>
    </row>
    <row r="17" spans="2:15" x14ac:dyDescent="0.25">
      <c r="O17" s="40"/>
    </row>
    <row r="18" spans="2:15" x14ac:dyDescent="0.25">
      <c r="B18" s="2" t="s">
        <v>47</v>
      </c>
      <c r="C18" s="2">
        <v>-43</v>
      </c>
      <c r="D18" s="2">
        <v>-181</v>
      </c>
      <c r="E18" s="2">
        <v>-197</v>
      </c>
      <c r="F18" s="2">
        <v>-81</v>
      </c>
      <c r="G18" s="123">
        <f>SUM(C18:F18)</f>
        <v>-502</v>
      </c>
      <c r="I18" s="24">
        <f>I7*I19</f>
        <v>-51.747008547008541</v>
      </c>
      <c r="J18" s="24">
        <f>J7*J19</f>
        <v>-218.1738011695906</v>
      </c>
      <c r="K18" s="24">
        <f>K7*K19</f>
        <v>-237.46775067750673</v>
      </c>
      <c r="L18" s="24">
        <f>L7*L19</f>
        <v>-97.524463519313329</v>
      </c>
      <c r="M18" s="123">
        <f>SUM(I18:L18)</f>
        <v>-604.91302391341924</v>
      </c>
      <c r="O18" s="40" t="s">
        <v>129</v>
      </c>
    </row>
    <row r="19" spans="2:15" ht="11.4" x14ac:dyDescent="0.2">
      <c r="B19" s="41" t="s">
        <v>54</v>
      </c>
      <c r="C19" s="42">
        <f>C18/C7</f>
        <v>-2.205128205128205E-2</v>
      </c>
      <c r="D19" s="42">
        <f>D18/D7</f>
        <v>-3.9692982456140349E-2</v>
      </c>
      <c r="E19" s="42">
        <f>E18/E7</f>
        <v>-4.0040650406504064E-2</v>
      </c>
      <c r="F19" s="42">
        <f>F18/F7</f>
        <v>-3.4763948497854087E-2</v>
      </c>
      <c r="G19" s="72">
        <f>G18/G7</f>
        <v>-3.6482558139534882E-2</v>
      </c>
      <c r="I19" s="42">
        <f>C19</f>
        <v>-2.205128205128205E-2</v>
      </c>
      <c r="J19" s="42">
        <f t="shared" ref="J19:L19" si="2">D19</f>
        <v>-3.9692982456140349E-2</v>
      </c>
      <c r="K19" s="42">
        <f t="shared" si="2"/>
        <v>-4.0040650406504064E-2</v>
      </c>
      <c r="L19" s="42">
        <f t="shared" si="2"/>
        <v>-3.4763948497854087E-2</v>
      </c>
      <c r="M19" s="72">
        <f>M18/M7</f>
        <v>-3.6486261334287499E-2</v>
      </c>
      <c r="O19" s="40"/>
    </row>
    <row r="20" spans="2:15" x14ac:dyDescent="0.25">
      <c r="O20" s="40"/>
    </row>
    <row r="21" spans="2:15" x14ac:dyDescent="0.25">
      <c r="B21" s="2" t="s">
        <v>125</v>
      </c>
      <c r="C21" s="26">
        <f>'Payroll Expense'!C20</f>
        <v>-276</v>
      </c>
      <c r="D21" s="26">
        <f>'Payroll Expense'!D20</f>
        <v>-288</v>
      </c>
      <c r="E21" s="26">
        <f>'Payroll Expense'!E20</f>
        <v>-288</v>
      </c>
      <c r="F21" s="26">
        <f>'Payroll Expense'!F20</f>
        <v>-282</v>
      </c>
      <c r="G21" s="68">
        <f>SUM(C21:F21)</f>
        <v>-1134</v>
      </c>
      <c r="I21" s="26">
        <f>'Payroll Expense'!I20</f>
        <v>-296.10000000000002</v>
      </c>
      <c r="J21" s="26">
        <f>'Payroll Expense'!J20</f>
        <v>-296.10000000000002</v>
      </c>
      <c r="K21" s="26">
        <f>'Payroll Expense'!K20</f>
        <v>-296.10000000000002</v>
      </c>
      <c r="L21" s="26">
        <f>'Payroll Expense'!L20</f>
        <v>-296.10000000000002</v>
      </c>
      <c r="M21" s="68">
        <f>SUM(I21:L21)</f>
        <v>-1184.4000000000001</v>
      </c>
      <c r="O21" s="40" t="s">
        <v>126</v>
      </c>
    </row>
    <row r="22" spans="2:15" ht="11.4" x14ac:dyDescent="0.2">
      <c r="B22" s="41" t="s">
        <v>54</v>
      </c>
      <c r="C22" s="42">
        <f>C21/C7</f>
        <v>-0.14153846153846153</v>
      </c>
      <c r="D22" s="42">
        <f>D21/D7</f>
        <v>-6.3157894736842107E-2</v>
      </c>
      <c r="E22" s="42">
        <f>E21/E7</f>
        <v>-5.8536585365853662E-2</v>
      </c>
      <c r="F22" s="42">
        <f>F21/F7</f>
        <v>-0.12103004291845496</v>
      </c>
      <c r="G22" s="72">
        <f>G21/G7</f>
        <v>-8.2412790697674418E-2</v>
      </c>
      <c r="I22" s="42">
        <f>I21/I7</f>
        <v>-0.12617897727272728</v>
      </c>
      <c r="J22" s="42">
        <f>J21/J7</f>
        <v>-5.387031826120707E-2</v>
      </c>
      <c r="K22" s="42">
        <f>K21/K7</f>
        <v>-4.992693345323742E-2</v>
      </c>
      <c r="L22" s="42">
        <f>L21/L7</f>
        <v>-0.1055489543726236</v>
      </c>
      <c r="M22" s="72">
        <f>M21/M7</f>
        <v>-7.1438911407064293E-2</v>
      </c>
      <c r="O22" s="40"/>
    </row>
    <row r="23" spans="2:15" x14ac:dyDescent="0.25">
      <c r="O23" s="40"/>
    </row>
    <row r="24" spans="2:15" x14ac:dyDescent="0.25">
      <c r="B24" s="2" t="s">
        <v>48</v>
      </c>
      <c r="C24" s="2">
        <v>-40</v>
      </c>
      <c r="D24" s="2">
        <v>-40</v>
      </c>
      <c r="E24" s="2">
        <v>-40</v>
      </c>
      <c r="F24" s="2">
        <v>-40</v>
      </c>
      <c r="G24" s="75">
        <f>SUM(C24:F24)</f>
        <v>-160</v>
      </c>
      <c r="I24" s="2">
        <f>C24</f>
        <v>-40</v>
      </c>
      <c r="J24" s="2">
        <f t="shared" ref="J24:L24" si="3">D24</f>
        <v>-40</v>
      </c>
      <c r="K24" s="2">
        <f t="shared" si="3"/>
        <v>-40</v>
      </c>
      <c r="L24" s="2">
        <f t="shared" si="3"/>
        <v>-40</v>
      </c>
      <c r="M24" s="75">
        <f>SUM(I24:L24)</f>
        <v>-160</v>
      </c>
      <c r="O24" s="40" t="s">
        <v>197</v>
      </c>
    </row>
    <row r="25" spans="2:15" ht="11.4" x14ac:dyDescent="0.2">
      <c r="B25" s="41" t="s">
        <v>54</v>
      </c>
      <c r="C25" s="42">
        <f>C24/C7</f>
        <v>-2.0512820512820513E-2</v>
      </c>
      <c r="D25" s="42">
        <f>D24/D7</f>
        <v>-8.771929824561403E-3</v>
      </c>
      <c r="E25" s="42">
        <f>E24/E7</f>
        <v>-8.130081300813009E-3</v>
      </c>
      <c r="F25" s="42">
        <f>F24/F7</f>
        <v>-1.716738197424893E-2</v>
      </c>
      <c r="G25" s="72">
        <f>G24/G7</f>
        <v>-1.1627906976744186E-2</v>
      </c>
      <c r="I25" s="42">
        <f>I24/I7</f>
        <v>-1.7045454545454548E-2</v>
      </c>
      <c r="J25" s="42">
        <f t="shared" ref="J25:M25" si="4">J24/J7</f>
        <v>-7.2773141859111207E-3</v>
      </c>
      <c r="K25" s="42">
        <f t="shared" si="4"/>
        <v>-6.7446043165467632E-3</v>
      </c>
      <c r="L25" s="42">
        <f t="shared" si="4"/>
        <v>-1.425855513307985E-2</v>
      </c>
      <c r="M25" s="72">
        <f t="shared" si="4"/>
        <v>-9.6506465933217534E-3</v>
      </c>
      <c r="O25" s="40"/>
    </row>
    <row r="26" spans="2:15" x14ac:dyDescent="0.25">
      <c r="O26" s="40"/>
    </row>
    <row r="27" spans="2:15" ht="12.6" thickBot="1" x14ac:dyDescent="0.3">
      <c r="B27" s="14" t="s">
        <v>198</v>
      </c>
      <c r="C27" s="43">
        <f>C24+C21+C18+C15+C12</f>
        <v>-461</v>
      </c>
      <c r="D27" s="43">
        <f>D24+D21+D18+D15+D12</f>
        <v>-812</v>
      </c>
      <c r="E27" s="43">
        <f>E24+E21+E18+E15+E12</f>
        <v>-882</v>
      </c>
      <c r="F27" s="43">
        <f>F24+F21+F18+F15+F12</f>
        <v>-556</v>
      </c>
      <c r="G27" s="71">
        <f>G24+G21+G18+G15+G12</f>
        <v>-2711</v>
      </c>
      <c r="H27" s="14"/>
      <c r="I27" s="30">
        <f>I24+I21+I18+I15+I12</f>
        <v>-515.67264957264956</v>
      </c>
      <c r="J27" s="30">
        <f>J24+J21+J18+J15+J12</f>
        <v>-925.83222222222207</v>
      </c>
      <c r="K27" s="30">
        <f>K24+K21+K18+K15+K12</f>
        <v>-1002.5466124661245</v>
      </c>
      <c r="L27" s="30">
        <f>L24+L21+L18+L15+L12</f>
        <v>-607.7914163090129</v>
      </c>
      <c r="M27" s="71">
        <f>M24+M21+M18+M15+M12</f>
        <v>-3051.8429005700091</v>
      </c>
      <c r="N27" s="14"/>
      <c r="O27" s="44"/>
    </row>
    <row r="29" spans="2:15" x14ac:dyDescent="0.25">
      <c r="C29" s="50"/>
      <c r="D29" s="50"/>
      <c r="E29" s="50"/>
      <c r="F29" s="50"/>
      <c r="G29" s="81"/>
      <c r="H29" s="50"/>
      <c r="I29" s="50"/>
      <c r="J29" s="50"/>
      <c r="K29" s="50"/>
      <c r="L29" s="50"/>
      <c r="M29" s="81"/>
    </row>
  </sheetData>
  <mergeCells count="4">
    <mergeCell ref="C4:G4"/>
    <mergeCell ref="I4:O4"/>
    <mergeCell ref="C10:G10"/>
    <mergeCell ref="I10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45DF-370E-4DA0-BEDC-9BB83B549F5C}">
  <dimension ref="A1"/>
  <sheetViews>
    <sheetView showGridLines="0" zoomScale="70" zoomScaleNormal="70" workbookViewId="0">
      <selection sqref="A1:A1048576"/>
    </sheetView>
  </sheetViews>
  <sheetFormatPr defaultColWidth="15.109375" defaultRowHeight="14.4" x14ac:dyDescent="0.3"/>
  <cols>
    <col min="1" max="1" width="8.77734375" style="194" customWidth="1"/>
    <col min="2" max="16384" width="15.109375" style="202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 tint="4.9989318521683403E-2"/>
  </sheetPr>
  <dimension ref="B1:B11"/>
  <sheetViews>
    <sheetView zoomScaleNormal="100" workbookViewId="0">
      <selection activeCell="H17" sqref="H17"/>
    </sheetView>
  </sheetViews>
  <sheetFormatPr defaultColWidth="9.21875" defaultRowHeight="11.4" x14ac:dyDescent="0.2"/>
  <cols>
    <col min="1" max="1" width="2" style="2" customWidth="1"/>
    <col min="2" max="16384" width="9.21875" style="2"/>
  </cols>
  <sheetData>
    <row r="1" spans="2:2" ht="15.6" x14ac:dyDescent="0.3">
      <c r="B1" s="3"/>
    </row>
    <row r="11" spans="2:2" ht="37.799999999999997" x14ac:dyDescent="0.65">
      <c r="B11" s="4" t="s">
        <v>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O22"/>
  <sheetViews>
    <sheetView zoomScale="90" zoomScaleNormal="90" workbookViewId="0">
      <selection activeCell="D12" sqref="D12"/>
    </sheetView>
  </sheetViews>
  <sheetFormatPr defaultColWidth="9.21875" defaultRowHeight="12" x14ac:dyDescent="0.25"/>
  <cols>
    <col min="1" max="1" width="2" style="2" customWidth="1"/>
    <col min="2" max="2" width="29.5546875" style="2" customWidth="1"/>
    <col min="3" max="6" width="9.21875" style="2"/>
    <col min="7" max="7" width="11.77734375" style="75" customWidth="1"/>
    <col min="8" max="8" width="2.21875" style="2" customWidth="1"/>
    <col min="9" max="12" width="9.21875" style="2"/>
    <col min="13" max="13" width="9.21875" style="75"/>
    <col min="14" max="14" width="2.77734375" style="2" customWidth="1"/>
    <col min="15" max="15" width="9.21875" style="105"/>
    <col min="16" max="16384" width="9.21875" style="2"/>
  </cols>
  <sheetData>
    <row r="1" spans="2:15" ht="15.6" x14ac:dyDescent="0.3">
      <c r="B1" s="3" t="s">
        <v>49</v>
      </c>
    </row>
    <row r="4" spans="2:15" x14ac:dyDescent="0.25">
      <c r="C4" s="242" t="s">
        <v>42</v>
      </c>
      <c r="D4" s="242"/>
      <c r="E4" s="242"/>
      <c r="F4" s="242"/>
      <c r="G4" s="242"/>
      <c r="H4" s="6"/>
      <c r="I4" s="242" t="s">
        <v>98</v>
      </c>
      <c r="J4" s="242"/>
      <c r="K4" s="242"/>
      <c r="L4" s="242"/>
      <c r="M4" s="242"/>
      <c r="N4" s="242"/>
      <c r="O4" s="242"/>
    </row>
    <row r="5" spans="2:15" ht="12.6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77" t="s">
        <v>7</v>
      </c>
      <c r="H5" s="6"/>
      <c r="I5" s="8" t="s">
        <v>3</v>
      </c>
      <c r="J5" s="8" t="s">
        <v>4</v>
      </c>
      <c r="K5" s="8" t="s">
        <v>5</v>
      </c>
      <c r="L5" s="8" t="s">
        <v>6</v>
      </c>
      <c r="M5" s="77" t="s">
        <v>7</v>
      </c>
      <c r="N5" s="18"/>
      <c r="O5" s="108" t="s">
        <v>12</v>
      </c>
    </row>
    <row r="6" spans="2:15" ht="11.4" x14ac:dyDescent="0.2">
      <c r="B6" s="57" t="s">
        <v>43</v>
      </c>
      <c r="C6" s="153">
        <f>'Volume and Mix Triangulation'!C26</f>
        <v>1950</v>
      </c>
      <c r="D6" s="153">
        <f>'Volume and Mix Triangulation'!D26</f>
        <v>4560</v>
      </c>
      <c r="E6" s="153">
        <f>'Volume and Mix Triangulation'!E26</f>
        <v>4920</v>
      </c>
      <c r="F6" s="153">
        <f>'Volume and Mix Triangulation'!F26</f>
        <v>2329.9999999999995</v>
      </c>
      <c r="G6" s="154">
        <f>'Volume and Mix Triangulation'!G26</f>
        <v>13759.999999999998</v>
      </c>
      <c r="H6" s="155"/>
      <c r="I6" s="153">
        <f>'Volume and Mix Triangulation'!I26</f>
        <v>2346.6666666666665</v>
      </c>
      <c r="J6" s="153">
        <f>'Volume and Mix Triangulation'!J26</f>
        <v>5496.5333333333328</v>
      </c>
      <c r="K6" s="153">
        <f>'Volume and Mix Triangulation'!K26</f>
        <v>5930.6666666666661</v>
      </c>
      <c r="L6" s="153">
        <f>'Volume and Mix Triangulation'!L26</f>
        <v>2805.333333333333</v>
      </c>
      <c r="M6" s="154">
        <f>'Volume and Mix Triangulation'!M26</f>
        <v>16579.199999999997</v>
      </c>
      <c r="N6" s="57"/>
      <c r="O6" s="110">
        <f>M6/G6-1</f>
        <v>0.20488372093023255</v>
      </c>
    </row>
    <row r="7" spans="2:15" ht="11.4" x14ac:dyDescent="0.2">
      <c r="B7" s="57" t="s">
        <v>38</v>
      </c>
      <c r="C7" s="155">
        <f>'Cost of Goods Sold'!C14</f>
        <v>-1296.75</v>
      </c>
      <c r="D7" s="155">
        <f>'Cost of Goods Sold'!D14</f>
        <v>-2570.71</v>
      </c>
      <c r="E7" s="155">
        <f>'Cost of Goods Sold'!E14</f>
        <v>-2476.36</v>
      </c>
      <c r="F7" s="155">
        <f>'Cost of Goods Sold'!F14</f>
        <v>-1158.4766666666665</v>
      </c>
      <c r="G7" s="156">
        <f>'Cost of Goods Sold'!G14</f>
        <v>-7502.2966666666662</v>
      </c>
      <c r="H7" s="155"/>
      <c r="I7" s="155">
        <f>'Cost of Goods Sold'!I14</f>
        <v>-1404.4366666666665</v>
      </c>
      <c r="J7" s="155">
        <f>'Cost of Goods Sold'!J14</f>
        <v>-2877.7663333333335</v>
      </c>
      <c r="K7" s="155">
        <f>'Cost of Goods Sold'!K14</f>
        <v>-2770.8636666666662</v>
      </c>
      <c r="L7" s="155">
        <f>'Cost of Goods Sold'!L14</f>
        <v>-1280.0033333333331</v>
      </c>
      <c r="M7" s="156">
        <f>'Cost of Goods Sold'!M14</f>
        <v>-8333.07</v>
      </c>
      <c r="N7" s="57"/>
      <c r="O7" s="110">
        <f>M7/G7-1</f>
        <v>0.11073586799420099</v>
      </c>
    </row>
    <row r="8" spans="2:15" x14ac:dyDescent="0.25">
      <c r="C8" s="26"/>
      <c r="D8" s="26"/>
      <c r="E8" s="26"/>
      <c r="F8" s="26"/>
      <c r="G8" s="68"/>
      <c r="H8" s="26"/>
      <c r="I8" s="26"/>
      <c r="J8" s="26"/>
      <c r="K8" s="26"/>
      <c r="L8" s="26"/>
      <c r="M8" s="68"/>
    </row>
    <row r="9" spans="2:15" x14ac:dyDescent="0.25">
      <c r="C9" s="26"/>
      <c r="D9" s="26"/>
      <c r="E9" s="26"/>
      <c r="F9" s="26"/>
      <c r="G9" s="68"/>
      <c r="H9" s="26"/>
      <c r="I9" s="26"/>
      <c r="J9" s="26"/>
      <c r="K9" s="26"/>
      <c r="L9" s="26"/>
      <c r="M9" s="68"/>
    </row>
    <row r="10" spans="2:15" x14ac:dyDescent="0.25">
      <c r="B10" s="2" t="s">
        <v>50</v>
      </c>
      <c r="C10" s="26">
        <v>650</v>
      </c>
      <c r="D10" s="26">
        <v>1520</v>
      </c>
      <c r="E10" s="26">
        <v>1640</v>
      </c>
      <c r="F10" s="26">
        <v>776.66666666666652</v>
      </c>
      <c r="G10" s="68"/>
      <c r="H10" s="26"/>
      <c r="I10" s="26">
        <f>I11*I6/90</f>
        <v>782.22222222222217</v>
      </c>
      <c r="J10" s="26">
        <f>J11*J6/90</f>
        <v>1832.1777777777777</v>
      </c>
      <c r="K10" s="26">
        <f>K11*K6/90</f>
        <v>1976.8888888888885</v>
      </c>
      <c r="L10" s="26">
        <f>L11*L6/90</f>
        <v>935.11111111111097</v>
      </c>
      <c r="M10" s="68"/>
      <c r="O10" s="111"/>
    </row>
    <row r="11" spans="2:15" x14ac:dyDescent="0.25">
      <c r="B11" s="75" t="s">
        <v>163</v>
      </c>
      <c r="C11" s="26">
        <f>C10/C6*90</f>
        <v>30</v>
      </c>
      <c r="D11" s="26">
        <f t="shared" ref="D11:F11" si="0">D10/D6*90</f>
        <v>30</v>
      </c>
      <c r="E11" s="26">
        <f t="shared" si="0"/>
        <v>30</v>
      </c>
      <c r="F11" s="26">
        <f t="shared" si="0"/>
        <v>30</v>
      </c>
      <c r="G11" s="68"/>
      <c r="H11" s="26"/>
      <c r="I11" s="26">
        <f>C11</f>
        <v>30</v>
      </c>
      <c r="J11" s="26">
        <f t="shared" ref="J11:L11" si="1">D11</f>
        <v>30</v>
      </c>
      <c r="K11" s="26">
        <f t="shared" si="1"/>
        <v>30</v>
      </c>
      <c r="L11" s="26">
        <f t="shared" si="1"/>
        <v>30</v>
      </c>
      <c r="M11" s="68"/>
    </row>
    <row r="12" spans="2:15" x14ac:dyDescent="0.25">
      <c r="C12" s="26"/>
      <c r="D12" s="26"/>
      <c r="E12" s="26"/>
      <c r="F12" s="26"/>
      <c r="G12" s="68"/>
      <c r="H12" s="26"/>
      <c r="I12" s="26"/>
      <c r="J12" s="26"/>
      <c r="K12" s="26"/>
      <c r="L12" s="26"/>
      <c r="M12" s="68"/>
    </row>
    <row r="13" spans="2:15" x14ac:dyDescent="0.25">
      <c r="B13" s="2" t="s">
        <v>162</v>
      </c>
      <c r="C13" s="26">
        <v>288.16666666666669</v>
      </c>
      <c r="D13" s="26">
        <v>571.26888888888891</v>
      </c>
      <c r="E13" s="26">
        <v>550.30222222222233</v>
      </c>
      <c r="F13" s="26">
        <v>257.43925925925919</v>
      </c>
      <c r="G13" s="68"/>
      <c r="H13" s="26"/>
      <c r="I13" s="26">
        <f>-I7*I14/90</f>
        <v>312.09703703703701</v>
      </c>
      <c r="J13" s="26">
        <f t="shared" ref="J13:L13" si="2">-J7*J14/90</f>
        <v>639.50362962962959</v>
      </c>
      <c r="K13" s="26">
        <f t="shared" si="2"/>
        <v>615.74748148148149</v>
      </c>
      <c r="L13" s="26">
        <f t="shared" si="2"/>
        <v>284.44518518518515</v>
      </c>
      <c r="M13" s="68"/>
      <c r="O13" s="111"/>
    </row>
    <row r="14" spans="2:15" x14ac:dyDescent="0.25">
      <c r="B14" s="75" t="s">
        <v>164</v>
      </c>
      <c r="C14" s="26">
        <f>-C13/C7*90</f>
        <v>20</v>
      </c>
      <c r="D14" s="26">
        <f t="shared" ref="D14:F14" si="3">-D13/D7*90</f>
        <v>20</v>
      </c>
      <c r="E14" s="26">
        <f t="shared" si="3"/>
        <v>20.000000000000004</v>
      </c>
      <c r="F14" s="26">
        <f t="shared" si="3"/>
        <v>20</v>
      </c>
      <c r="G14" s="68"/>
      <c r="H14" s="26"/>
      <c r="I14" s="26">
        <f>C14</f>
        <v>20</v>
      </c>
      <c r="J14" s="26">
        <f t="shared" ref="J14:L14" si="4">D14</f>
        <v>20</v>
      </c>
      <c r="K14" s="26">
        <f t="shared" si="4"/>
        <v>20.000000000000004</v>
      </c>
      <c r="L14" s="26">
        <f t="shared" si="4"/>
        <v>20</v>
      </c>
      <c r="M14" s="68"/>
    </row>
    <row r="15" spans="2:15" x14ac:dyDescent="0.25">
      <c r="C15" s="26"/>
      <c r="D15" s="26"/>
      <c r="E15" s="26"/>
      <c r="F15" s="26"/>
      <c r="G15" s="68"/>
      <c r="H15" s="26"/>
      <c r="I15" s="26"/>
      <c r="J15" s="26"/>
      <c r="K15" s="26"/>
      <c r="L15" s="26"/>
      <c r="M15" s="68"/>
    </row>
    <row r="16" spans="2:15" x14ac:dyDescent="0.25">
      <c r="B16" s="2" t="s">
        <v>51</v>
      </c>
      <c r="C16" s="26">
        <f>SUM('Production Volume'!C20:C21)</f>
        <v>52</v>
      </c>
      <c r="D16" s="26">
        <f>SUM('Production Volume'!D20:D21)</f>
        <v>121.6</v>
      </c>
      <c r="E16" s="26">
        <f>SUM('Production Volume'!E20:E21)</f>
        <v>131.19999999999999</v>
      </c>
      <c r="F16" s="26">
        <f>SUM('Production Volume'!F20:F21)</f>
        <v>62.133333333333326</v>
      </c>
      <c r="G16" s="68"/>
      <c r="H16" s="26"/>
      <c r="I16" s="26">
        <f>SUM('Production Volume'!I20:I21)</f>
        <v>58.666666666666657</v>
      </c>
      <c r="J16" s="26">
        <f>SUM('Production Volume'!J20:J21)</f>
        <v>137.41333333333333</v>
      </c>
      <c r="K16" s="26">
        <f>SUM('Production Volume'!K20:K21)</f>
        <v>148.26666666666665</v>
      </c>
      <c r="L16" s="26">
        <f>SUM('Production Volume'!L20:L21)</f>
        <v>70.133333333333326</v>
      </c>
      <c r="M16" s="68"/>
      <c r="O16" s="111"/>
    </row>
    <row r="17" spans="2:15" x14ac:dyDescent="0.25">
      <c r="B17" s="75" t="s">
        <v>165</v>
      </c>
      <c r="C17" s="26">
        <f>-C16/C7*90</f>
        <v>3.6090225563909772</v>
      </c>
      <c r="D17" s="26">
        <f>-D16/D7*90</f>
        <v>4.2571896479960785</v>
      </c>
      <c r="E17" s="26">
        <f>-E16/E7*90</f>
        <v>4.7682889402187074</v>
      </c>
      <c r="F17" s="26">
        <f>-F16/F7*90</f>
        <v>4.8270285979001155</v>
      </c>
      <c r="G17" s="68"/>
      <c r="H17" s="26"/>
      <c r="I17" s="26">
        <f>-I16/I7*90</f>
        <v>3.7595144909821494</v>
      </c>
      <c r="J17" s="26">
        <f>-J16/J7*90</f>
        <v>4.2974997159255102</v>
      </c>
      <c r="K17" s="26">
        <f>-K16/K7*90</f>
        <v>4.8158269786159336</v>
      </c>
      <c r="L17" s="26">
        <f>-L16/L7*90</f>
        <v>4.9312371582365673</v>
      </c>
      <c r="M17" s="68"/>
      <c r="O17" s="111"/>
    </row>
    <row r="18" spans="2:15" ht="12.6" thickBot="1" x14ac:dyDescent="0.3">
      <c r="B18" s="14" t="s">
        <v>49</v>
      </c>
      <c r="C18" s="30">
        <f>C10+C16-C13</f>
        <v>413.83333333333331</v>
      </c>
      <c r="D18" s="30">
        <f>D10+D16-D13</f>
        <v>1070.3311111111111</v>
      </c>
      <c r="E18" s="30">
        <f>E10+E16-E13</f>
        <v>1220.8977777777777</v>
      </c>
      <c r="F18" s="30">
        <f>F10+F16-F13</f>
        <v>581.36074074074065</v>
      </c>
      <c r="G18" s="71">
        <f>SUM(C18:F18)</f>
        <v>3286.4229629629626</v>
      </c>
      <c r="H18" s="157"/>
      <c r="I18" s="30">
        <f t="shared" ref="I18:L18" si="5">I10+I16-I13</f>
        <v>528.79185185185179</v>
      </c>
      <c r="J18" s="30">
        <f t="shared" si="5"/>
        <v>1330.0874814814815</v>
      </c>
      <c r="K18" s="30">
        <f t="shared" si="5"/>
        <v>1509.4080740740737</v>
      </c>
      <c r="L18" s="30">
        <f t="shared" si="5"/>
        <v>720.79925925925909</v>
      </c>
      <c r="M18" s="71">
        <f>SUM(I18:L18)</f>
        <v>4089.0866666666661</v>
      </c>
      <c r="N18" s="158"/>
      <c r="O18" s="152">
        <f>M18/G18-1</f>
        <v>0.24423627535149661</v>
      </c>
    </row>
    <row r="20" spans="2:15" ht="12.6" thickBot="1" x14ac:dyDescent="0.3">
      <c r="B20" s="14" t="s">
        <v>167</v>
      </c>
      <c r="C20" s="30">
        <f>C11+C17-C14</f>
        <v>13.609022556390975</v>
      </c>
      <c r="D20" s="30">
        <f t="shared" ref="D20:F20" si="6">D11+D17-D14</f>
        <v>14.257189647996078</v>
      </c>
      <c r="E20" s="30">
        <f t="shared" si="6"/>
        <v>14.768288940218707</v>
      </c>
      <c r="F20" s="30">
        <f t="shared" si="6"/>
        <v>14.827028597900117</v>
      </c>
      <c r="G20" s="14"/>
      <c r="H20" s="12"/>
      <c r="I20" s="30">
        <f t="shared" ref="I20:L20" si="7">I11+I17-I14</f>
        <v>13.759514490982149</v>
      </c>
      <c r="J20" s="30">
        <f t="shared" si="7"/>
        <v>14.297499715925511</v>
      </c>
      <c r="K20" s="30">
        <f t="shared" si="7"/>
        <v>14.815826978615927</v>
      </c>
      <c r="L20" s="30">
        <f t="shared" si="7"/>
        <v>14.93123715823657</v>
      </c>
      <c r="M20" s="14"/>
      <c r="N20" s="12"/>
      <c r="O20" s="14"/>
    </row>
    <row r="22" spans="2:15" x14ac:dyDescent="0.25">
      <c r="C22" s="24"/>
      <c r="D22" s="24"/>
      <c r="E22" s="24"/>
      <c r="F22" s="24"/>
      <c r="I22" s="24"/>
      <c r="J22" s="24"/>
      <c r="K22" s="24"/>
      <c r="L22" s="24"/>
    </row>
  </sheetData>
  <mergeCells count="2">
    <mergeCell ref="C4:G4"/>
    <mergeCell ref="I4:O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16"/>
  <sheetViews>
    <sheetView zoomScaleNormal="100" workbookViewId="0">
      <selection activeCell="C10" sqref="C10"/>
    </sheetView>
  </sheetViews>
  <sheetFormatPr defaultColWidth="9.21875" defaultRowHeight="12" x14ac:dyDescent="0.25"/>
  <cols>
    <col min="1" max="1" width="2" style="2" customWidth="1"/>
    <col min="2" max="2" width="41" style="2" customWidth="1"/>
    <col min="3" max="6" width="9.21875" style="2"/>
    <col min="7" max="7" width="9.21875" style="75"/>
    <col min="8" max="8" width="1.77734375" style="2" customWidth="1"/>
    <col min="9" max="12" width="9.21875" style="2"/>
    <col min="13" max="13" width="9.21875" style="75" customWidth="1"/>
    <col min="14" max="14" width="1.21875" style="2" customWidth="1"/>
    <col min="15" max="16384" width="9.21875" style="2"/>
  </cols>
  <sheetData>
    <row r="1" spans="2:16" ht="15.6" x14ac:dyDescent="0.3">
      <c r="B1" s="3" t="s">
        <v>53</v>
      </c>
    </row>
    <row r="4" spans="2:16" x14ac:dyDescent="0.25">
      <c r="C4" s="242" t="s">
        <v>42</v>
      </c>
      <c r="D4" s="242"/>
      <c r="E4" s="242"/>
      <c r="F4" s="242"/>
      <c r="G4" s="242"/>
      <c r="H4" s="6"/>
      <c r="I4" s="242" t="s">
        <v>98</v>
      </c>
      <c r="J4" s="242"/>
      <c r="K4" s="242"/>
      <c r="L4" s="242"/>
      <c r="M4" s="242"/>
      <c r="N4" s="242"/>
      <c r="O4" s="242"/>
    </row>
    <row r="5" spans="2:16" ht="12.6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77" t="s">
        <v>7</v>
      </c>
      <c r="H5" s="6"/>
      <c r="I5" s="8" t="s">
        <v>3</v>
      </c>
      <c r="J5" s="8" t="s">
        <v>4</v>
      </c>
      <c r="K5" s="8" t="s">
        <v>5</v>
      </c>
      <c r="L5" s="8" t="s">
        <v>6</v>
      </c>
      <c r="M5" s="77" t="s">
        <v>7</v>
      </c>
      <c r="N5" s="18"/>
      <c r="O5" s="17" t="s">
        <v>12</v>
      </c>
    </row>
    <row r="6" spans="2:16" ht="11.4" x14ac:dyDescent="0.2">
      <c r="B6" s="57" t="s">
        <v>43</v>
      </c>
      <c r="C6" s="153">
        <f>'Volume and Mix Triangulation'!C26</f>
        <v>1950</v>
      </c>
      <c r="D6" s="153">
        <f>'Volume and Mix Triangulation'!D26</f>
        <v>4560</v>
      </c>
      <c r="E6" s="153">
        <f>'Volume and Mix Triangulation'!E26</f>
        <v>4920</v>
      </c>
      <c r="F6" s="153">
        <f>'Volume and Mix Triangulation'!F26</f>
        <v>2329.9999999999995</v>
      </c>
      <c r="G6" s="154">
        <f>'Volume and Mix Triangulation'!G26</f>
        <v>13759.999999999998</v>
      </c>
      <c r="H6" s="155"/>
      <c r="I6" s="153">
        <f>'Volume and Mix Triangulation'!I26</f>
        <v>2346.6666666666665</v>
      </c>
      <c r="J6" s="153">
        <f>'Volume and Mix Triangulation'!J26</f>
        <v>5496.5333333333328</v>
      </c>
      <c r="K6" s="153">
        <f>'Volume and Mix Triangulation'!K26</f>
        <v>5930.6666666666661</v>
      </c>
      <c r="L6" s="153">
        <f>'Volume and Mix Triangulation'!L26</f>
        <v>2805.333333333333</v>
      </c>
      <c r="M6" s="154">
        <f>'Volume and Mix Triangulation'!M26</f>
        <v>16579.199999999997</v>
      </c>
      <c r="N6" s="57"/>
      <c r="O6" s="164">
        <f>M6/G6-1</f>
        <v>0.20488372093023255</v>
      </c>
    </row>
    <row r="7" spans="2:16" x14ac:dyDescent="0.25">
      <c r="C7" s="26"/>
      <c r="D7" s="26"/>
      <c r="E7" s="26"/>
      <c r="F7" s="26"/>
      <c r="G7" s="68"/>
      <c r="H7" s="26"/>
      <c r="I7" s="26"/>
      <c r="J7" s="26"/>
      <c r="K7" s="26"/>
      <c r="L7" s="26"/>
      <c r="M7" s="68"/>
    </row>
    <row r="8" spans="2:16" x14ac:dyDescent="0.25">
      <c r="B8" s="2" t="s">
        <v>170</v>
      </c>
      <c r="C8" s="26">
        <v>1000</v>
      </c>
      <c r="D8" s="26">
        <f>C16</f>
        <v>1047.5</v>
      </c>
      <c r="E8" s="26">
        <f t="shared" ref="E8:F8" si="0">D16</f>
        <v>1223.125</v>
      </c>
      <c r="F8" s="26">
        <f t="shared" si="0"/>
        <v>1407.96875</v>
      </c>
      <c r="G8" s="68"/>
      <c r="H8" s="26"/>
      <c r="I8" s="26">
        <f>F16</f>
        <v>1454.0703125</v>
      </c>
      <c r="J8" s="26">
        <f>I16</f>
        <v>1498.7001302083333</v>
      </c>
      <c r="K8" s="26">
        <f>J16</f>
        <v>1698.5917903645832</v>
      </c>
      <c r="L8" s="26">
        <f>K16</f>
        <v>1910.1955341796872</v>
      </c>
      <c r="M8" s="68"/>
    </row>
    <row r="9" spans="2:16" x14ac:dyDescent="0.25">
      <c r="C9" s="26"/>
      <c r="D9" s="26"/>
      <c r="E9" s="26"/>
      <c r="F9" s="26"/>
      <c r="G9" s="68"/>
      <c r="H9" s="26"/>
      <c r="I9" s="26"/>
      <c r="J9" s="26"/>
      <c r="K9" s="26"/>
      <c r="L9" s="26"/>
      <c r="M9" s="68"/>
    </row>
    <row r="10" spans="2:16" x14ac:dyDescent="0.25">
      <c r="B10" s="55" t="s">
        <v>169</v>
      </c>
      <c r="C10" s="26">
        <v>97.5</v>
      </c>
      <c r="D10" s="26">
        <v>228</v>
      </c>
      <c r="E10" s="26">
        <v>246</v>
      </c>
      <c r="F10" s="26">
        <v>116.49999999999999</v>
      </c>
      <c r="G10" s="68">
        <f>SUM(C10:F10)</f>
        <v>688</v>
      </c>
      <c r="H10" s="26"/>
      <c r="I10" s="26">
        <f>I6*I11</f>
        <v>117.33333333333333</v>
      </c>
      <c r="J10" s="26">
        <f t="shared" ref="J10:L10" si="1">J6*J11</f>
        <v>274.82666666666665</v>
      </c>
      <c r="K10" s="26">
        <f t="shared" si="1"/>
        <v>296.5333333333333</v>
      </c>
      <c r="L10" s="26">
        <f t="shared" si="1"/>
        <v>140.26666666666665</v>
      </c>
      <c r="M10" s="68">
        <f>SUM(I10:L10)</f>
        <v>828.95999999999992</v>
      </c>
      <c r="O10" s="11"/>
    </row>
    <row r="11" spans="2:16" ht="11.4" x14ac:dyDescent="0.2">
      <c r="B11" s="45" t="s">
        <v>54</v>
      </c>
      <c r="C11" s="46">
        <f>C10/C6</f>
        <v>0.05</v>
      </c>
      <c r="D11" s="46">
        <f t="shared" ref="D11:F11" si="2">D10/D6</f>
        <v>0.05</v>
      </c>
      <c r="E11" s="46">
        <f t="shared" si="2"/>
        <v>0.05</v>
      </c>
      <c r="F11" s="46">
        <f t="shared" si="2"/>
        <v>0.05</v>
      </c>
      <c r="G11" s="162"/>
      <c r="H11" s="45"/>
      <c r="I11" s="46">
        <f>C11</f>
        <v>0.05</v>
      </c>
      <c r="J11" s="46">
        <f t="shared" ref="J11:L11" si="3">D11</f>
        <v>0.05</v>
      </c>
      <c r="K11" s="46">
        <f t="shared" si="3"/>
        <v>0.05</v>
      </c>
      <c r="L11" s="46">
        <f t="shared" si="3"/>
        <v>0.05</v>
      </c>
      <c r="M11" s="162"/>
      <c r="N11" s="45"/>
      <c r="O11" s="45"/>
      <c r="P11" s="45"/>
    </row>
    <row r="13" spans="2:16" x14ac:dyDescent="0.25">
      <c r="B13" s="2" t="s">
        <v>110</v>
      </c>
      <c r="C13" s="26">
        <f>-C14*C8</f>
        <v>-50</v>
      </c>
      <c r="D13" s="26">
        <f t="shared" ref="D13:F13" si="4">-D14*D8</f>
        <v>-52.375</v>
      </c>
      <c r="E13" s="26">
        <f t="shared" si="4"/>
        <v>-61.15625</v>
      </c>
      <c r="F13" s="26">
        <f t="shared" si="4"/>
        <v>-70.3984375</v>
      </c>
      <c r="G13" s="68">
        <f>SUM(C13:F13)</f>
        <v>-233.9296875</v>
      </c>
      <c r="H13" s="26"/>
      <c r="I13" s="26">
        <f>-I8*I14</f>
        <v>-72.703515625000009</v>
      </c>
      <c r="J13" s="26">
        <f>-J8*J14</f>
        <v>-74.93500651041667</v>
      </c>
      <c r="K13" s="26">
        <f>-K8*K14</f>
        <v>-84.929589518229164</v>
      </c>
      <c r="L13" s="26">
        <f>-L8*L14</f>
        <v>-95.509776708984361</v>
      </c>
      <c r="M13" s="68">
        <f>SUM(I13:L13)</f>
        <v>-328.07788836263023</v>
      </c>
    </row>
    <row r="14" spans="2:16" ht="11.4" x14ac:dyDescent="0.2">
      <c r="B14" s="45" t="s">
        <v>55</v>
      </c>
      <c r="C14" s="46">
        <v>0.05</v>
      </c>
      <c r="D14" s="46">
        <v>0.05</v>
      </c>
      <c r="E14" s="46">
        <v>0.05</v>
      </c>
      <c r="F14" s="46">
        <v>0.05</v>
      </c>
      <c r="G14" s="162"/>
      <c r="I14" s="46">
        <f>C14</f>
        <v>0.05</v>
      </c>
      <c r="J14" s="46">
        <f t="shared" ref="J14:L14" si="5">D14</f>
        <v>0.05</v>
      </c>
      <c r="K14" s="46">
        <f t="shared" si="5"/>
        <v>0.05</v>
      </c>
      <c r="L14" s="46">
        <f t="shared" si="5"/>
        <v>0.05</v>
      </c>
      <c r="M14" s="162"/>
    </row>
    <row r="16" spans="2:16" ht="12.6" thickBot="1" x14ac:dyDescent="0.3">
      <c r="B16" s="14" t="s">
        <v>171</v>
      </c>
      <c r="C16" s="30">
        <f>C8+C10+C13</f>
        <v>1047.5</v>
      </c>
      <c r="D16" s="30">
        <f>D8+D10+D13</f>
        <v>1223.125</v>
      </c>
      <c r="E16" s="30">
        <f>E8+E10+E13</f>
        <v>1407.96875</v>
      </c>
      <c r="F16" s="30">
        <f>F8+F10+F13</f>
        <v>1454.0703125</v>
      </c>
      <c r="G16" s="163"/>
      <c r="H16" s="12"/>
      <c r="I16" s="30">
        <f>I8+I10+I13</f>
        <v>1498.7001302083333</v>
      </c>
      <c r="J16" s="30">
        <f>J8+J10+J13</f>
        <v>1698.5917903645832</v>
      </c>
      <c r="K16" s="30">
        <f>K8+K10+K13</f>
        <v>1910.1955341796872</v>
      </c>
      <c r="L16" s="30">
        <f>L8+L10+L13</f>
        <v>1954.9524241373695</v>
      </c>
      <c r="M16" s="163"/>
      <c r="N16" s="12"/>
      <c r="O16" s="14"/>
    </row>
  </sheetData>
  <mergeCells count="2">
    <mergeCell ref="C4:G4"/>
    <mergeCell ref="I4:O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4A32-D414-4D07-8ABE-D13C833E18B3}">
  <dimension ref="B1:V26"/>
  <sheetViews>
    <sheetView showGridLines="0" workbookViewId="0">
      <selection activeCell="E12" sqref="E12"/>
    </sheetView>
  </sheetViews>
  <sheetFormatPr defaultColWidth="8.77734375" defaultRowHeight="11.4" x14ac:dyDescent="0.2"/>
  <cols>
    <col min="1" max="1" width="1.5546875" style="49" customWidth="1"/>
    <col min="2" max="2" width="17.21875" style="49" customWidth="1"/>
    <col min="3" max="6" width="7.5546875" style="49" customWidth="1"/>
    <col min="7" max="7" width="2" style="49" customWidth="1"/>
    <col min="8" max="11" width="7.5546875" style="49" customWidth="1"/>
    <col min="12" max="12" width="1.77734375" style="49" customWidth="1"/>
    <col min="13" max="20" width="7.5546875" style="49" customWidth="1"/>
    <col min="21" max="21" width="1.77734375" style="49" customWidth="1"/>
    <col min="22" max="16384" width="8.77734375" style="49"/>
  </cols>
  <sheetData>
    <row r="1" spans="2:22" ht="15.6" x14ac:dyDescent="0.3">
      <c r="B1" s="3" t="s">
        <v>113</v>
      </c>
    </row>
    <row r="2" spans="2:22" ht="15.6" x14ac:dyDescent="0.3">
      <c r="B2" s="3"/>
    </row>
    <row r="3" spans="2:22" ht="15.6" x14ac:dyDescent="0.3">
      <c r="B3" s="3"/>
    </row>
    <row r="4" spans="2:22" ht="12" x14ac:dyDescent="0.25">
      <c r="B4" s="90" t="s">
        <v>111</v>
      </c>
      <c r="C4" s="91"/>
      <c r="D4" s="92">
        <v>200</v>
      </c>
    </row>
    <row r="5" spans="2:22" ht="12" x14ac:dyDescent="0.25">
      <c r="B5" s="93" t="s">
        <v>112</v>
      </c>
      <c r="D5" s="94">
        <v>6.1539999999999997E-2</v>
      </c>
    </row>
    <row r="6" spans="2:22" ht="12" x14ac:dyDescent="0.25">
      <c r="B6" s="93" t="s">
        <v>175</v>
      </c>
      <c r="D6" s="169">
        <v>20</v>
      </c>
    </row>
    <row r="7" spans="2:22" ht="12" x14ac:dyDescent="0.25">
      <c r="B7" s="95" t="s">
        <v>199</v>
      </c>
      <c r="C7" s="96"/>
      <c r="D7" s="97">
        <v>4</v>
      </c>
    </row>
    <row r="9" spans="2:22" ht="12" x14ac:dyDescent="0.25">
      <c r="C9" s="242" t="s">
        <v>120</v>
      </c>
      <c r="D9" s="242"/>
      <c r="E9" s="242"/>
      <c r="F9" s="242"/>
      <c r="G9" s="99"/>
      <c r="H9" s="242" t="s">
        <v>172</v>
      </c>
      <c r="I9" s="242"/>
      <c r="J9" s="242"/>
      <c r="K9" s="242"/>
      <c r="L9" s="99"/>
      <c r="M9" s="242" t="s">
        <v>173</v>
      </c>
      <c r="N9" s="242"/>
      <c r="O9" s="242"/>
      <c r="P9" s="242"/>
      <c r="Q9" s="242"/>
      <c r="R9" s="242"/>
      <c r="S9" s="242"/>
      <c r="T9" s="242"/>
    </row>
    <row r="10" spans="2:22" ht="12.6" thickBot="1" x14ac:dyDescent="0.3">
      <c r="B10" s="7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100"/>
      <c r="H10" s="8" t="s">
        <v>3</v>
      </c>
      <c r="I10" s="8" t="s">
        <v>4</v>
      </c>
      <c r="J10" s="8" t="s">
        <v>5</v>
      </c>
      <c r="K10" s="8" t="s">
        <v>6</v>
      </c>
      <c r="L10" s="100"/>
      <c r="M10" s="8" t="s">
        <v>3</v>
      </c>
      <c r="N10" s="8" t="s">
        <v>4</v>
      </c>
      <c r="O10" s="8" t="s">
        <v>5</v>
      </c>
      <c r="P10" s="8" t="s">
        <v>6</v>
      </c>
      <c r="Q10" s="8" t="s">
        <v>3</v>
      </c>
      <c r="R10" s="8" t="s">
        <v>4</v>
      </c>
      <c r="S10" s="8" t="s">
        <v>5</v>
      </c>
      <c r="T10" s="8" t="s">
        <v>6</v>
      </c>
    </row>
    <row r="11" spans="2:22" ht="12" x14ac:dyDescent="0.25">
      <c r="B11" s="49" t="s">
        <v>102</v>
      </c>
      <c r="C11" s="103">
        <v>200</v>
      </c>
      <c r="D11" s="101">
        <v>192.30799999999999</v>
      </c>
      <c r="E11" s="101">
        <v>184.14263431999998</v>
      </c>
      <c r="F11" s="101">
        <v>175.4747720360528</v>
      </c>
      <c r="G11" s="102"/>
      <c r="H11" s="101">
        <v>166.27348950715148</v>
      </c>
      <c r="I11" s="101">
        <v>156.5059600514216</v>
      </c>
      <c r="J11" s="101">
        <v>146.13733683298608</v>
      </c>
      <c r="K11" s="101">
        <v>135.13062854168805</v>
      </c>
      <c r="L11" s="102"/>
      <c r="M11" s="101">
        <v>123.44656742214354</v>
      </c>
      <c r="N11" s="101">
        <v>111.04346918130227</v>
      </c>
      <c r="O11" s="101">
        <v>97.877084274719607</v>
      </c>
      <c r="P11" s="101">
        <v>83.900440040985856</v>
      </c>
      <c r="Q11" s="101">
        <v>69.063673121108124</v>
      </c>
      <c r="R11" s="101">
        <v>53.313851564981121</v>
      </c>
      <c r="S11" s="101">
        <v>36.594785990290056</v>
      </c>
      <c r="T11" s="101">
        <v>18.846829120132504</v>
      </c>
    </row>
    <row r="12" spans="2:22" x14ac:dyDescent="0.2">
      <c r="B12" s="49" t="s">
        <v>103</v>
      </c>
      <c r="C12" s="101">
        <f>C11*$D$5</f>
        <v>12.308</v>
      </c>
      <c r="D12" s="101">
        <f t="shared" ref="D12:T12" si="0">D11*$D$5</f>
        <v>11.834634319999999</v>
      </c>
      <c r="E12" s="101">
        <f t="shared" si="0"/>
        <v>11.332137716052799</v>
      </c>
      <c r="F12" s="101">
        <f t="shared" si="0"/>
        <v>10.798717471098689</v>
      </c>
      <c r="G12" s="166"/>
      <c r="H12" s="101">
        <f t="shared" si="0"/>
        <v>10.232470544270102</v>
      </c>
      <c r="I12" s="101">
        <f t="shared" si="0"/>
        <v>9.6313767815644837</v>
      </c>
      <c r="J12" s="101">
        <f t="shared" si="0"/>
        <v>8.9932917087019622</v>
      </c>
      <c r="K12" s="101">
        <f t="shared" si="0"/>
        <v>8.3159388804554819</v>
      </c>
      <c r="L12" s="166"/>
      <c r="M12" s="101">
        <f t="shared" si="0"/>
        <v>7.5969017591587136</v>
      </c>
      <c r="N12" s="101">
        <f t="shared" si="0"/>
        <v>6.8336150934173414</v>
      </c>
      <c r="O12" s="101">
        <f t="shared" si="0"/>
        <v>6.0233557662662447</v>
      </c>
      <c r="P12" s="101">
        <f t="shared" si="0"/>
        <v>5.1632330801222697</v>
      </c>
      <c r="Q12" s="101">
        <f t="shared" si="0"/>
        <v>4.2501784438729935</v>
      </c>
      <c r="R12" s="101">
        <f t="shared" si="0"/>
        <v>3.2809344253089381</v>
      </c>
      <c r="S12" s="101">
        <f t="shared" si="0"/>
        <v>2.2520431298424501</v>
      </c>
      <c r="T12" s="101">
        <f t="shared" si="0"/>
        <v>1.1598338640529542</v>
      </c>
    </row>
    <row r="13" spans="2:22" x14ac:dyDescent="0.2">
      <c r="B13" s="49" t="s">
        <v>104</v>
      </c>
      <c r="C13" s="101">
        <v>-20</v>
      </c>
      <c r="D13" s="101">
        <f>C13</f>
        <v>-20</v>
      </c>
      <c r="E13" s="101">
        <f>D13</f>
        <v>-20</v>
      </c>
      <c r="F13" s="101">
        <f>E13</f>
        <v>-20</v>
      </c>
      <c r="G13" s="102"/>
      <c r="H13" s="101">
        <f>F13</f>
        <v>-20</v>
      </c>
      <c r="I13" s="101">
        <f>H13</f>
        <v>-20</v>
      </c>
      <c r="J13" s="101">
        <f>I13</f>
        <v>-20</v>
      </c>
      <c r="K13" s="101">
        <f>J13</f>
        <v>-20</v>
      </c>
      <c r="L13" s="102"/>
      <c r="M13" s="101">
        <f>K13</f>
        <v>-20</v>
      </c>
      <c r="N13" s="101">
        <f>M13</f>
        <v>-20</v>
      </c>
      <c r="O13" s="101">
        <f>N13</f>
        <v>-20</v>
      </c>
      <c r="P13" s="101">
        <f>O13</f>
        <v>-20</v>
      </c>
      <c r="Q13" s="101">
        <f t="shared" ref="Q13:T13" si="1">P13</f>
        <v>-20</v>
      </c>
      <c r="R13" s="101">
        <f t="shared" si="1"/>
        <v>-20</v>
      </c>
      <c r="S13" s="101">
        <f t="shared" si="1"/>
        <v>-20</v>
      </c>
      <c r="T13" s="101">
        <f t="shared" si="1"/>
        <v>-20</v>
      </c>
    </row>
    <row r="14" spans="2:22" s="87" customFormat="1" ht="12.6" thickBot="1" x14ac:dyDescent="0.3">
      <c r="B14" s="165" t="s">
        <v>105</v>
      </c>
      <c r="C14" s="165">
        <f>C11+C12+C13</f>
        <v>192.30799999999999</v>
      </c>
      <c r="D14" s="165">
        <f t="shared" ref="D14:F14" si="2">D11+D12+D13</f>
        <v>184.14263431999998</v>
      </c>
      <c r="E14" s="165">
        <f t="shared" si="2"/>
        <v>175.4747720360528</v>
      </c>
      <c r="F14" s="165">
        <f t="shared" si="2"/>
        <v>166.27348950715148</v>
      </c>
      <c r="G14" s="167"/>
      <c r="H14" s="165">
        <f t="shared" ref="H14:K14" si="3">H11+H12+H13</f>
        <v>156.5059600514216</v>
      </c>
      <c r="I14" s="165">
        <f t="shared" si="3"/>
        <v>146.13733683298608</v>
      </c>
      <c r="J14" s="165">
        <f t="shared" si="3"/>
        <v>135.13062854168805</v>
      </c>
      <c r="K14" s="165">
        <f t="shared" si="3"/>
        <v>123.44656742214354</v>
      </c>
      <c r="L14" s="167"/>
      <c r="M14" s="165">
        <f t="shared" ref="M14:T14" si="4">M11+M12+M13</f>
        <v>111.04346918130227</v>
      </c>
      <c r="N14" s="165">
        <f t="shared" si="4"/>
        <v>97.877084274719607</v>
      </c>
      <c r="O14" s="165">
        <f t="shared" si="4"/>
        <v>83.900440040985856</v>
      </c>
      <c r="P14" s="165">
        <f t="shared" si="4"/>
        <v>69.063673121108124</v>
      </c>
      <c r="Q14" s="165">
        <f t="shared" si="4"/>
        <v>53.313851564981121</v>
      </c>
      <c r="R14" s="165">
        <f t="shared" si="4"/>
        <v>36.594785990290056</v>
      </c>
      <c r="S14" s="165">
        <f t="shared" si="4"/>
        <v>18.846829120132504</v>
      </c>
      <c r="T14" s="168">
        <f t="shared" si="4"/>
        <v>6.662984185457077E-3</v>
      </c>
      <c r="V14" s="87" t="s">
        <v>174</v>
      </c>
    </row>
    <row r="19" spans="3:12" x14ac:dyDescent="0.2">
      <c r="C19" s="88"/>
      <c r="D19" s="89"/>
      <c r="E19" s="88"/>
      <c r="F19" s="88"/>
      <c r="G19" s="98"/>
      <c r="H19" s="245"/>
      <c r="L19" s="98"/>
    </row>
    <row r="20" spans="3:12" x14ac:dyDescent="0.2">
      <c r="C20" s="88"/>
      <c r="D20" s="89"/>
      <c r="E20" s="88"/>
      <c r="F20" s="88"/>
      <c r="G20" s="98"/>
      <c r="H20" s="245"/>
      <c r="L20" s="98"/>
    </row>
    <row r="21" spans="3:12" x14ac:dyDescent="0.2">
      <c r="C21" s="88"/>
      <c r="D21" s="89"/>
      <c r="E21" s="88"/>
      <c r="F21" s="88"/>
      <c r="G21" s="98"/>
      <c r="H21" s="245"/>
      <c r="L21" s="98"/>
    </row>
    <row r="22" spans="3:12" x14ac:dyDescent="0.2">
      <c r="C22" s="88"/>
      <c r="D22" s="89"/>
      <c r="E22" s="88"/>
      <c r="F22" s="88"/>
      <c r="G22" s="98"/>
      <c r="H22" s="245"/>
      <c r="L22" s="98"/>
    </row>
    <row r="23" spans="3:12" x14ac:dyDescent="0.2">
      <c r="C23" s="88"/>
      <c r="D23" s="89"/>
      <c r="E23" s="88"/>
      <c r="F23" s="88"/>
      <c r="G23" s="98"/>
      <c r="H23" s="245"/>
      <c r="L23" s="98"/>
    </row>
    <row r="24" spans="3:12" x14ac:dyDescent="0.2">
      <c r="C24" s="88"/>
      <c r="D24" s="89"/>
      <c r="E24" s="88"/>
      <c r="F24" s="88"/>
      <c r="G24" s="98"/>
      <c r="H24" s="245"/>
      <c r="L24" s="98"/>
    </row>
    <row r="25" spans="3:12" x14ac:dyDescent="0.2">
      <c r="C25" s="88"/>
      <c r="D25" s="89"/>
      <c r="E25" s="88"/>
      <c r="F25" s="88"/>
      <c r="G25" s="98"/>
      <c r="H25" s="245"/>
      <c r="L25" s="98"/>
    </row>
    <row r="26" spans="3:12" x14ac:dyDescent="0.2">
      <c r="C26" s="88"/>
      <c r="D26" s="89"/>
      <c r="E26" s="88"/>
      <c r="F26" s="88"/>
      <c r="G26" s="98"/>
      <c r="H26" s="245"/>
      <c r="L26" s="98"/>
    </row>
  </sheetData>
  <mergeCells count="4">
    <mergeCell ref="M9:T9"/>
    <mergeCell ref="H19:H26"/>
    <mergeCell ref="C9:F9"/>
    <mergeCell ref="H9:K9"/>
  </mergeCells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 tint="4.9989318521683403E-2"/>
  </sheetPr>
  <dimension ref="B1:B13"/>
  <sheetViews>
    <sheetView zoomScaleNormal="100" workbookViewId="0">
      <selection activeCell="H19" sqref="H19"/>
    </sheetView>
  </sheetViews>
  <sheetFormatPr defaultColWidth="9.21875" defaultRowHeight="11.4" x14ac:dyDescent="0.2"/>
  <cols>
    <col min="1" max="1" width="2" style="2" customWidth="1"/>
    <col min="2" max="16384" width="9.21875" style="2"/>
  </cols>
  <sheetData>
    <row r="1" spans="2:2" ht="15.6" x14ac:dyDescent="0.3">
      <c r="B1" s="3"/>
    </row>
    <row r="11" spans="2:2" ht="37.799999999999997" x14ac:dyDescent="0.65">
      <c r="B11" s="4" t="s">
        <v>65</v>
      </c>
    </row>
    <row r="13" spans="2:2" ht="37.799999999999997" x14ac:dyDescent="0.65">
      <c r="B13" s="4" t="s">
        <v>131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17"/>
  <sheetViews>
    <sheetView showGridLines="0" zoomScaleNormal="100" workbookViewId="0">
      <selection activeCell="F6" sqref="F6"/>
    </sheetView>
  </sheetViews>
  <sheetFormatPr defaultColWidth="9.21875" defaultRowHeight="11.4" x14ac:dyDescent="0.2"/>
  <cols>
    <col min="1" max="1" width="2" style="2" customWidth="1"/>
    <col min="2" max="2" width="29.21875" style="2" customWidth="1"/>
    <col min="3" max="6" width="9.21875" style="2" customWidth="1"/>
    <col min="7" max="7" width="11.21875" style="2" customWidth="1"/>
    <col min="8" max="8" width="1.77734375" style="2" customWidth="1"/>
    <col min="9" max="12" width="9.21875" style="2" customWidth="1"/>
    <col min="13" max="13" width="10.44140625" style="2" customWidth="1"/>
    <col min="14" max="14" width="2" style="2" customWidth="1"/>
    <col min="15" max="16384" width="9.21875" style="2"/>
  </cols>
  <sheetData>
    <row r="1" spans="2:16" ht="15.6" x14ac:dyDescent="0.3">
      <c r="B1" s="3" t="s">
        <v>58</v>
      </c>
    </row>
    <row r="4" spans="2:16" ht="12" x14ac:dyDescent="0.25">
      <c r="C4" s="242" t="s">
        <v>42</v>
      </c>
      <c r="D4" s="242"/>
      <c r="E4" s="242"/>
      <c r="F4" s="242"/>
      <c r="G4" s="242"/>
      <c r="I4" s="242" t="s">
        <v>98</v>
      </c>
      <c r="J4" s="242"/>
      <c r="K4" s="242"/>
      <c r="L4" s="242"/>
      <c r="M4" s="242"/>
      <c r="N4" s="242"/>
      <c r="O4" s="242"/>
    </row>
    <row r="5" spans="2:16" ht="12.6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  <c r="O5" s="17" t="s">
        <v>12</v>
      </c>
    </row>
    <row r="6" spans="2:16" ht="12" x14ac:dyDescent="0.25">
      <c r="B6" s="2" t="s">
        <v>43</v>
      </c>
      <c r="C6" s="26">
        <f>'Volume and Mix Triangulation'!C26</f>
        <v>1950</v>
      </c>
      <c r="D6" s="26">
        <f>'Volume and Mix Triangulation'!D26</f>
        <v>4560</v>
      </c>
      <c r="E6" s="26">
        <f>'Volume and Mix Triangulation'!E26</f>
        <v>4920</v>
      </c>
      <c r="F6" s="26">
        <f>'Volume and Mix Triangulation'!F26</f>
        <v>2329.9999999999995</v>
      </c>
      <c r="G6" s="68">
        <f>'Volume and Mix Triangulation'!G26</f>
        <v>13759.999999999998</v>
      </c>
      <c r="H6" s="26"/>
      <c r="I6" s="26">
        <f>'Volume and Mix Triangulation'!I26</f>
        <v>2346.6666666666665</v>
      </c>
      <c r="J6" s="26">
        <f>'Volume and Mix Triangulation'!J26</f>
        <v>5496.5333333333328</v>
      </c>
      <c r="K6" s="26">
        <f>'Volume and Mix Triangulation'!K26</f>
        <v>5930.6666666666661</v>
      </c>
      <c r="L6" s="26">
        <f>'Volume and Mix Triangulation'!L26</f>
        <v>2805.333333333333</v>
      </c>
      <c r="M6" s="68">
        <f>'Volume and Mix Triangulation'!M26</f>
        <v>16579.199999999997</v>
      </c>
      <c r="N6" s="26"/>
      <c r="O6" s="138">
        <f>M6/G6-1</f>
        <v>0.20488372093023255</v>
      </c>
      <c r="P6" s="26"/>
    </row>
    <row r="7" spans="2:16" ht="12" x14ac:dyDescent="0.25">
      <c r="B7" s="2" t="s">
        <v>38</v>
      </c>
      <c r="C7" s="26">
        <f>'Cost of Goods Sold'!C14</f>
        <v>-1296.75</v>
      </c>
      <c r="D7" s="26">
        <f>'Cost of Goods Sold'!D14</f>
        <v>-2570.71</v>
      </c>
      <c r="E7" s="26">
        <f>'Cost of Goods Sold'!E14</f>
        <v>-2476.36</v>
      </c>
      <c r="F7" s="26">
        <f>'Cost of Goods Sold'!F14</f>
        <v>-1158.4766666666665</v>
      </c>
      <c r="G7" s="68">
        <f>'Cost of Goods Sold'!G14</f>
        <v>-7502.2966666666662</v>
      </c>
      <c r="H7" s="26"/>
      <c r="I7" s="26">
        <f>'Cost of Goods Sold'!I14</f>
        <v>-1404.4366666666665</v>
      </c>
      <c r="J7" s="26">
        <f>'Cost of Goods Sold'!J14</f>
        <v>-2877.7663333333335</v>
      </c>
      <c r="K7" s="26">
        <f>'Cost of Goods Sold'!K14</f>
        <v>-2770.8636666666662</v>
      </c>
      <c r="L7" s="26">
        <f>'Cost of Goods Sold'!L14</f>
        <v>-1280.0033333333331</v>
      </c>
      <c r="M7" s="68">
        <f>'Cost of Goods Sold'!M14</f>
        <v>-8333.07</v>
      </c>
      <c r="N7" s="26"/>
      <c r="O7" s="11">
        <f t="shared" ref="O7:O17" si="0">M7/G7-1</f>
        <v>0.11073586799420099</v>
      </c>
      <c r="P7" s="26"/>
    </row>
    <row r="8" spans="2:16" ht="12" x14ac:dyDescent="0.25">
      <c r="B8" s="22" t="s">
        <v>59</v>
      </c>
      <c r="C8" s="47">
        <f>SUM(C6:C7)</f>
        <v>653.25</v>
      </c>
      <c r="D8" s="47">
        <f t="shared" ref="D8:G8" si="1">SUM(D6:D7)</f>
        <v>1989.29</v>
      </c>
      <c r="E8" s="47">
        <f t="shared" si="1"/>
        <v>2443.64</v>
      </c>
      <c r="F8" s="47">
        <f t="shared" si="1"/>
        <v>1171.5233333333331</v>
      </c>
      <c r="G8" s="69">
        <f t="shared" si="1"/>
        <v>6257.703333333332</v>
      </c>
      <c r="H8" s="26"/>
      <c r="I8" s="47">
        <f>I6+I7</f>
        <v>942.23</v>
      </c>
      <c r="J8" s="47">
        <f>J6+J7</f>
        <v>2618.7669999999994</v>
      </c>
      <c r="K8" s="47">
        <f>K6+K7</f>
        <v>3159.8029999999999</v>
      </c>
      <c r="L8" s="47">
        <f>L6+L7</f>
        <v>1525.33</v>
      </c>
      <c r="M8" s="69">
        <f>M6+M7</f>
        <v>8246.1299999999974</v>
      </c>
      <c r="N8" s="26"/>
      <c r="O8" s="148">
        <f t="shared" si="0"/>
        <v>0.3177566210393481</v>
      </c>
      <c r="P8" s="26"/>
    </row>
    <row r="9" spans="2:16" ht="12" x14ac:dyDescent="0.25">
      <c r="B9" s="2" t="s">
        <v>60</v>
      </c>
      <c r="C9" s="26">
        <f>'SG&amp;A Expense'!C27</f>
        <v>-461</v>
      </c>
      <c r="D9" s="26">
        <f>'SG&amp;A Expense'!D27</f>
        <v>-812</v>
      </c>
      <c r="E9" s="26">
        <f>'SG&amp;A Expense'!E27</f>
        <v>-882</v>
      </c>
      <c r="F9" s="26">
        <f>'SG&amp;A Expense'!F27</f>
        <v>-556</v>
      </c>
      <c r="G9" s="68">
        <f>'SG&amp;A Expense'!G27</f>
        <v>-2711</v>
      </c>
      <c r="H9" s="26"/>
      <c r="I9" s="26">
        <f>'SG&amp;A Expense'!I27</f>
        <v>-515.67264957264956</v>
      </c>
      <c r="J9" s="26">
        <f>'SG&amp;A Expense'!J27</f>
        <v>-925.83222222222207</v>
      </c>
      <c r="K9" s="26">
        <f>'SG&amp;A Expense'!K27</f>
        <v>-1002.5466124661245</v>
      </c>
      <c r="L9" s="26">
        <f>'SG&amp;A Expense'!L27</f>
        <v>-607.7914163090129</v>
      </c>
      <c r="M9" s="68">
        <f>'SG&amp;A Expense'!M27</f>
        <v>-3051.8429005700091</v>
      </c>
      <c r="N9" s="26"/>
      <c r="O9" s="11">
        <f t="shared" si="0"/>
        <v>0.12572589471413087</v>
      </c>
      <c r="P9" s="26"/>
    </row>
    <row r="10" spans="2:16" ht="12" x14ac:dyDescent="0.25">
      <c r="B10" s="22" t="s">
        <v>61</v>
      </c>
      <c r="C10" s="47">
        <f>SUM(C8:C9)</f>
        <v>192.25</v>
      </c>
      <c r="D10" s="47">
        <f t="shared" ref="D10:G10" si="2">SUM(D8:D9)</f>
        <v>1177.29</v>
      </c>
      <c r="E10" s="47">
        <f t="shared" si="2"/>
        <v>1561.6399999999999</v>
      </c>
      <c r="F10" s="47">
        <f t="shared" si="2"/>
        <v>615.52333333333308</v>
      </c>
      <c r="G10" s="69">
        <f t="shared" si="2"/>
        <v>3546.703333333332</v>
      </c>
      <c r="H10" s="26"/>
      <c r="I10" s="47">
        <f>I8+I9</f>
        <v>426.55735042735046</v>
      </c>
      <c r="J10" s="47">
        <f>J8+J9</f>
        <v>1692.9347777777773</v>
      </c>
      <c r="K10" s="47">
        <f>K8+K9</f>
        <v>2157.2563875338756</v>
      </c>
      <c r="L10" s="47">
        <f>L8+L9</f>
        <v>917.53858369098702</v>
      </c>
      <c r="M10" s="69">
        <f>M8+M9</f>
        <v>5194.2870994299883</v>
      </c>
      <c r="N10" s="26"/>
      <c r="O10" s="148">
        <f t="shared" si="0"/>
        <v>0.46453949238212489</v>
      </c>
      <c r="P10" s="26"/>
    </row>
    <row r="11" spans="2:16" ht="12" x14ac:dyDescent="0.25">
      <c r="B11" s="2" t="s">
        <v>57</v>
      </c>
      <c r="C11" s="66">
        <f>'Fixed Assets'!C13</f>
        <v>-50</v>
      </c>
      <c r="D11" s="66">
        <f>'Fixed Assets'!D13</f>
        <v>-52.375</v>
      </c>
      <c r="E11" s="66">
        <f>'Fixed Assets'!E13</f>
        <v>-61.15625</v>
      </c>
      <c r="F11" s="66">
        <f>'Fixed Assets'!F13</f>
        <v>-70.3984375</v>
      </c>
      <c r="G11" s="70">
        <f>SUM(C11:F11)</f>
        <v>-233.9296875</v>
      </c>
      <c r="H11" s="26"/>
      <c r="I11" s="66">
        <f>'Fixed Assets'!I13</f>
        <v>-72.703515625000009</v>
      </c>
      <c r="J11" s="66">
        <f>'Fixed Assets'!J13</f>
        <v>-74.93500651041667</v>
      </c>
      <c r="K11" s="66">
        <f>'Fixed Assets'!K13</f>
        <v>-84.929589518229164</v>
      </c>
      <c r="L11" s="66">
        <f>'Fixed Assets'!L13</f>
        <v>-95.509776708984361</v>
      </c>
      <c r="M11" s="70">
        <f>'Fixed Assets'!M13</f>
        <v>-328.07788836263023</v>
      </c>
      <c r="N11" s="26"/>
      <c r="O11" s="149">
        <f t="shared" si="0"/>
        <v>0.40246367132273542</v>
      </c>
      <c r="P11" s="26"/>
    </row>
    <row r="12" spans="2:16" ht="12" x14ac:dyDescent="0.25">
      <c r="B12" s="22" t="s">
        <v>62</v>
      </c>
      <c r="C12" s="47">
        <f>SUM(C10:C11)</f>
        <v>142.25</v>
      </c>
      <c r="D12" s="47">
        <f t="shared" ref="D12:G12" si="3">SUM(D10:D11)</f>
        <v>1124.915</v>
      </c>
      <c r="E12" s="47">
        <f t="shared" si="3"/>
        <v>1500.4837499999999</v>
      </c>
      <c r="F12" s="47">
        <f t="shared" si="3"/>
        <v>545.12489583333308</v>
      </c>
      <c r="G12" s="69">
        <f t="shared" si="3"/>
        <v>3312.773645833332</v>
      </c>
      <c r="H12" s="26"/>
      <c r="I12" s="47">
        <f>I10+I11</f>
        <v>353.85383480235043</v>
      </c>
      <c r="J12" s="47">
        <f>J10+J11</f>
        <v>1617.9997712673605</v>
      </c>
      <c r="K12" s="47">
        <f>K10+K11</f>
        <v>2072.3267980156465</v>
      </c>
      <c r="L12" s="47">
        <f>L10+L11</f>
        <v>822.02880698200261</v>
      </c>
      <c r="M12" s="69">
        <f>M10+M11</f>
        <v>4866.2092110673584</v>
      </c>
      <c r="N12" s="26"/>
      <c r="O12" s="148">
        <f t="shared" si="0"/>
        <v>0.4689229423168928</v>
      </c>
      <c r="P12" s="26"/>
    </row>
    <row r="13" spans="2:16" ht="12" x14ac:dyDescent="0.25">
      <c r="B13" s="2" t="s">
        <v>103</v>
      </c>
      <c r="C13" s="26">
        <f>-'Loan repayment schedule'!C12</f>
        <v>-12.308</v>
      </c>
      <c r="D13" s="26">
        <f>-'Loan repayment schedule'!D12</f>
        <v>-11.834634319999999</v>
      </c>
      <c r="E13" s="26">
        <f>-'Loan repayment schedule'!E12</f>
        <v>-11.332137716052799</v>
      </c>
      <c r="F13" s="26">
        <f>-'Loan repayment schedule'!F12</f>
        <v>-10.798717471098689</v>
      </c>
      <c r="G13" s="68">
        <f>SUM(C13:F13)</f>
        <v>-46.273489507151488</v>
      </c>
      <c r="H13" s="26"/>
      <c r="I13" s="26">
        <f>-'Loan repayment schedule'!H12</f>
        <v>-10.232470544270102</v>
      </c>
      <c r="J13" s="26">
        <f>-'Loan repayment schedule'!I12</f>
        <v>-9.6313767815644837</v>
      </c>
      <c r="K13" s="26">
        <f>-'Loan repayment schedule'!J12</f>
        <v>-8.9932917087019622</v>
      </c>
      <c r="L13" s="26">
        <f>-'Loan repayment schedule'!K12</f>
        <v>-8.3159388804554819</v>
      </c>
      <c r="M13" s="68">
        <f>SUM(I13:L13)</f>
        <v>-37.173077914992028</v>
      </c>
      <c r="N13" s="26"/>
      <c r="O13" s="11">
        <f t="shared" si="0"/>
        <v>-0.19666577319078149</v>
      </c>
      <c r="P13" s="26"/>
    </row>
    <row r="14" spans="2:16" ht="12" x14ac:dyDescent="0.25">
      <c r="B14" s="22" t="s">
        <v>106</v>
      </c>
      <c r="C14" s="47">
        <f>C12+C13</f>
        <v>129.94200000000001</v>
      </c>
      <c r="D14" s="47">
        <f t="shared" ref="D14:G14" si="4">D12+D13</f>
        <v>1113.0803656799999</v>
      </c>
      <c r="E14" s="47">
        <f t="shared" si="4"/>
        <v>1489.1516122839471</v>
      </c>
      <c r="F14" s="47">
        <f t="shared" si="4"/>
        <v>534.32617836223437</v>
      </c>
      <c r="G14" s="69">
        <f t="shared" si="4"/>
        <v>3266.5001563261803</v>
      </c>
      <c r="H14" s="26"/>
      <c r="I14" s="47">
        <f t="shared" ref="I14" si="5">I12+I13</f>
        <v>343.62136425808035</v>
      </c>
      <c r="J14" s="47">
        <f t="shared" ref="J14" si="6">J12+J13</f>
        <v>1608.368394485796</v>
      </c>
      <c r="K14" s="47">
        <f t="shared" ref="K14" si="7">K12+K13</f>
        <v>2063.3335063069444</v>
      </c>
      <c r="L14" s="47">
        <f t="shared" ref="L14" si="8">L12+L13</f>
        <v>813.71286810154709</v>
      </c>
      <c r="M14" s="69">
        <f t="shared" ref="M14" si="9">M12+M13</f>
        <v>4829.0361331523663</v>
      </c>
      <c r="N14" s="26"/>
      <c r="O14" s="148">
        <f t="shared" si="0"/>
        <v>0.47835172265338688</v>
      </c>
      <c r="P14" s="26"/>
    </row>
    <row r="15" spans="2:16" ht="12" x14ac:dyDescent="0.25">
      <c r="B15" s="2" t="s">
        <v>63</v>
      </c>
      <c r="C15" s="53">
        <f>-C16*C14</f>
        <v>-19.491299999999999</v>
      </c>
      <c r="D15" s="53">
        <f t="shared" ref="D15:G15" si="10">-D16*D14</f>
        <v>-166.96205485199997</v>
      </c>
      <c r="E15" s="53">
        <f t="shared" si="10"/>
        <v>-223.37274184259206</v>
      </c>
      <c r="F15" s="53">
        <f t="shared" si="10"/>
        <v>-80.14892675433515</v>
      </c>
      <c r="G15" s="121">
        <f t="shared" si="10"/>
        <v>-489.975023448927</v>
      </c>
      <c r="H15" s="53"/>
      <c r="I15" s="53">
        <f>-I16*I14</f>
        <v>-51.543204638712048</v>
      </c>
      <c r="J15" s="53">
        <f t="shared" ref="J15:M15" si="11">-J16*J14</f>
        <v>-241.25525917286939</v>
      </c>
      <c r="K15" s="53">
        <f t="shared" si="11"/>
        <v>-309.50002594604166</v>
      </c>
      <c r="L15" s="53">
        <f t="shared" si="11"/>
        <v>-122.05693021523206</v>
      </c>
      <c r="M15" s="121">
        <f t="shared" si="11"/>
        <v>-724.35541997285497</v>
      </c>
      <c r="N15" s="53"/>
      <c r="O15" s="150">
        <f t="shared" si="0"/>
        <v>0.4783517226533871</v>
      </c>
      <c r="P15" s="26"/>
    </row>
    <row r="16" spans="2:16" x14ac:dyDescent="0.2">
      <c r="B16" s="41" t="s">
        <v>114</v>
      </c>
      <c r="C16" s="125">
        <v>0.15</v>
      </c>
      <c r="D16" s="125">
        <v>0.15</v>
      </c>
      <c r="E16" s="125">
        <v>0.15</v>
      </c>
      <c r="F16" s="125">
        <v>0.15</v>
      </c>
      <c r="G16" s="126">
        <v>0.15</v>
      </c>
      <c r="H16" s="127"/>
      <c r="I16" s="125">
        <f>C16</f>
        <v>0.15</v>
      </c>
      <c r="J16" s="125">
        <f>D16</f>
        <v>0.15</v>
      </c>
      <c r="K16" s="125">
        <f>E16</f>
        <v>0.15</v>
      </c>
      <c r="L16" s="125">
        <f>F16</f>
        <v>0.15</v>
      </c>
      <c r="M16" s="126">
        <f>G16</f>
        <v>0.15</v>
      </c>
      <c r="N16" s="53"/>
      <c r="O16" s="151">
        <f t="shared" si="0"/>
        <v>0</v>
      </c>
      <c r="P16" s="26"/>
    </row>
    <row r="17" spans="2:16" ht="12.6" thickBot="1" x14ac:dyDescent="0.3">
      <c r="B17" s="14" t="s">
        <v>64</v>
      </c>
      <c r="C17" s="30">
        <f>C14+C15</f>
        <v>110.45070000000001</v>
      </c>
      <c r="D17" s="30">
        <f t="shared" ref="D17:G17" si="12">D14+D15</f>
        <v>946.11831082799995</v>
      </c>
      <c r="E17" s="30">
        <f t="shared" si="12"/>
        <v>1265.7788704413551</v>
      </c>
      <c r="F17" s="30">
        <f t="shared" si="12"/>
        <v>454.17725160789922</v>
      </c>
      <c r="G17" s="71">
        <f t="shared" si="12"/>
        <v>2776.5251328772533</v>
      </c>
      <c r="H17" s="26"/>
      <c r="I17" s="30">
        <f t="shared" ref="I17:M17" si="13">I14+I15</f>
        <v>292.07815961936831</v>
      </c>
      <c r="J17" s="30">
        <f t="shared" si="13"/>
        <v>1367.1131353129267</v>
      </c>
      <c r="K17" s="30">
        <f t="shared" si="13"/>
        <v>1753.8334803609027</v>
      </c>
      <c r="L17" s="30">
        <f t="shared" si="13"/>
        <v>691.65593788631509</v>
      </c>
      <c r="M17" s="71">
        <f t="shared" si="13"/>
        <v>4104.6807131795113</v>
      </c>
      <c r="N17" s="26"/>
      <c r="O17" s="159">
        <f t="shared" si="0"/>
        <v>0.47835172265338688</v>
      </c>
      <c r="P17" s="26"/>
    </row>
  </sheetData>
  <mergeCells count="2">
    <mergeCell ref="C4:G4"/>
    <mergeCell ref="I4:O4"/>
  </mergeCell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M41"/>
  <sheetViews>
    <sheetView showGridLines="0" zoomScaleNormal="100" workbookViewId="0">
      <selection activeCell="N6" sqref="N6"/>
    </sheetView>
  </sheetViews>
  <sheetFormatPr defaultColWidth="9.21875" defaultRowHeight="12" outlineLevelRow="1" x14ac:dyDescent="0.25"/>
  <cols>
    <col min="1" max="1" width="2" style="2" customWidth="1"/>
    <col min="2" max="2" width="21.6640625" style="2" bestFit="1" customWidth="1"/>
    <col min="3" max="6" width="8.6640625" style="2" customWidth="1"/>
    <col min="7" max="7" width="3.5546875" style="2" customWidth="1"/>
    <col min="8" max="11" width="8.6640625" style="2" customWidth="1"/>
    <col min="12" max="12" width="3.6640625" style="2" customWidth="1"/>
    <col min="13" max="13" width="8.44140625" style="75" customWidth="1"/>
    <col min="14" max="16384" width="9.21875" style="2"/>
  </cols>
  <sheetData>
    <row r="1" spans="2:13" ht="15.6" x14ac:dyDescent="0.3">
      <c r="B1" s="184" t="s">
        <v>66</v>
      </c>
      <c r="C1" s="55"/>
      <c r="D1" s="55"/>
      <c r="E1" s="55"/>
      <c r="F1" s="55"/>
    </row>
    <row r="2" spans="2:13" ht="15.6" x14ac:dyDescent="0.3">
      <c r="B2" s="184"/>
      <c r="C2" s="55"/>
      <c r="D2" s="55"/>
      <c r="E2" s="55"/>
      <c r="F2" s="55"/>
    </row>
    <row r="3" spans="2:13" x14ac:dyDescent="0.25">
      <c r="B3" s="55"/>
      <c r="C3" s="242" t="s">
        <v>42</v>
      </c>
      <c r="D3" s="242"/>
      <c r="E3" s="242"/>
      <c r="F3" s="242"/>
      <c r="H3" s="242" t="s">
        <v>98</v>
      </c>
      <c r="I3" s="242"/>
      <c r="J3" s="242"/>
      <c r="K3" s="242"/>
      <c r="L3" s="242"/>
      <c r="M3" s="242"/>
    </row>
    <row r="4" spans="2:13" ht="12.6" thickBot="1" x14ac:dyDescent="0.3">
      <c r="B4" s="185" t="s">
        <v>2</v>
      </c>
      <c r="C4" s="8" t="s">
        <v>3</v>
      </c>
      <c r="D4" s="8" t="s">
        <v>4</v>
      </c>
      <c r="E4" s="8" t="s">
        <v>5</v>
      </c>
      <c r="F4" s="8" t="s">
        <v>6</v>
      </c>
      <c r="H4" s="8" t="s">
        <v>3</v>
      </c>
      <c r="I4" s="8" t="s">
        <v>4</v>
      </c>
      <c r="J4" s="8" t="s">
        <v>5</v>
      </c>
      <c r="K4" s="8" t="s">
        <v>6</v>
      </c>
      <c r="M4" s="77" t="s">
        <v>12</v>
      </c>
    </row>
    <row r="5" spans="2:13" x14ac:dyDescent="0.25">
      <c r="B5" s="186"/>
      <c r="C5" s="100"/>
      <c r="D5" s="100"/>
      <c r="E5" s="100"/>
      <c r="F5" s="100"/>
      <c r="H5" s="18"/>
      <c r="I5" s="18"/>
      <c r="J5" s="18"/>
      <c r="K5" s="18"/>
    </row>
    <row r="6" spans="2:13" x14ac:dyDescent="0.25">
      <c r="B6" s="186" t="s">
        <v>116</v>
      </c>
      <c r="C6" s="100"/>
      <c r="D6" s="100"/>
      <c r="E6" s="100"/>
      <c r="F6" s="100"/>
      <c r="H6" s="18"/>
      <c r="I6" s="18"/>
      <c r="J6" s="18"/>
      <c r="K6" s="18"/>
    </row>
    <row r="7" spans="2:13" x14ac:dyDescent="0.25">
      <c r="B7" s="55" t="s">
        <v>67</v>
      </c>
      <c r="C7" s="53">
        <f>'Cash Flow Statement'!C29</f>
        <v>866.25869999999998</v>
      </c>
      <c r="D7" s="53">
        <f>'Cash Flow Statement'!D26+C7</f>
        <v>972.08886737022226</v>
      </c>
      <c r="E7" s="53">
        <f>'Cash Flow Statement'!E26+D7</f>
        <v>1893.7894588609636</v>
      </c>
      <c r="F7" s="53">
        <f>'Cash Flow Statement'!F26+E7</f>
        <v>2932.2009024769986</v>
      </c>
      <c r="G7" s="26"/>
      <c r="H7" s="26">
        <f>'Cash Flow Statement'!I26+F7</f>
        <v>3222.4506038211925</v>
      </c>
      <c r="I7" s="26">
        <f>'Cash Flow Statement'!J26+'Balance Sheet'!H7</f>
        <v>3578.007826129804</v>
      </c>
      <c r="J7" s="26">
        <f>'Cash Flow Statement'!K26+'Balance Sheet'!I7</f>
        <v>4929.9102617917124</v>
      </c>
      <c r="K7" s="26">
        <f>'Cash Flow Statement'!L26+'Balance Sheet'!J7</f>
        <v>6353.7340634156153</v>
      </c>
      <c r="M7" s="132">
        <f>K7/F7</f>
        <v>2.1668822412707978</v>
      </c>
    </row>
    <row r="8" spans="2:13" x14ac:dyDescent="0.25">
      <c r="B8" s="55" t="s">
        <v>50</v>
      </c>
      <c r="C8" s="53">
        <f>'Working Capital'!C10</f>
        <v>650</v>
      </c>
      <c r="D8" s="53">
        <f>'Working Capital'!D10</f>
        <v>1520</v>
      </c>
      <c r="E8" s="53">
        <f>'Working Capital'!E10</f>
        <v>1640</v>
      </c>
      <c r="F8" s="53">
        <f>'Working Capital'!F10</f>
        <v>776.66666666666652</v>
      </c>
      <c r="G8" s="26"/>
      <c r="H8" s="26">
        <f>'Working Capital'!I10</f>
        <v>782.22222222222217</v>
      </c>
      <c r="I8" s="26">
        <f>'Working Capital'!J10</f>
        <v>1832.1777777777777</v>
      </c>
      <c r="J8" s="26">
        <f>'Working Capital'!K10</f>
        <v>1976.8888888888885</v>
      </c>
      <c r="K8" s="26">
        <f>'Working Capital'!L10</f>
        <v>935.11111111111097</v>
      </c>
      <c r="M8" s="132">
        <f t="shared" ref="M8:M9" si="0">K8/F8</f>
        <v>1.2040057224606582</v>
      </c>
    </row>
    <row r="9" spans="2:13" x14ac:dyDescent="0.25">
      <c r="B9" s="55" t="s">
        <v>51</v>
      </c>
      <c r="C9" s="53">
        <f>'Working Capital'!C16</f>
        <v>52</v>
      </c>
      <c r="D9" s="53">
        <f>'Working Capital'!D16</f>
        <v>121.6</v>
      </c>
      <c r="E9" s="53">
        <f>'Working Capital'!E16</f>
        <v>131.19999999999999</v>
      </c>
      <c r="F9" s="53">
        <f>'Working Capital'!F16</f>
        <v>62.133333333333326</v>
      </c>
      <c r="G9" s="26"/>
      <c r="H9" s="26">
        <f>'Working Capital'!I16</f>
        <v>58.666666666666657</v>
      </c>
      <c r="I9" s="26">
        <f>'Working Capital'!J16</f>
        <v>137.41333333333333</v>
      </c>
      <c r="J9" s="26">
        <f>'Working Capital'!K16</f>
        <v>148.26666666666665</v>
      </c>
      <c r="K9" s="26">
        <f>'Working Capital'!L16</f>
        <v>70.133333333333326</v>
      </c>
      <c r="M9" s="132">
        <f t="shared" si="0"/>
        <v>1.1287553648068669</v>
      </c>
    </row>
    <row r="10" spans="2:13" x14ac:dyDescent="0.25">
      <c r="B10" s="55"/>
      <c r="C10" s="53"/>
      <c r="D10" s="53"/>
      <c r="E10" s="53"/>
      <c r="F10" s="53"/>
      <c r="G10" s="26"/>
      <c r="H10" s="26"/>
      <c r="I10" s="26"/>
      <c r="J10" s="26"/>
      <c r="K10" s="26"/>
      <c r="M10" s="132"/>
    </row>
    <row r="11" spans="2:13" x14ac:dyDescent="0.25">
      <c r="B11" s="186" t="s">
        <v>117</v>
      </c>
      <c r="C11" s="53"/>
      <c r="D11" s="53"/>
      <c r="E11" s="53"/>
      <c r="F11" s="53"/>
      <c r="G11" s="26"/>
      <c r="H11" s="26"/>
      <c r="I11" s="26"/>
      <c r="J11" s="26"/>
      <c r="K11" s="26"/>
    </row>
    <row r="12" spans="2:13" x14ac:dyDescent="0.25">
      <c r="B12" s="55" t="s">
        <v>56</v>
      </c>
      <c r="C12" s="53">
        <f>'Fixed Assets'!C16</f>
        <v>1047.5</v>
      </c>
      <c r="D12" s="53">
        <f>'Fixed Assets'!D16</f>
        <v>1223.125</v>
      </c>
      <c r="E12" s="53">
        <f>'Fixed Assets'!E16</f>
        <v>1407.96875</v>
      </c>
      <c r="F12" s="53">
        <f>'Fixed Assets'!F16</f>
        <v>1454.0703125</v>
      </c>
      <c r="G12" s="26"/>
      <c r="H12" s="26">
        <f>'Fixed Assets'!I16</f>
        <v>1498.7001302083333</v>
      </c>
      <c r="I12" s="26">
        <f>'Fixed Assets'!J16</f>
        <v>1698.5917903645832</v>
      </c>
      <c r="J12" s="26">
        <f>'Fixed Assets'!K16</f>
        <v>1910.1955341796872</v>
      </c>
      <c r="K12" s="26">
        <f>'Fixed Assets'!L16</f>
        <v>1954.9524241373695</v>
      </c>
      <c r="M12" s="132">
        <f>K12/F12</f>
        <v>1.3444689760402282</v>
      </c>
    </row>
    <row r="13" spans="2:13" x14ac:dyDescent="0.25">
      <c r="B13" s="55"/>
      <c r="C13" s="53"/>
      <c r="D13" s="53"/>
      <c r="E13" s="53"/>
      <c r="F13" s="53"/>
      <c r="G13" s="26"/>
      <c r="H13" s="26"/>
      <c r="I13" s="26"/>
      <c r="J13" s="26"/>
      <c r="K13" s="26"/>
      <c r="M13" s="132"/>
    </row>
    <row r="14" spans="2:13" ht="12.6" thickBot="1" x14ac:dyDescent="0.3">
      <c r="B14" s="187" t="s">
        <v>68</v>
      </c>
      <c r="C14" s="188">
        <f>C12+C9+C8+C7</f>
        <v>2615.7586999999999</v>
      </c>
      <c r="D14" s="188">
        <f>D12+D9+D8+D7</f>
        <v>3836.8138673702224</v>
      </c>
      <c r="E14" s="188">
        <f>E12+E9+E8+E7</f>
        <v>5072.9582088609632</v>
      </c>
      <c r="F14" s="188">
        <f>F12+F9+F8+F7</f>
        <v>5225.0712149769988</v>
      </c>
      <c r="G14" s="26"/>
      <c r="H14" s="30">
        <f>H12+H9+H8+H7</f>
        <v>5562.0396229184153</v>
      </c>
      <c r="I14" s="30">
        <f>I12+I9+I8+I7</f>
        <v>7246.1907276054981</v>
      </c>
      <c r="J14" s="30">
        <f>J12+J9+J8+J7</f>
        <v>8965.261351526955</v>
      </c>
      <c r="K14" s="30">
        <f>K12+K9+K8+K7</f>
        <v>9313.9309319974291</v>
      </c>
      <c r="M14" s="152">
        <f>K14/F14</f>
        <v>1.7825462178008669</v>
      </c>
    </row>
    <row r="15" spans="2:13" x14ac:dyDescent="0.25">
      <c r="B15" s="55"/>
      <c r="C15" s="53"/>
      <c r="D15" s="53"/>
      <c r="E15" s="53"/>
      <c r="F15" s="53"/>
      <c r="G15" s="26"/>
      <c r="H15" s="26"/>
      <c r="I15" s="26"/>
      <c r="J15" s="26"/>
      <c r="K15" s="26"/>
    </row>
    <row r="16" spans="2:13" x14ac:dyDescent="0.25">
      <c r="B16" s="186" t="s">
        <v>118</v>
      </c>
      <c r="C16" s="53"/>
      <c r="D16" s="53"/>
      <c r="E16" s="53"/>
      <c r="F16" s="53"/>
      <c r="G16" s="26"/>
      <c r="H16" s="26"/>
      <c r="I16" s="26"/>
      <c r="J16" s="26"/>
      <c r="K16" s="26"/>
    </row>
    <row r="17" spans="2:13" x14ac:dyDescent="0.25">
      <c r="B17" s="55" t="s">
        <v>162</v>
      </c>
      <c r="C17" s="53">
        <f>'Working Capital'!C13</f>
        <v>288.16666666666669</v>
      </c>
      <c r="D17" s="53">
        <f>'Working Capital'!D13</f>
        <v>571.26888888888891</v>
      </c>
      <c r="E17" s="53">
        <f>'Working Capital'!E13</f>
        <v>550.30222222222233</v>
      </c>
      <c r="F17" s="53">
        <f>'Working Capital'!F13</f>
        <v>257.43925925925919</v>
      </c>
      <c r="G17" s="26"/>
      <c r="H17" s="26">
        <f>'Working Capital'!I13</f>
        <v>312.09703703703701</v>
      </c>
      <c r="I17" s="26">
        <f>'Working Capital'!J13</f>
        <v>639.50362962962959</v>
      </c>
      <c r="J17" s="26">
        <f>'Working Capital'!K13</f>
        <v>615.74748148148149</v>
      </c>
      <c r="K17" s="26">
        <f>'Working Capital'!L13</f>
        <v>284.44518518518515</v>
      </c>
      <c r="M17" s="132">
        <f t="shared" ref="M17" si="1">K17/F17</f>
        <v>1.1049021272187904</v>
      </c>
    </row>
    <row r="18" spans="2:13" x14ac:dyDescent="0.25">
      <c r="B18" s="55" t="s">
        <v>69</v>
      </c>
      <c r="C18" s="53">
        <v>0</v>
      </c>
      <c r="D18" s="53">
        <v>0</v>
      </c>
      <c r="E18" s="53">
        <v>0</v>
      </c>
      <c r="F18" s="53">
        <v>0</v>
      </c>
      <c r="G18" s="26"/>
      <c r="H18" s="26">
        <v>0</v>
      </c>
      <c r="I18" s="26">
        <v>0</v>
      </c>
      <c r="J18" s="26">
        <v>0</v>
      </c>
      <c r="K18" s="26">
        <v>0</v>
      </c>
      <c r="M18" s="132">
        <v>0</v>
      </c>
    </row>
    <row r="19" spans="2:13" x14ac:dyDescent="0.25">
      <c r="B19" s="55"/>
      <c r="C19" s="53"/>
      <c r="D19" s="53"/>
      <c r="E19" s="53"/>
      <c r="F19" s="53"/>
      <c r="G19" s="26"/>
      <c r="H19" s="26"/>
      <c r="I19" s="26"/>
      <c r="J19" s="26"/>
      <c r="K19" s="26"/>
      <c r="M19" s="132"/>
    </row>
    <row r="20" spans="2:13" x14ac:dyDescent="0.25">
      <c r="B20" s="186" t="s">
        <v>119</v>
      </c>
      <c r="C20" s="53"/>
      <c r="D20" s="53"/>
      <c r="E20" s="53"/>
      <c r="F20" s="53"/>
      <c r="G20" s="26"/>
      <c r="H20" s="26"/>
      <c r="I20" s="26"/>
      <c r="J20" s="26"/>
      <c r="K20" s="26"/>
    </row>
    <row r="21" spans="2:13" x14ac:dyDescent="0.25">
      <c r="B21" s="55" t="s">
        <v>101</v>
      </c>
      <c r="C21" s="53">
        <f>'Loan repayment schedule'!C14</f>
        <v>192.30799999999999</v>
      </c>
      <c r="D21" s="53">
        <f>'Loan repayment schedule'!D14</f>
        <v>184.14263431999998</v>
      </c>
      <c r="E21" s="53">
        <f>'Loan repayment schedule'!E14</f>
        <v>175.4747720360528</v>
      </c>
      <c r="F21" s="53">
        <f>'Loan repayment schedule'!F14</f>
        <v>166.27348950715148</v>
      </c>
      <c r="G21" s="26"/>
      <c r="H21" s="26">
        <f>'Loan repayment schedule'!H14</f>
        <v>156.5059600514216</v>
      </c>
      <c r="I21" s="26">
        <f>'Loan repayment schedule'!I14</f>
        <v>146.13733683298608</v>
      </c>
      <c r="J21" s="26">
        <f>'Loan repayment schedule'!J14</f>
        <v>135.13062854168805</v>
      </c>
      <c r="K21" s="104">
        <f>'Loan repayment schedule'!K14</f>
        <v>123.44656742214354</v>
      </c>
      <c r="M21" s="132">
        <f t="shared" ref="M21" si="2">K21/F21</f>
        <v>0.74243084563901007</v>
      </c>
    </row>
    <row r="22" spans="2:13" x14ac:dyDescent="0.25">
      <c r="B22" s="55"/>
      <c r="C22" s="53"/>
      <c r="D22" s="53"/>
      <c r="E22" s="53"/>
      <c r="F22" s="53"/>
      <c r="G22" s="26"/>
      <c r="H22" s="26"/>
      <c r="I22" s="26"/>
      <c r="J22" s="26"/>
      <c r="K22" s="104"/>
      <c r="M22" s="132"/>
    </row>
    <row r="23" spans="2:13" x14ac:dyDescent="0.25">
      <c r="B23" s="186" t="s">
        <v>70</v>
      </c>
      <c r="C23" s="53">
        <f>C25-SUM(C17:C21)</f>
        <v>2135.2840333333334</v>
      </c>
      <c r="D23" s="53">
        <f>C23+'Income Statement'!D17</f>
        <v>3081.4023441613335</v>
      </c>
      <c r="E23" s="53">
        <f>D23+'Income Statement'!E17</f>
        <v>4347.1812146026887</v>
      </c>
      <c r="F23" s="53">
        <f>E23+'Income Statement'!F17</f>
        <v>4801.3584662105877</v>
      </c>
      <c r="G23" s="26"/>
      <c r="H23" s="26">
        <f>F23+'Income Statement'!I17</f>
        <v>5093.436625829956</v>
      </c>
      <c r="I23" s="26">
        <f>H23+'Income Statement'!J17</f>
        <v>6460.5497611428827</v>
      </c>
      <c r="J23" s="26">
        <f>I23+'Income Statement'!K17</f>
        <v>8214.383241503785</v>
      </c>
      <c r="K23" s="26">
        <f>J23+'Income Statement'!L17</f>
        <v>8906.0391793900999</v>
      </c>
      <c r="M23" s="132">
        <f t="shared" ref="M23" si="3">K23/F23</f>
        <v>1.8548998667910501</v>
      </c>
    </row>
    <row r="24" spans="2:13" x14ac:dyDescent="0.25">
      <c r="B24" s="186"/>
      <c r="C24" s="53"/>
      <c r="D24" s="53"/>
      <c r="E24" s="53"/>
      <c r="F24" s="53"/>
      <c r="G24" s="26"/>
      <c r="H24" s="26"/>
      <c r="I24" s="26"/>
      <c r="J24" s="26"/>
      <c r="K24" s="26"/>
      <c r="M24" s="132"/>
    </row>
    <row r="25" spans="2:13" ht="12.6" thickBot="1" x14ac:dyDescent="0.3">
      <c r="B25" s="187" t="s">
        <v>78</v>
      </c>
      <c r="C25" s="188">
        <f>C14</f>
        <v>2615.7586999999999</v>
      </c>
      <c r="D25" s="188">
        <f>D23+D21+D18+D17</f>
        <v>3836.8138673702224</v>
      </c>
      <c r="E25" s="188">
        <f>E23+E21+E18+E17</f>
        <v>5072.9582088609641</v>
      </c>
      <c r="F25" s="188">
        <f>F23+F21+F18+F17</f>
        <v>5225.0712149769988</v>
      </c>
      <c r="G25" s="53"/>
      <c r="H25" s="30">
        <f>H23+H21+H18+H17</f>
        <v>5562.0396229184144</v>
      </c>
      <c r="I25" s="30">
        <f>I23+I21+I18+I17</f>
        <v>7246.1907276054981</v>
      </c>
      <c r="J25" s="30">
        <f>J23+J21+J18+J17</f>
        <v>8965.261351526955</v>
      </c>
      <c r="K25" s="30">
        <f>K23+K21+K18+K17</f>
        <v>9313.9309319974273</v>
      </c>
      <c r="M25" s="152">
        <f t="shared" ref="M25" si="4">K25/F25</f>
        <v>1.7825462178008664</v>
      </c>
    </row>
    <row r="26" spans="2:13" x14ac:dyDescent="0.25">
      <c r="C26" s="26"/>
      <c r="D26" s="26"/>
      <c r="E26" s="26"/>
      <c r="F26" s="26"/>
      <c r="G26" s="53"/>
      <c r="H26" s="26"/>
      <c r="I26" s="26"/>
      <c r="J26" s="26"/>
      <c r="K26" s="26"/>
    </row>
    <row r="27" spans="2:13" hidden="1" outlineLevel="1" x14ac:dyDescent="0.25">
      <c r="B27" s="147" t="s">
        <v>77</v>
      </c>
      <c r="C27" s="62">
        <f>C14-C25</f>
        <v>0</v>
      </c>
      <c r="D27" s="62">
        <f>D14-D25</f>
        <v>0</v>
      </c>
      <c r="E27" s="62">
        <f>E14-E25</f>
        <v>0</v>
      </c>
      <c r="F27" s="62">
        <f>F14-F25</f>
        <v>0</v>
      </c>
      <c r="G27" s="53"/>
      <c r="H27" s="62">
        <f>H14-H25</f>
        <v>0</v>
      </c>
      <c r="I27" s="62">
        <f>I14-I25</f>
        <v>0</v>
      </c>
      <c r="J27" s="62">
        <f>J14-J25</f>
        <v>0</v>
      </c>
      <c r="K27" s="62">
        <f>K14-K25</f>
        <v>0</v>
      </c>
      <c r="L27" s="45"/>
    </row>
    <row r="28" spans="2:13" s="55" customFormat="1" outlineLevel="1" x14ac:dyDescent="0.25"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4"/>
      <c r="M28" s="87"/>
    </row>
    <row r="29" spans="2:13" hidden="1" x14ac:dyDescent="0.25">
      <c r="B29" s="2" t="s">
        <v>79</v>
      </c>
      <c r="C29" s="48"/>
      <c r="D29" s="48">
        <f>D23-C23</f>
        <v>946.11831082800018</v>
      </c>
      <c r="E29" s="48">
        <f>E23-D23</f>
        <v>1265.7788704413551</v>
      </c>
      <c r="F29" s="48">
        <f>F23-E23</f>
        <v>454.17725160789905</v>
      </c>
      <c r="G29" s="170"/>
      <c r="H29" s="48">
        <f>H23-F23</f>
        <v>292.07815961936831</v>
      </c>
      <c r="I29" s="48">
        <f>I23-H23</f>
        <v>1367.1131353129267</v>
      </c>
      <c r="J29" s="48">
        <f>J23-I23</f>
        <v>1753.8334803609023</v>
      </c>
      <c r="K29" s="48">
        <f>K23-J23</f>
        <v>691.65593788631486</v>
      </c>
      <c r="L29" s="45"/>
    </row>
    <row r="30" spans="2:13" hidden="1" x14ac:dyDescent="0.25">
      <c r="B30" s="2" t="s">
        <v>64</v>
      </c>
      <c r="C30" s="48"/>
      <c r="D30" s="48">
        <f>'Income Statement'!D17</f>
        <v>946.11831082799995</v>
      </c>
      <c r="E30" s="48">
        <f>'Income Statement'!E17</f>
        <v>1265.7788704413551</v>
      </c>
      <c r="F30" s="48">
        <f>'Income Statement'!F17</f>
        <v>454.17725160789922</v>
      </c>
      <c r="G30" s="170"/>
      <c r="H30" s="48">
        <f>'Income Statement'!I17</f>
        <v>292.07815961936831</v>
      </c>
      <c r="I30" s="48">
        <f>'Income Statement'!J17</f>
        <v>1367.1131353129267</v>
      </c>
      <c r="J30" s="48">
        <f>'Income Statement'!K17</f>
        <v>1753.8334803609027</v>
      </c>
      <c r="K30" s="48">
        <f>'Income Statement'!L17</f>
        <v>691.65593788631509</v>
      </c>
      <c r="L30" s="45"/>
    </row>
    <row r="31" spans="2:13" hidden="1" x14ac:dyDescent="0.25">
      <c r="B31" s="34" t="s">
        <v>77</v>
      </c>
      <c r="C31" s="62"/>
      <c r="D31" s="62">
        <f>D29-D30</f>
        <v>0</v>
      </c>
      <c r="E31" s="62">
        <f t="shared" ref="E31:F31" si="5">E29-E30</f>
        <v>0</v>
      </c>
      <c r="F31" s="62">
        <f t="shared" si="5"/>
        <v>0</v>
      </c>
      <c r="G31" s="53"/>
      <c r="H31" s="62">
        <f t="shared" ref="H31" si="6">H29-H30</f>
        <v>0</v>
      </c>
      <c r="I31" s="62">
        <f t="shared" ref="I31" si="7">I29-I30</f>
        <v>0</v>
      </c>
      <c r="J31" s="62">
        <f t="shared" ref="J31" si="8">J29-J30</f>
        <v>0</v>
      </c>
      <c r="K31" s="62">
        <f t="shared" ref="K31" si="9">K29-K30</f>
        <v>0</v>
      </c>
    </row>
    <row r="32" spans="2:13" s="55" customFormat="1" x14ac:dyDescent="0.25">
      <c r="D32" s="53"/>
      <c r="E32" s="53"/>
      <c r="F32" s="53"/>
      <c r="H32" s="53"/>
      <c r="I32" s="53"/>
      <c r="J32" s="53"/>
      <c r="K32" s="53"/>
      <c r="M32" s="87"/>
    </row>
    <row r="33" spans="2:11" hidden="1" x14ac:dyDescent="0.25">
      <c r="B33" s="2" t="s">
        <v>80</v>
      </c>
      <c r="D33" s="26">
        <f>D12-C12</f>
        <v>175.625</v>
      </c>
      <c r="E33" s="26">
        <f>E12-D12</f>
        <v>184.84375</v>
      </c>
      <c r="F33" s="26">
        <f>F12-E12</f>
        <v>46.1015625</v>
      </c>
      <c r="G33" s="53"/>
      <c r="H33" s="26">
        <f>H12-F12</f>
        <v>44.629817708333348</v>
      </c>
      <c r="I33" s="26">
        <f>I12-H12</f>
        <v>199.89166015624983</v>
      </c>
      <c r="J33" s="26">
        <f>J12-I12</f>
        <v>211.60374381510405</v>
      </c>
      <c r="K33" s="26">
        <f>K12-J12</f>
        <v>44.756889957682233</v>
      </c>
    </row>
    <row r="34" spans="2:11" hidden="1" x14ac:dyDescent="0.25">
      <c r="B34" s="2" t="s">
        <v>57</v>
      </c>
      <c r="D34" s="26">
        <f>-'Income Statement'!D11</f>
        <v>52.375</v>
      </c>
      <c r="E34" s="26">
        <f>-'Income Statement'!E11</f>
        <v>61.15625</v>
      </c>
      <c r="F34" s="26">
        <f>-'Income Statement'!F11</f>
        <v>70.3984375</v>
      </c>
      <c r="G34" s="55"/>
      <c r="H34" s="26">
        <f>-'Income Statement'!I11</f>
        <v>72.703515625000009</v>
      </c>
      <c r="I34" s="26">
        <f>-'Income Statement'!J11</f>
        <v>74.93500651041667</v>
      </c>
      <c r="J34" s="26">
        <f>-'Income Statement'!K11</f>
        <v>84.929589518229164</v>
      </c>
      <c r="K34" s="26">
        <f>-'Income Statement'!L11</f>
        <v>95.509776708984361</v>
      </c>
    </row>
    <row r="35" spans="2:11" hidden="1" x14ac:dyDescent="0.25">
      <c r="B35" s="2" t="s">
        <v>81</v>
      </c>
      <c r="D35" s="26">
        <f>D33+D34</f>
        <v>228</v>
      </c>
      <c r="E35" s="26">
        <f t="shared" ref="E35:K35" si="10">E33+E34</f>
        <v>246</v>
      </c>
      <c r="F35" s="26">
        <f t="shared" si="10"/>
        <v>116.5</v>
      </c>
      <c r="G35" s="53"/>
      <c r="H35" s="26">
        <f t="shared" si="10"/>
        <v>117.33333333333336</v>
      </c>
      <c r="I35" s="26">
        <f t="shared" si="10"/>
        <v>274.82666666666648</v>
      </c>
      <c r="J35" s="26">
        <f t="shared" si="10"/>
        <v>296.53333333333319</v>
      </c>
      <c r="K35" s="26">
        <f t="shared" si="10"/>
        <v>140.26666666666659</v>
      </c>
    </row>
    <row r="36" spans="2:11" hidden="1" x14ac:dyDescent="0.25">
      <c r="B36" s="34" t="s">
        <v>77</v>
      </c>
      <c r="C36" s="34"/>
      <c r="D36" s="62">
        <f>D35+'Cash Flow Statement'!D20</f>
        <v>0</v>
      </c>
      <c r="E36" s="62">
        <f>E35+'Cash Flow Statement'!E20</f>
        <v>0</v>
      </c>
      <c r="F36" s="62">
        <f>F35+'Cash Flow Statement'!F20</f>
        <v>0</v>
      </c>
      <c r="G36" s="55"/>
      <c r="H36" s="62">
        <f>H35+'Cash Flow Statement'!I20</f>
        <v>0</v>
      </c>
      <c r="I36" s="62">
        <f>I35+'Cash Flow Statement'!J20</f>
        <v>0</v>
      </c>
      <c r="J36" s="62">
        <f>J35+'Cash Flow Statement'!K20</f>
        <v>0</v>
      </c>
      <c r="K36" s="62">
        <f>K35+'Cash Flow Statement'!L20</f>
        <v>0</v>
      </c>
    </row>
    <row r="37" spans="2:11" hidden="1" x14ac:dyDescent="0.25">
      <c r="G37" s="55"/>
    </row>
    <row r="38" spans="2:11" hidden="1" x14ac:dyDescent="0.25">
      <c r="G38" s="55"/>
    </row>
    <row r="39" spans="2:11" x14ac:dyDescent="0.25">
      <c r="G39" s="55"/>
    </row>
    <row r="40" spans="2:11" x14ac:dyDescent="0.25">
      <c r="G40" s="55"/>
    </row>
    <row r="41" spans="2:11" x14ac:dyDescent="0.25">
      <c r="G41" s="55"/>
    </row>
  </sheetData>
  <mergeCells count="2">
    <mergeCell ref="C3:F3"/>
    <mergeCell ref="H3:M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35"/>
  <sheetViews>
    <sheetView showGridLines="0" zoomScaleNormal="100" workbookViewId="0">
      <selection activeCell="B11" sqref="B11"/>
    </sheetView>
  </sheetViews>
  <sheetFormatPr defaultColWidth="9.21875" defaultRowHeight="12" outlineLevelRow="1" x14ac:dyDescent="0.25"/>
  <cols>
    <col min="1" max="1" width="2" style="2" customWidth="1"/>
    <col min="2" max="2" width="43.44140625" style="2" customWidth="1"/>
    <col min="3" max="6" width="9.21875" style="2" customWidth="1"/>
    <col min="7" max="7" width="9.21875" style="75" customWidth="1"/>
    <col min="8" max="8" width="1.77734375" style="2" customWidth="1"/>
    <col min="9" max="12" width="9.21875" style="2" customWidth="1"/>
    <col min="13" max="13" width="7.21875" style="75" customWidth="1"/>
    <col min="14" max="14" width="1.5546875" style="2" customWidth="1"/>
    <col min="15" max="15" width="10.21875" style="2" customWidth="1"/>
    <col min="16" max="16" width="2.21875" style="2" customWidth="1"/>
    <col min="17" max="16384" width="9.21875" style="2"/>
  </cols>
  <sheetData>
    <row r="1" spans="2:15" ht="15.6" x14ac:dyDescent="0.3">
      <c r="B1" s="3" t="s">
        <v>115</v>
      </c>
    </row>
    <row r="4" spans="2:15" x14ac:dyDescent="0.25">
      <c r="C4" s="242" t="s">
        <v>42</v>
      </c>
      <c r="D4" s="242"/>
      <c r="E4" s="242"/>
      <c r="F4" s="242"/>
      <c r="G4" s="76"/>
      <c r="I4" s="242" t="s">
        <v>98</v>
      </c>
      <c r="J4" s="242"/>
      <c r="K4" s="242"/>
      <c r="L4" s="242"/>
      <c r="M4" s="242"/>
      <c r="N4" s="242"/>
      <c r="O4" s="242"/>
    </row>
    <row r="5" spans="2:15" ht="12.6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  <c r="O5" s="17" t="s">
        <v>12</v>
      </c>
    </row>
    <row r="6" spans="2:15" x14ac:dyDescent="0.25">
      <c r="B6" s="12"/>
      <c r="C6" s="18"/>
      <c r="D6" s="18"/>
      <c r="E6" s="18"/>
      <c r="F6" s="18"/>
      <c r="G6" s="78"/>
      <c r="I6" s="18"/>
      <c r="J6" s="18"/>
      <c r="K6" s="18"/>
      <c r="L6" s="18"/>
      <c r="M6" s="78"/>
    </row>
    <row r="7" spans="2:15" outlineLevel="1" x14ac:dyDescent="0.25">
      <c r="B7" s="12" t="s">
        <v>64</v>
      </c>
      <c r="C7" s="73">
        <f>'Income Statement'!C17</f>
        <v>110.45070000000001</v>
      </c>
      <c r="D7" s="73">
        <f>'Income Statement'!D17</f>
        <v>946.11831082799995</v>
      </c>
      <c r="E7" s="73">
        <f>'Income Statement'!E17</f>
        <v>1265.7788704413551</v>
      </c>
      <c r="F7" s="73">
        <f>'Income Statement'!F17</f>
        <v>454.17725160789922</v>
      </c>
      <c r="G7" s="79">
        <f>SUM(C7:F7)</f>
        <v>2776.5251328772542</v>
      </c>
      <c r="I7" s="73">
        <f>'Income Statement'!I17</f>
        <v>292.07815961936831</v>
      </c>
      <c r="J7" s="73">
        <f>'Income Statement'!J17</f>
        <v>1367.1131353129267</v>
      </c>
      <c r="K7" s="73">
        <f>'Income Statement'!K17</f>
        <v>1753.8334803609027</v>
      </c>
      <c r="L7" s="73">
        <f>'Income Statement'!L17</f>
        <v>691.65593788631509</v>
      </c>
      <c r="M7" s="79">
        <f>SUM(I7:L7)</f>
        <v>4104.6807131795131</v>
      </c>
    </row>
    <row r="8" spans="2:15" outlineLevel="1" x14ac:dyDescent="0.25">
      <c r="B8" s="2" t="s">
        <v>107</v>
      </c>
      <c r="C8" s="74">
        <f>-'Income Statement'!C11</f>
        <v>50</v>
      </c>
      <c r="D8" s="74">
        <f>-'Income Statement'!D11</f>
        <v>52.375</v>
      </c>
      <c r="E8" s="74">
        <f>-'Income Statement'!E11</f>
        <v>61.15625</v>
      </c>
      <c r="F8" s="74">
        <f>-'Income Statement'!F11</f>
        <v>70.3984375</v>
      </c>
      <c r="G8" s="80">
        <f>SUM(C8:F8)</f>
        <v>233.9296875</v>
      </c>
      <c r="H8" s="74"/>
      <c r="I8" s="74">
        <f>-'Income Statement'!I11</f>
        <v>72.703515625000009</v>
      </c>
      <c r="J8" s="74">
        <f>-'Income Statement'!J11</f>
        <v>74.93500651041667</v>
      </c>
      <c r="K8" s="74">
        <f>-'Income Statement'!K11</f>
        <v>84.929589518229164</v>
      </c>
      <c r="L8" s="74">
        <f>-'Income Statement'!L11</f>
        <v>95.509776708984361</v>
      </c>
      <c r="M8" s="80">
        <f>SUM(I8:L8)</f>
        <v>328.07788836263023</v>
      </c>
    </row>
    <row r="9" spans="2:15" outlineLevel="1" x14ac:dyDescent="0.25">
      <c r="B9" s="2" t="s">
        <v>108</v>
      </c>
      <c r="C9" s="74">
        <f>-'Income Statement'!C13</f>
        <v>12.308</v>
      </c>
      <c r="D9" s="74">
        <f>-'Income Statement'!D13</f>
        <v>11.834634319999999</v>
      </c>
      <c r="E9" s="74">
        <f>-'Income Statement'!E13</f>
        <v>11.332137716052799</v>
      </c>
      <c r="F9" s="74">
        <f>-'Income Statement'!F13</f>
        <v>10.798717471098689</v>
      </c>
      <c r="G9" s="80">
        <f>SUM(C9:F9)</f>
        <v>46.273489507151488</v>
      </c>
      <c r="I9" s="74">
        <f>-'Income Statement'!I13</f>
        <v>10.232470544270102</v>
      </c>
      <c r="J9" s="74">
        <f>-'Income Statement'!J13</f>
        <v>9.6313767815644837</v>
      </c>
      <c r="K9" s="74">
        <f>-'Income Statement'!K13</f>
        <v>8.9932917087019622</v>
      </c>
      <c r="L9" s="74">
        <f>-'Income Statement'!L13</f>
        <v>8.3159388804554819</v>
      </c>
      <c r="M9" s="80">
        <f>SUM(I9:L9)</f>
        <v>37.173077914992028</v>
      </c>
    </row>
    <row r="10" spans="2:15" outlineLevel="1" x14ac:dyDescent="0.25">
      <c r="B10" s="2" t="s">
        <v>109</v>
      </c>
      <c r="C10" s="74">
        <f>-'Income Statement'!C15</f>
        <v>19.491299999999999</v>
      </c>
      <c r="D10" s="74">
        <f>-'Income Statement'!D15</f>
        <v>166.96205485199997</v>
      </c>
      <c r="E10" s="74">
        <f>-'Income Statement'!E15</f>
        <v>223.37274184259206</v>
      </c>
      <c r="F10" s="74">
        <f>-'Income Statement'!F15</f>
        <v>80.14892675433515</v>
      </c>
      <c r="G10" s="80">
        <f>SUM(C10:F10)</f>
        <v>489.97502344892717</v>
      </c>
      <c r="I10" s="74">
        <f>-'Income Statement'!I15</f>
        <v>51.543204638712048</v>
      </c>
      <c r="J10" s="74">
        <f>-'Income Statement'!J15</f>
        <v>241.25525917286939</v>
      </c>
      <c r="K10" s="74">
        <f>-'Income Statement'!K15</f>
        <v>309.50002594604166</v>
      </c>
      <c r="L10" s="74">
        <f>-'Income Statement'!L15</f>
        <v>122.05693021523206</v>
      </c>
      <c r="M10" s="80">
        <f>SUM(I10:L10)</f>
        <v>724.35541997285509</v>
      </c>
    </row>
    <row r="11" spans="2:15" outlineLevel="1" collapsed="1" x14ac:dyDescent="0.25">
      <c r="B11" s="12" t="s">
        <v>61</v>
      </c>
      <c r="C11" s="31">
        <f>'Income Statement'!C10</f>
        <v>192.25</v>
      </c>
      <c r="D11" s="31">
        <f>'Income Statement'!D10</f>
        <v>1177.29</v>
      </c>
      <c r="E11" s="31">
        <f>'Income Statement'!E10</f>
        <v>1561.6399999999999</v>
      </c>
      <c r="F11" s="31">
        <f>'Income Statement'!F10</f>
        <v>615.52333333333308</v>
      </c>
      <c r="G11" s="79">
        <f>SUM(C11:F11)</f>
        <v>3546.7033333333329</v>
      </c>
      <c r="H11" s="31"/>
      <c r="I11" s="31">
        <f>'Income Statement'!I10</f>
        <v>426.55735042735046</v>
      </c>
      <c r="J11" s="31">
        <f>'Income Statement'!J10</f>
        <v>1692.9347777777773</v>
      </c>
      <c r="K11" s="31">
        <f>'Income Statement'!K10</f>
        <v>2157.2563875338756</v>
      </c>
      <c r="L11" s="31">
        <f>'Income Statement'!L10</f>
        <v>917.53858369098702</v>
      </c>
      <c r="M11" s="79">
        <f>SUM(I11:L11)</f>
        <v>5194.287099429991</v>
      </c>
    </row>
    <row r="12" spans="2:15" outlineLevel="1" x14ac:dyDescent="0.25">
      <c r="B12" s="12"/>
      <c r="C12" s="31"/>
      <c r="D12" s="31"/>
      <c r="E12" s="31"/>
      <c r="F12" s="31"/>
      <c r="G12" s="79"/>
      <c r="H12" s="31"/>
      <c r="I12" s="31"/>
      <c r="J12" s="31"/>
      <c r="K12" s="31"/>
      <c r="L12" s="31"/>
      <c r="M12" s="79"/>
    </row>
    <row r="13" spans="2:15" outlineLevel="1" x14ac:dyDescent="0.25">
      <c r="B13" s="2" t="s">
        <v>71</v>
      </c>
      <c r="C13" s="26">
        <v>320</v>
      </c>
      <c r="D13" s="26">
        <f>-('Working Capital'!D10-'Working Capital'!C10)</f>
        <v>-870</v>
      </c>
      <c r="E13" s="26">
        <f>-('Working Capital'!E10-'Working Capital'!D10)</f>
        <v>-120</v>
      </c>
      <c r="F13" s="26">
        <f>-('Working Capital'!F10-'Working Capital'!E10)</f>
        <v>863.33333333333348</v>
      </c>
      <c r="G13" s="68">
        <f t="shared" ref="G13:G15" si="0">SUM(C13:F13)</f>
        <v>193.33333333333348</v>
      </c>
      <c r="H13" s="26"/>
      <c r="I13" s="26">
        <f>-('Balance Sheet'!H8-'Balance Sheet'!F8)</f>
        <v>-5.5555555555556566</v>
      </c>
      <c r="J13" s="26">
        <f>-('Balance Sheet'!I8-'Balance Sheet'!H8)</f>
        <v>-1049.9555555555555</v>
      </c>
      <c r="K13" s="26">
        <f>-('Balance Sheet'!J8-'Balance Sheet'!I8)</f>
        <v>-144.71111111111077</v>
      </c>
      <c r="L13" s="26">
        <f>-('Balance Sheet'!K8-'Balance Sheet'!J8)</f>
        <v>1041.7777777777774</v>
      </c>
      <c r="M13" s="68">
        <f t="shared" ref="M13:M15" si="1">SUM(I13:L13)</f>
        <v>-158.44444444444457</v>
      </c>
    </row>
    <row r="14" spans="2:15" outlineLevel="1" x14ac:dyDescent="0.25">
      <c r="B14" s="2" t="s">
        <v>72</v>
      </c>
      <c r="C14" s="26">
        <v>42</v>
      </c>
      <c r="D14" s="26">
        <f>-('Working Capital'!D16-'Working Capital'!C16)</f>
        <v>-69.599999999999994</v>
      </c>
      <c r="E14" s="26">
        <f>-('Working Capital'!E16-'Working Capital'!D16)</f>
        <v>-9.5999999999999943</v>
      </c>
      <c r="F14" s="26">
        <f>-('Working Capital'!F16-'Working Capital'!E16)</f>
        <v>69.066666666666663</v>
      </c>
      <c r="G14" s="68">
        <f t="shared" si="0"/>
        <v>31.866666666666674</v>
      </c>
      <c r="H14" s="26"/>
      <c r="I14" s="26">
        <f>-('Balance Sheet'!H9-'Balance Sheet'!F9)</f>
        <v>3.4666666666666686</v>
      </c>
      <c r="J14" s="26">
        <f>-('Balance Sheet'!I9-'Balance Sheet'!H9)</f>
        <v>-78.74666666666667</v>
      </c>
      <c r="K14" s="26">
        <f>-('Balance Sheet'!J9-'Balance Sheet'!I9)</f>
        <v>-10.853333333333325</v>
      </c>
      <c r="L14" s="26">
        <f>-('Balance Sheet'!K9-'Balance Sheet'!J9)</f>
        <v>78.133333333333326</v>
      </c>
      <c r="M14" s="68">
        <f t="shared" si="1"/>
        <v>-8</v>
      </c>
    </row>
    <row r="15" spans="2:15" outlineLevel="1" x14ac:dyDescent="0.25">
      <c r="B15" s="2" t="s">
        <v>176</v>
      </c>
      <c r="C15" s="26">
        <v>-186</v>
      </c>
      <c r="D15" s="26">
        <f>'Working Capital'!D13-'Working Capital'!C13</f>
        <v>283.10222222222222</v>
      </c>
      <c r="E15" s="26">
        <f>'Working Capital'!E13-'Working Capital'!D13</f>
        <v>-20.966666666666583</v>
      </c>
      <c r="F15" s="26">
        <f>'Working Capital'!F13-'Working Capital'!E13</f>
        <v>-292.86296296296314</v>
      </c>
      <c r="G15" s="68">
        <f t="shared" si="0"/>
        <v>-216.7274074074075</v>
      </c>
      <c r="H15" s="26"/>
      <c r="I15" s="26">
        <f>'Balance Sheet'!H17-'Balance Sheet'!F17</f>
        <v>54.657777777777824</v>
      </c>
      <c r="J15" s="26">
        <f>'Balance Sheet'!I17-'Balance Sheet'!H17</f>
        <v>327.40659259259257</v>
      </c>
      <c r="K15" s="26">
        <f>'Balance Sheet'!J17-'Balance Sheet'!I17</f>
        <v>-23.7561481481481</v>
      </c>
      <c r="L15" s="26">
        <f>'Balance Sheet'!K17-'Balance Sheet'!J17</f>
        <v>-331.30229629629633</v>
      </c>
      <c r="M15" s="68">
        <f t="shared" si="1"/>
        <v>27.005925925925965</v>
      </c>
    </row>
    <row r="16" spans="2:15" outlineLevel="1" x14ac:dyDescent="0.25">
      <c r="C16" s="26"/>
      <c r="D16" s="26"/>
      <c r="E16" s="26"/>
      <c r="F16" s="26"/>
      <c r="G16" s="68"/>
      <c r="H16" s="26"/>
      <c r="I16" s="26"/>
      <c r="J16" s="26"/>
      <c r="K16" s="26"/>
      <c r="L16" s="26"/>
      <c r="M16" s="68"/>
    </row>
    <row r="17" spans="2:17" outlineLevel="1" x14ac:dyDescent="0.25">
      <c r="B17" s="2" t="s">
        <v>85</v>
      </c>
      <c r="C17" s="26">
        <f>'Income Statement'!C15</f>
        <v>-19.491299999999999</v>
      </c>
      <c r="D17" s="26">
        <f>'Income Statement'!D15</f>
        <v>-166.96205485199997</v>
      </c>
      <c r="E17" s="26">
        <f>'Income Statement'!E15</f>
        <v>-223.37274184259206</v>
      </c>
      <c r="F17" s="26">
        <f>'Income Statement'!F15</f>
        <v>-80.14892675433515</v>
      </c>
      <c r="G17" s="68">
        <f>SUM(C17:F17)</f>
        <v>-489.97502344892717</v>
      </c>
      <c r="H17" s="26"/>
      <c r="I17" s="26">
        <f>'Income Statement'!I15</f>
        <v>-51.543204638712048</v>
      </c>
      <c r="J17" s="26">
        <f>'Income Statement'!J15</f>
        <v>-241.25525917286939</v>
      </c>
      <c r="K17" s="26">
        <f>'Income Statement'!K15</f>
        <v>-309.50002594604166</v>
      </c>
      <c r="L17" s="26">
        <f>'Income Statement'!L15</f>
        <v>-122.05693021523206</v>
      </c>
      <c r="M17" s="68">
        <f>SUM(I17:L17)</f>
        <v>-724.35541997285509</v>
      </c>
    </row>
    <row r="18" spans="2:17" ht="12.6" thickBot="1" x14ac:dyDescent="0.3">
      <c r="B18" s="14" t="s">
        <v>82</v>
      </c>
      <c r="C18" s="30">
        <f>SUM(C11:C17)</f>
        <v>348.75869999999998</v>
      </c>
      <c r="D18" s="30">
        <f>SUM(D11:D17)</f>
        <v>353.83016737022228</v>
      </c>
      <c r="E18" s="30">
        <f>SUM(E11:E17)</f>
        <v>1187.7005914907413</v>
      </c>
      <c r="F18" s="30">
        <f>SUM(F11:F17)</f>
        <v>1174.9114436160348</v>
      </c>
      <c r="G18" s="30">
        <f>SUM(G11:G17)</f>
        <v>3065.2009024769986</v>
      </c>
      <c r="H18" s="26"/>
      <c r="I18" s="30">
        <f>SUM(I11:I17)</f>
        <v>427.58303467752728</v>
      </c>
      <c r="J18" s="30">
        <f>SUM(J11:J17)</f>
        <v>650.3838889752783</v>
      </c>
      <c r="K18" s="30">
        <f>SUM(K11:K17)</f>
        <v>1668.4357689952417</v>
      </c>
      <c r="L18" s="30">
        <f>SUM(L11:L17)</f>
        <v>1584.0904682905693</v>
      </c>
      <c r="M18" s="30">
        <f>SUM(M11:M17)</f>
        <v>4330.4931609386176</v>
      </c>
      <c r="O18" s="190">
        <f>M18/G18-1</f>
        <v>0.41279260274232987</v>
      </c>
    </row>
    <row r="19" spans="2:17" x14ac:dyDescent="0.25">
      <c r="C19" s="26"/>
      <c r="D19" s="26"/>
      <c r="E19" s="26"/>
      <c r="F19" s="26"/>
      <c r="G19" s="68"/>
      <c r="H19" s="26"/>
      <c r="I19" s="26"/>
      <c r="J19" s="26"/>
      <c r="K19" s="26"/>
      <c r="L19" s="26"/>
      <c r="M19" s="68"/>
    </row>
    <row r="20" spans="2:17" outlineLevel="1" x14ac:dyDescent="0.25">
      <c r="B20" s="2" t="s">
        <v>177</v>
      </c>
      <c r="C20" s="26">
        <f>-'Fixed Assets'!C10</f>
        <v>-97.5</v>
      </c>
      <c r="D20" s="26">
        <f>-'Fixed Assets'!D10</f>
        <v>-228</v>
      </c>
      <c r="E20" s="26">
        <f>-'Fixed Assets'!E10</f>
        <v>-246</v>
      </c>
      <c r="F20" s="26">
        <f>-'Fixed Assets'!F10</f>
        <v>-116.49999999999999</v>
      </c>
      <c r="G20" s="68">
        <f t="shared" ref="G20:G23" si="2">SUM(C20:F20)</f>
        <v>-688</v>
      </c>
      <c r="H20" s="26"/>
      <c r="I20" s="26">
        <f>-'Fixed Assets'!I10</f>
        <v>-117.33333333333333</v>
      </c>
      <c r="J20" s="26">
        <f>-'Fixed Assets'!J10</f>
        <v>-274.82666666666665</v>
      </c>
      <c r="K20" s="26">
        <f>-'Fixed Assets'!K10</f>
        <v>-296.5333333333333</v>
      </c>
      <c r="L20" s="26">
        <f>-'Fixed Assets'!L10</f>
        <v>-140.26666666666665</v>
      </c>
      <c r="M20" s="68">
        <f t="shared" ref="M20:M23" si="3">SUM(I20:L20)</f>
        <v>-828.95999999999992</v>
      </c>
    </row>
    <row r="21" spans="2:17" ht="12.6" thickBot="1" x14ac:dyDescent="0.3">
      <c r="B21" s="14" t="s">
        <v>83</v>
      </c>
      <c r="C21" s="30">
        <f>C20</f>
        <v>-97.5</v>
      </c>
      <c r="D21" s="30">
        <f>D20</f>
        <v>-228</v>
      </c>
      <c r="E21" s="30">
        <f t="shared" ref="E21:G21" si="4">E20</f>
        <v>-246</v>
      </c>
      <c r="F21" s="30">
        <f t="shared" si="4"/>
        <v>-116.49999999999999</v>
      </c>
      <c r="G21" s="71">
        <f t="shared" si="4"/>
        <v>-688</v>
      </c>
      <c r="H21" s="26"/>
      <c r="I21" s="30">
        <f t="shared" ref="I21" si="5">I20</f>
        <v>-117.33333333333333</v>
      </c>
      <c r="J21" s="30">
        <f t="shared" ref="J21" si="6">J20</f>
        <v>-274.82666666666665</v>
      </c>
      <c r="K21" s="30">
        <f t="shared" ref="K21" si="7">K20</f>
        <v>-296.5333333333333</v>
      </c>
      <c r="L21" s="30">
        <f t="shared" ref="L21" si="8">L20</f>
        <v>-140.26666666666665</v>
      </c>
      <c r="M21" s="71">
        <f t="shared" ref="M21" si="9">M20</f>
        <v>-828.95999999999992</v>
      </c>
      <c r="O21" s="190">
        <f>M21/G21-1</f>
        <v>0.20488372093023255</v>
      </c>
    </row>
    <row r="22" spans="2:17" x14ac:dyDescent="0.25">
      <c r="C22" s="26"/>
      <c r="D22" s="26"/>
      <c r="E22" s="26"/>
      <c r="F22" s="26"/>
      <c r="G22" s="68"/>
      <c r="H22" s="26"/>
      <c r="I22" s="26"/>
      <c r="J22" s="26"/>
      <c r="K22" s="26"/>
      <c r="L22" s="26"/>
      <c r="M22" s="68"/>
    </row>
    <row r="23" spans="2:17" outlineLevel="1" x14ac:dyDescent="0.25">
      <c r="B23" s="2" t="s">
        <v>100</v>
      </c>
      <c r="C23" s="26">
        <f>'Loan repayment schedule'!C13</f>
        <v>-20</v>
      </c>
      <c r="D23" s="26">
        <f>'Loan repayment schedule'!D13</f>
        <v>-20</v>
      </c>
      <c r="E23" s="26">
        <f>'Loan repayment schedule'!E13</f>
        <v>-20</v>
      </c>
      <c r="F23" s="26">
        <f>'Loan repayment schedule'!F13</f>
        <v>-20</v>
      </c>
      <c r="G23" s="68">
        <f t="shared" si="2"/>
        <v>-80</v>
      </c>
      <c r="H23" s="26"/>
      <c r="I23" s="26">
        <v>-20</v>
      </c>
      <c r="J23" s="26">
        <v>-20</v>
      </c>
      <c r="K23" s="26">
        <v>-20</v>
      </c>
      <c r="L23" s="26">
        <v>-20</v>
      </c>
      <c r="M23" s="68">
        <f t="shared" si="3"/>
        <v>-80</v>
      </c>
    </row>
    <row r="24" spans="2:17" ht="12.6" thickBot="1" x14ac:dyDescent="0.3">
      <c r="B24" s="14" t="s">
        <v>84</v>
      </c>
      <c r="C24" s="30">
        <f t="shared" ref="C24" si="10">C23</f>
        <v>-20</v>
      </c>
      <c r="D24" s="30">
        <f t="shared" ref="D24:G24" si="11">D23</f>
        <v>-20</v>
      </c>
      <c r="E24" s="30">
        <f t="shared" si="11"/>
        <v>-20</v>
      </c>
      <c r="F24" s="30">
        <f t="shared" si="11"/>
        <v>-20</v>
      </c>
      <c r="G24" s="71">
        <f t="shared" si="11"/>
        <v>-80</v>
      </c>
      <c r="H24" s="26"/>
      <c r="I24" s="30">
        <f t="shared" ref="I24" si="12">I23</f>
        <v>-20</v>
      </c>
      <c r="J24" s="30">
        <f t="shared" ref="J24" si="13">J23</f>
        <v>-20</v>
      </c>
      <c r="K24" s="30">
        <f t="shared" ref="K24" si="14">K23</f>
        <v>-20</v>
      </c>
      <c r="L24" s="30">
        <f t="shared" ref="L24" si="15">L23</f>
        <v>-20</v>
      </c>
      <c r="M24" s="71">
        <f t="shared" ref="M24" si="16">M23</f>
        <v>-80</v>
      </c>
      <c r="O24" s="190">
        <f>M24/G24-1</f>
        <v>0</v>
      </c>
    </row>
    <row r="25" spans="2:17" x14ac:dyDescent="0.25">
      <c r="C25" s="26"/>
      <c r="D25" s="26"/>
      <c r="E25" s="26"/>
      <c r="F25" s="26"/>
      <c r="G25" s="81"/>
      <c r="H25" s="26"/>
      <c r="I25" s="26"/>
      <c r="J25" s="26"/>
      <c r="K25" s="26"/>
      <c r="L25" s="26"/>
      <c r="M25" s="68"/>
    </row>
    <row r="26" spans="2:17" ht="12.6" thickBot="1" x14ac:dyDescent="0.3">
      <c r="B26" s="14" t="s">
        <v>73</v>
      </c>
      <c r="C26" s="30">
        <f>C18+C21+C24</f>
        <v>231.25869999999998</v>
      </c>
      <c r="D26" s="30">
        <f>D18+D21+D24</f>
        <v>105.83016737022228</v>
      </c>
      <c r="E26" s="30">
        <f t="shared" ref="E26:G26" si="17">E18+E21+E24</f>
        <v>921.70059149074132</v>
      </c>
      <c r="F26" s="30">
        <f t="shared" si="17"/>
        <v>1038.4114436160348</v>
      </c>
      <c r="G26" s="71">
        <f t="shared" si="17"/>
        <v>2297.2009024769986</v>
      </c>
      <c r="H26" s="26"/>
      <c r="I26" s="30">
        <f t="shared" ref="I26:M26" si="18">I18+I21+I24</f>
        <v>290.24970134419397</v>
      </c>
      <c r="J26" s="30">
        <f t="shared" si="18"/>
        <v>355.55722230861164</v>
      </c>
      <c r="K26" s="30">
        <f t="shared" si="18"/>
        <v>1351.9024356619084</v>
      </c>
      <c r="L26" s="30">
        <f t="shared" si="18"/>
        <v>1423.8238016239027</v>
      </c>
      <c r="M26" s="71">
        <f t="shared" si="18"/>
        <v>3421.5331609386176</v>
      </c>
      <c r="O26" s="190">
        <f>M26/G26-1</f>
        <v>0.4894357551615478</v>
      </c>
    </row>
    <row r="27" spans="2:17" x14ac:dyDescent="0.25">
      <c r="C27" s="26"/>
      <c r="D27" s="26"/>
      <c r="E27" s="26"/>
      <c r="F27" s="26"/>
      <c r="G27" s="81"/>
      <c r="H27" s="26"/>
      <c r="I27" s="26"/>
      <c r="J27" s="26"/>
      <c r="K27" s="26"/>
      <c r="L27" s="26"/>
      <c r="M27" s="68"/>
    </row>
    <row r="28" spans="2:17" x14ac:dyDescent="0.25">
      <c r="B28" s="49" t="s">
        <v>74</v>
      </c>
      <c r="C28" s="67">
        <v>635</v>
      </c>
      <c r="D28" s="26">
        <f>C29</f>
        <v>866.25869999999998</v>
      </c>
      <c r="E28" s="26">
        <f t="shared" ref="E28:F28" si="19">D29</f>
        <v>972.08886737022226</v>
      </c>
      <c r="F28" s="26">
        <f t="shared" si="19"/>
        <v>1893.7894588609636</v>
      </c>
      <c r="G28" s="83">
        <f>C28</f>
        <v>635</v>
      </c>
      <c r="H28" s="26"/>
      <c r="I28" s="26">
        <f>F29</f>
        <v>2932.2009024769986</v>
      </c>
      <c r="J28" s="26">
        <f>I29</f>
        <v>3222.4506038211925</v>
      </c>
      <c r="K28" s="26">
        <f t="shared" ref="K28:L28" si="20">J29</f>
        <v>3578.007826129804</v>
      </c>
      <c r="L28" s="26">
        <f t="shared" si="20"/>
        <v>4929.9102617917124</v>
      </c>
      <c r="M28" s="83">
        <f>G29</f>
        <v>2932.2009024769986</v>
      </c>
    </row>
    <row r="29" spans="2:17" x14ac:dyDescent="0.25">
      <c r="B29" s="49" t="s">
        <v>75</v>
      </c>
      <c r="C29" s="67">
        <f>C26+C28</f>
        <v>866.25869999999998</v>
      </c>
      <c r="D29" s="67">
        <f>D26+D28</f>
        <v>972.08886737022226</v>
      </c>
      <c r="E29" s="67">
        <f>E26+E28</f>
        <v>1893.7894588609636</v>
      </c>
      <c r="F29" s="67">
        <f>F26+F28</f>
        <v>2932.2009024769986</v>
      </c>
      <c r="G29" s="121">
        <f>G26+G28</f>
        <v>2932.2009024769986</v>
      </c>
      <c r="H29" s="26"/>
      <c r="I29" s="67">
        <f>I26+I28</f>
        <v>3222.4506038211925</v>
      </c>
      <c r="J29" s="67">
        <f>J26+J28</f>
        <v>3578.007826129804</v>
      </c>
      <c r="K29" s="67">
        <f>K26+K28</f>
        <v>4929.9102617917124</v>
      </c>
      <c r="L29" s="67">
        <f>L26+L28</f>
        <v>6353.7340634156153</v>
      </c>
      <c r="M29" s="121">
        <f>M26+M28</f>
        <v>6353.7340634156162</v>
      </c>
      <c r="O29" s="191">
        <f>M29/G29-1</f>
        <v>1.1668822412707982</v>
      </c>
      <c r="Q29" s="117" t="s">
        <v>178</v>
      </c>
    </row>
    <row r="30" spans="2:17" ht="12.6" thickBot="1" x14ac:dyDescent="0.3">
      <c r="B30" s="14" t="s">
        <v>76</v>
      </c>
      <c r="C30" s="84">
        <f>C29-C28</f>
        <v>231.25869999999998</v>
      </c>
      <c r="D30" s="84">
        <f t="shared" ref="D30:F30" si="21">D29-D28</f>
        <v>105.83016737022228</v>
      </c>
      <c r="E30" s="84">
        <f t="shared" si="21"/>
        <v>921.70059149074132</v>
      </c>
      <c r="F30" s="84">
        <f t="shared" si="21"/>
        <v>1038.4114436160351</v>
      </c>
      <c r="G30" s="84">
        <f>G29-G28</f>
        <v>2297.2009024769986</v>
      </c>
      <c r="H30" s="26"/>
      <c r="I30" s="84">
        <f t="shared" ref="I30:L30" si="22">I29-I28</f>
        <v>290.24970134419391</v>
      </c>
      <c r="J30" s="84">
        <f t="shared" si="22"/>
        <v>355.55722230861147</v>
      </c>
      <c r="K30" s="84">
        <f t="shared" si="22"/>
        <v>1351.9024356619084</v>
      </c>
      <c r="L30" s="84">
        <f t="shared" si="22"/>
        <v>1423.8238016239029</v>
      </c>
      <c r="M30" s="84">
        <f>M29-M28</f>
        <v>3421.5331609386176</v>
      </c>
      <c r="O30" s="189"/>
    </row>
    <row r="31" spans="2:17" x14ac:dyDescent="0.25">
      <c r="B31" s="49"/>
      <c r="C31" s="67"/>
      <c r="D31" s="26"/>
      <c r="E31" s="26"/>
      <c r="F31" s="26"/>
      <c r="G31" s="81"/>
      <c r="H31" s="26"/>
      <c r="I31" s="26"/>
      <c r="J31" s="26"/>
      <c r="K31" s="26"/>
      <c r="L31" s="26"/>
      <c r="M31" s="83"/>
    </row>
    <row r="32" spans="2:17" hidden="1" x14ac:dyDescent="0.25">
      <c r="B32" s="51" t="s">
        <v>77</v>
      </c>
      <c r="C32" s="85">
        <f>C26-C30</f>
        <v>0</v>
      </c>
      <c r="D32" s="85">
        <f>D26-D30</f>
        <v>0</v>
      </c>
      <c r="E32" s="85">
        <f>E26-E30</f>
        <v>0</v>
      </c>
      <c r="F32" s="85">
        <f>F26-F30</f>
        <v>0</v>
      </c>
      <c r="G32" s="85">
        <f>G26-G30</f>
        <v>0</v>
      </c>
      <c r="H32" s="86"/>
      <c r="I32" s="85">
        <f>I26-I30</f>
        <v>0</v>
      </c>
      <c r="J32" s="85">
        <f>J26-J30</f>
        <v>0</v>
      </c>
      <c r="K32" s="85">
        <f>K26-K30</f>
        <v>0</v>
      </c>
      <c r="L32" s="85">
        <f>L26-L30</f>
        <v>0</v>
      </c>
      <c r="M32" s="85">
        <f>M26-M30</f>
        <v>0</v>
      </c>
    </row>
    <row r="33" spans="3:13" x14ac:dyDescent="0.25">
      <c r="C33" s="26"/>
      <c r="D33" s="26"/>
      <c r="E33" s="26"/>
      <c r="F33" s="26"/>
      <c r="G33" s="82"/>
      <c r="H33" s="26"/>
      <c r="I33" s="26"/>
      <c r="J33" s="26"/>
      <c r="K33" s="26"/>
      <c r="L33" s="26"/>
      <c r="M33" s="68"/>
    </row>
    <row r="34" spans="3:13" x14ac:dyDescent="0.25">
      <c r="C34" s="26"/>
      <c r="D34" s="26"/>
      <c r="E34" s="26"/>
      <c r="F34" s="26"/>
      <c r="G34" s="68"/>
      <c r="H34" s="26"/>
      <c r="I34" s="26"/>
      <c r="J34" s="26"/>
      <c r="K34" s="26"/>
      <c r="L34" s="26"/>
      <c r="M34" s="68"/>
    </row>
    <row r="35" spans="3:13" x14ac:dyDescent="0.25">
      <c r="C35" s="26"/>
      <c r="D35" s="26"/>
      <c r="E35" s="26"/>
      <c r="F35" s="26"/>
      <c r="G35" s="68"/>
      <c r="H35" s="26"/>
      <c r="I35" s="26"/>
      <c r="J35" s="26"/>
      <c r="K35" s="26"/>
      <c r="L35" s="26"/>
      <c r="M35" s="68"/>
    </row>
  </sheetData>
  <mergeCells count="2">
    <mergeCell ref="C4:F4"/>
    <mergeCell ref="I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EDEB-33C9-417F-B89A-F4C41663F880}">
  <dimension ref="A2:K24"/>
  <sheetViews>
    <sheetView showGridLines="0" tabSelected="1" workbookViewId="0">
      <selection activeCell="M8" sqref="M8"/>
    </sheetView>
  </sheetViews>
  <sheetFormatPr defaultColWidth="12.44140625" defaultRowHeight="14.4" x14ac:dyDescent="0.3"/>
  <cols>
    <col min="1" max="1" width="8" style="194" customWidth="1"/>
    <col min="2" max="2" width="4.44140625" customWidth="1"/>
    <col min="3" max="3" width="15.6640625" customWidth="1"/>
    <col min="4" max="4" width="9.6640625" customWidth="1"/>
    <col min="5" max="5" width="11.33203125" customWidth="1"/>
    <col min="7" max="7" width="13.6640625" customWidth="1"/>
  </cols>
  <sheetData>
    <row r="2" spans="3:11" ht="15.6" x14ac:dyDescent="0.3">
      <c r="C2" s="195" t="s">
        <v>201</v>
      </c>
      <c r="D2" s="195"/>
      <c r="E2" s="195"/>
      <c r="F2" s="195"/>
      <c r="G2" s="195"/>
      <c r="H2" s="195"/>
      <c r="I2" s="195"/>
      <c r="J2" s="195"/>
    </row>
    <row r="4" spans="3:11" ht="15.6" x14ac:dyDescent="0.3">
      <c r="C4" s="196" t="s">
        <v>202</v>
      </c>
      <c r="D4" s="196" t="s">
        <v>203</v>
      </c>
      <c r="F4" s="196" t="s">
        <v>204</v>
      </c>
      <c r="G4" s="196" t="s">
        <v>203</v>
      </c>
      <c r="I4" s="196" t="s">
        <v>205</v>
      </c>
      <c r="J4" s="196" t="s">
        <v>203</v>
      </c>
    </row>
    <row r="5" spans="3:11" x14ac:dyDescent="0.3">
      <c r="C5" t="s">
        <v>200</v>
      </c>
      <c r="D5" s="197">
        <v>2543.9</v>
      </c>
      <c r="F5" t="s">
        <v>200</v>
      </c>
      <c r="G5" s="198">
        <v>890.36500000000001</v>
      </c>
      <c r="I5" t="s">
        <v>200</v>
      </c>
      <c r="J5" s="199">
        <v>87</v>
      </c>
    </row>
    <row r="6" spans="3:11" x14ac:dyDescent="0.3">
      <c r="C6" t="s">
        <v>206</v>
      </c>
      <c r="D6" s="197">
        <v>3000</v>
      </c>
      <c r="F6" t="s">
        <v>206</v>
      </c>
      <c r="G6" s="198">
        <v>1000</v>
      </c>
      <c r="I6" t="s">
        <v>206</v>
      </c>
      <c r="J6" s="199">
        <v>100</v>
      </c>
    </row>
    <row r="7" spans="3:11" x14ac:dyDescent="0.3">
      <c r="C7" t="s">
        <v>207</v>
      </c>
      <c r="D7" s="193">
        <f>D5/D6</f>
        <v>0.84796666666666665</v>
      </c>
      <c r="F7" t="s">
        <v>207</v>
      </c>
      <c r="G7" s="193">
        <f>G5/G6</f>
        <v>0.89036499999999996</v>
      </c>
      <c r="I7" t="s">
        <v>207</v>
      </c>
      <c r="J7" s="193">
        <f>J5/J6</f>
        <v>0.87</v>
      </c>
    </row>
    <row r="8" spans="3:11" x14ac:dyDescent="0.3">
      <c r="C8" t="s">
        <v>208</v>
      </c>
      <c r="D8" s="193">
        <f>100%-D7</f>
        <v>0.15203333333333335</v>
      </c>
      <c r="F8" t="s">
        <v>208</v>
      </c>
      <c r="G8" s="193">
        <f>100%-G7</f>
        <v>0.10963500000000004</v>
      </c>
      <c r="I8" t="s">
        <v>208</v>
      </c>
      <c r="J8" s="193">
        <f>100%-J7</f>
        <v>0.13</v>
      </c>
    </row>
    <row r="10" spans="3:11" ht="15.6" x14ac:dyDescent="0.3">
      <c r="C10" s="195" t="s">
        <v>209</v>
      </c>
      <c r="D10" s="195"/>
      <c r="E10" s="195"/>
      <c r="F10" s="195"/>
      <c r="G10" s="195"/>
      <c r="H10" s="195"/>
      <c r="J10" s="195" t="s">
        <v>210</v>
      </c>
      <c r="K10" s="195"/>
    </row>
    <row r="12" spans="3:11" ht="15.6" x14ac:dyDescent="0.3">
      <c r="C12" s="200" t="s">
        <v>211</v>
      </c>
      <c r="D12" s="200">
        <v>2021</v>
      </c>
      <c r="E12" s="200">
        <v>2022</v>
      </c>
      <c r="G12" s="200" t="s">
        <v>212</v>
      </c>
      <c r="H12" s="200" t="s">
        <v>211</v>
      </c>
      <c r="J12" s="196" t="s">
        <v>210</v>
      </c>
      <c r="K12" s="196" t="s">
        <v>213</v>
      </c>
    </row>
    <row r="13" spans="3:11" x14ac:dyDescent="0.3">
      <c r="C13" t="s">
        <v>214</v>
      </c>
      <c r="D13">
        <v>201.9</v>
      </c>
      <c r="E13">
        <v>215.3</v>
      </c>
      <c r="G13" t="s">
        <v>215</v>
      </c>
      <c r="H13" s="192">
        <v>953.3</v>
      </c>
      <c r="J13" t="s">
        <v>216</v>
      </c>
      <c r="K13" s="201">
        <v>0.54</v>
      </c>
    </row>
    <row r="14" spans="3:11" x14ac:dyDescent="0.3">
      <c r="C14" t="s">
        <v>217</v>
      </c>
      <c r="D14">
        <v>204.2</v>
      </c>
      <c r="E14">
        <v>217.6</v>
      </c>
      <c r="G14" t="s">
        <v>218</v>
      </c>
      <c r="H14" s="192">
        <v>432.4</v>
      </c>
      <c r="J14" t="s">
        <v>219</v>
      </c>
      <c r="K14" s="201">
        <v>0.86</v>
      </c>
    </row>
    <row r="15" spans="3:11" x14ac:dyDescent="0.3">
      <c r="C15" t="s">
        <v>220</v>
      </c>
      <c r="D15">
        <v>198.6</v>
      </c>
      <c r="E15">
        <v>220.1</v>
      </c>
      <c r="G15" t="s">
        <v>221</v>
      </c>
      <c r="H15" s="192">
        <v>553.20000000000005</v>
      </c>
      <c r="J15" t="s">
        <v>222</v>
      </c>
      <c r="K15" s="201">
        <v>0.93</v>
      </c>
    </row>
    <row r="16" spans="3:11" x14ac:dyDescent="0.3">
      <c r="C16" t="s">
        <v>223</v>
      </c>
      <c r="D16">
        <v>199.2</v>
      </c>
      <c r="E16">
        <v>206.4</v>
      </c>
      <c r="G16" t="s">
        <v>224</v>
      </c>
      <c r="H16" s="192">
        <v>445.1</v>
      </c>
      <c r="J16" t="s">
        <v>225</v>
      </c>
      <c r="K16" s="201">
        <v>0.53</v>
      </c>
    </row>
    <row r="17" spans="3:11" x14ac:dyDescent="0.3">
      <c r="C17" t="s">
        <v>226</v>
      </c>
      <c r="D17">
        <v>206.4</v>
      </c>
      <c r="E17">
        <v>204.3</v>
      </c>
      <c r="G17" t="s">
        <v>227</v>
      </c>
      <c r="H17" s="192">
        <v>425.1</v>
      </c>
      <c r="J17" t="s">
        <v>228</v>
      </c>
      <c r="K17" s="201">
        <v>0.95</v>
      </c>
    </row>
    <row r="18" spans="3:11" x14ac:dyDescent="0.3">
      <c r="C18" t="s">
        <v>229</v>
      </c>
      <c r="D18">
        <v>195.3</v>
      </c>
      <c r="E18">
        <v>203</v>
      </c>
      <c r="G18" t="s">
        <v>230</v>
      </c>
      <c r="H18" s="192">
        <v>253.6</v>
      </c>
    </row>
    <row r="19" spans="3:11" x14ac:dyDescent="0.3">
      <c r="C19" t="s">
        <v>231</v>
      </c>
      <c r="D19">
        <v>192.4</v>
      </c>
      <c r="E19">
        <v>201.5</v>
      </c>
      <c r="G19" t="s">
        <v>232</v>
      </c>
      <c r="H19" s="192">
        <v>387.5</v>
      </c>
    </row>
    <row r="20" spans="3:11" x14ac:dyDescent="0.3">
      <c r="C20" t="s">
        <v>233</v>
      </c>
      <c r="D20">
        <v>186.3</v>
      </c>
      <c r="E20">
        <v>200.6</v>
      </c>
    </row>
    <row r="21" spans="3:11" x14ac:dyDescent="0.3">
      <c r="C21" t="s">
        <v>234</v>
      </c>
      <c r="D21">
        <v>194.2</v>
      </c>
      <c r="E21">
        <v>210.6</v>
      </c>
    </row>
    <row r="22" spans="3:11" x14ac:dyDescent="0.3">
      <c r="C22" t="s">
        <v>235</v>
      </c>
      <c r="D22">
        <v>199</v>
      </c>
      <c r="E22">
        <v>216.4</v>
      </c>
    </row>
    <row r="23" spans="3:11" x14ac:dyDescent="0.3">
      <c r="C23" t="s">
        <v>236</v>
      </c>
      <c r="D23">
        <v>205.2</v>
      </c>
      <c r="E23">
        <v>222.3</v>
      </c>
    </row>
    <row r="24" spans="3:11" x14ac:dyDescent="0.3">
      <c r="C24" t="s">
        <v>237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47B1-0B1D-476F-933A-C3F4E500B929}">
  <sheetPr>
    <tabColor theme="4" tint="-0.249977111117893"/>
  </sheetPr>
  <dimension ref="B2:N11"/>
  <sheetViews>
    <sheetView showGridLines="0" workbookViewId="0">
      <selection activeCell="G17" sqref="G17"/>
    </sheetView>
  </sheetViews>
  <sheetFormatPr defaultRowHeight="14.4" x14ac:dyDescent="0.3"/>
  <cols>
    <col min="6" max="6" width="10.109375" bestFit="1" customWidth="1"/>
    <col min="11" max="14" width="10.109375" bestFit="1" customWidth="1"/>
  </cols>
  <sheetData>
    <row r="2" spans="2:14" ht="15.6" x14ac:dyDescent="0.3">
      <c r="B2" s="240" t="s">
        <v>238</v>
      </c>
      <c r="C2" s="240"/>
      <c r="D2" s="240"/>
      <c r="E2" s="240"/>
      <c r="F2" s="240"/>
      <c r="G2" s="204"/>
      <c r="H2" s="240" t="s">
        <v>239</v>
      </c>
      <c r="I2" s="240"/>
      <c r="J2" s="240"/>
      <c r="K2" s="240"/>
      <c r="L2" s="240"/>
      <c r="M2" s="240"/>
      <c r="N2" s="240"/>
    </row>
    <row r="3" spans="2:14" ht="16.2" thickBot="1" x14ac:dyDescent="0.35">
      <c r="B3" s="204"/>
      <c r="C3" s="204"/>
      <c r="D3" s="204"/>
      <c r="E3" s="204"/>
      <c r="F3" s="204"/>
      <c r="G3" s="204"/>
      <c r="H3" s="204"/>
      <c r="I3" s="204"/>
      <c r="J3" s="239" t="s">
        <v>240</v>
      </c>
      <c r="K3" s="239"/>
      <c r="L3" s="239"/>
      <c r="M3" s="239"/>
      <c r="N3" s="239"/>
    </row>
    <row r="4" spans="2:14" ht="16.2" thickBot="1" x14ac:dyDescent="0.35">
      <c r="B4" s="240" t="s">
        <v>241</v>
      </c>
      <c r="C4" s="240"/>
      <c r="D4" s="204"/>
      <c r="E4" s="240" t="s">
        <v>58</v>
      </c>
      <c r="F4" s="240"/>
      <c r="G4" s="204"/>
      <c r="H4" s="204"/>
      <c r="I4" s="222">
        <v>100000.00000000124</v>
      </c>
      <c r="J4" s="216">
        <v>15000</v>
      </c>
      <c r="K4" s="217">
        <v>20000</v>
      </c>
      <c r="L4" s="223">
        <v>25000</v>
      </c>
      <c r="M4" s="217">
        <v>30000</v>
      </c>
      <c r="N4" s="218">
        <v>35000</v>
      </c>
    </row>
    <row r="5" spans="2:14" ht="15.6" x14ac:dyDescent="0.3">
      <c r="B5" s="204" t="s">
        <v>242</v>
      </c>
      <c r="C5" s="212">
        <v>25000</v>
      </c>
      <c r="D5" s="204"/>
      <c r="E5" s="204" t="s">
        <v>43</v>
      </c>
      <c r="F5" s="205">
        <v>205332.27848101422</v>
      </c>
      <c r="G5" s="204"/>
      <c r="H5" s="241" t="s">
        <v>243</v>
      </c>
      <c r="I5" s="219">
        <v>6.2132911392405692</v>
      </c>
      <c r="J5" s="214">
        <v>33140.000000000742</v>
      </c>
      <c r="K5" s="214">
        <v>46820.000000000997</v>
      </c>
      <c r="L5" s="214">
        <v>60500.000000001237</v>
      </c>
      <c r="M5" s="214">
        <v>74180.000000001484</v>
      </c>
      <c r="N5" s="214">
        <v>87860.000000001746</v>
      </c>
    </row>
    <row r="6" spans="2:14" ht="15.6" x14ac:dyDescent="0.3">
      <c r="B6" s="204" t="s">
        <v>244</v>
      </c>
      <c r="C6" s="213">
        <v>8.2132911392405692</v>
      </c>
      <c r="D6" s="204"/>
      <c r="E6" s="204" t="s">
        <v>245</v>
      </c>
      <c r="F6" s="205">
        <v>-68750</v>
      </c>
      <c r="G6" s="204"/>
      <c r="H6" s="241"/>
      <c r="I6" s="220">
        <v>7.2132911392405692</v>
      </c>
      <c r="J6" s="214">
        <v>44990.000000000742</v>
      </c>
      <c r="K6" s="215">
        <v>62620.00000000099</v>
      </c>
      <c r="L6" s="215">
        <v>80250.000000001237</v>
      </c>
      <c r="M6" s="215">
        <v>97880.000000001484</v>
      </c>
      <c r="N6" s="214">
        <v>115510.00000000175</v>
      </c>
    </row>
    <row r="7" spans="2:14" ht="15.6" x14ac:dyDescent="0.3">
      <c r="B7" s="204" t="s">
        <v>246</v>
      </c>
      <c r="C7" s="213">
        <v>2.75</v>
      </c>
      <c r="D7" s="204"/>
      <c r="E7" s="210" t="s">
        <v>59</v>
      </c>
      <c r="F7" s="211">
        <v>136582.27848101422</v>
      </c>
      <c r="G7" s="204"/>
      <c r="H7" s="241"/>
      <c r="I7" s="224">
        <v>8.2132911392405692</v>
      </c>
      <c r="J7" s="214">
        <v>56840.000000000742</v>
      </c>
      <c r="K7" s="215">
        <v>78420.00000000099</v>
      </c>
      <c r="L7" s="215">
        <v>100000.00000000124</v>
      </c>
      <c r="M7" s="215">
        <v>121580.00000000148</v>
      </c>
      <c r="N7" s="214">
        <v>143160.00000000175</v>
      </c>
    </row>
    <row r="8" spans="2:14" ht="15.6" x14ac:dyDescent="0.3">
      <c r="B8" s="204" t="s">
        <v>247</v>
      </c>
      <c r="C8" s="212">
        <v>10000</v>
      </c>
      <c r="D8" s="204"/>
      <c r="E8" s="204" t="s">
        <v>247</v>
      </c>
      <c r="F8" s="205">
        <v>-10000</v>
      </c>
      <c r="G8" s="204"/>
      <c r="H8" s="241"/>
      <c r="I8" s="220">
        <v>9.2132911392405692</v>
      </c>
      <c r="J8" s="214">
        <v>68690.000000000742</v>
      </c>
      <c r="K8" s="215">
        <v>94220.00000000099</v>
      </c>
      <c r="L8" s="215">
        <v>119750.00000000124</v>
      </c>
      <c r="M8" s="215">
        <v>145280.00000000148</v>
      </c>
      <c r="N8" s="214">
        <v>170810.00000000175</v>
      </c>
    </row>
    <row r="9" spans="2:14" ht="16.2" thickBot="1" x14ac:dyDescent="0.35">
      <c r="B9" s="204" t="s">
        <v>248</v>
      </c>
      <c r="C9" s="208">
        <v>0.21</v>
      </c>
      <c r="D9" s="204"/>
      <c r="E9" s="210" t="s">
        <v>249</v>
      </c>
      <c r="F9" s="211">
        <v>126582.27848101422</v>
      </c>
      <c r="G9" s="204"/>
      <c r="H9" s="241"/>
      <c r="I9" s="221">
        <v>10.213291139240569</v>
      </c>
      <c r="J9" s="214">
        <v>80540.000000000742</v>
      </c>
      <c r="K9" s="214">
        <v>110020.00000000099</v>
      </c>
      <c r="L9" s="214">
        <v>139500.00000000122</v>
      </c>
      <c r="M9" s="214">
        <v>168980.00000000148</v>
      </c>
      <c r="N9" s="214">
        <v>198460.00000000175</v>
      </c>
    </row>
    <row r="10" spans="2:14" ht="15.6" x14ac:dyDescent="0.3">
      <c r="B10" s="204"/>
      <c r="C10" s="204"/>
      <c r="D10" s="204"/>
      <c r="E10" s="204" t="s">
        <v>63</v>
      </c>
      <c r="F10" s="209">
        <v>-26582.278481012985</v>
      </c>
      <c r="G10" s="204"/>
      <c r="H10" s="204"/>
      <c r="I10" s="204"/>
      <c r="J10" s="204"/>
      <c r="K10" s="204"/>
      <c r="L10" s="204"/>
      <c r="M10" s="204"/>
      <c r="N10" s="204"/>
    </row>
    <row r="11" spans="2:14" ht="15.6" x14ac:dyDescent="0.3">
      <c r="B11" s="204"/>
      <c r="C11" s="204"/>
      <c r="D11" s="204"/>
      <c r="E11" s="206" t="s">
        <v>250</v>
      </c>
      <c r="F11" s="207">
        <v>100000.00000000124</v>
      </c>
      <c r="G11" s="204"/>
      <c r="H11" s="204"/>
      <c r="I11" s="204"/>
      <c r="J11" s="204"/>
      <c r="K11" s="204"/>
      <c r="L11" s="204"/>
      <c r="M11" s="204"/>
      <c r="N11" s="204"/>
    </row>
  </sheetData>
  <mergeCells count="6">
    <mergeCell ref="J3:N3"/>
    <mergeCell ref="B4:C4"/>
    <mergeCell ref="E4:F4"/>
    <mergeCell ref="B2:F2"/>
    <mergeCell ref="H5:H9"/>
    <mergeCell ref="H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B381-D355-473D-AD6A-DA40FC992781}">
  <sheetPr>
    <tabColor theme="4" tint="-0.249977111117893"/>
  </sheetPr>
  <dimension ref="B2:H18"/>
  <sheetViews>
    <sheetView showGridLines="0" workbookViewId="0">
      <selection activeCell="J16" sqref="J16"/>
    </sheetView>
  </sheetViews>
  <sheetFormatPr defaultRowHeight="14.4" x14ac:dyDescent="0.3"/>
  <cols>
    <col min="4" max="5" width="10.109375" bestFit="1" customWidth="1"/>
  </cols>
  <sheetData>
    <row r="2" spans="2:8" ht="15.6" x14ac:dyDescent="0.3">
      <c r="B2" s="240" t="s">
        <v>251</v>
      </c>
      <c r="C2" s="240"/>
      <c r="D2" s="240"/>
      <c r="E2" s="240"/>
      <c r="F2" s="204"/>
      <c r="G2" s="204"/>
      <c r="H2" s="204"/>
    </row>
    <row r="3" spans="2:8" ht="15.6" x14ac:dyDescent="0.3">
      <c r="B3" s="230" t="s">
        <v>252</v>
      </c>
      <c r="C3" s="228">
        <v>44562</v>
      </c>
      <c r="D3" s="228">
        <v>44927</v>
      </c>
      <c r="E3" s="228">
        <v>45292</v>
      </c>
      <c r="F3" s="204"/>
      <c r="G3" s="204"/>
      <c r="H3" s="204"/>
    </row>
    <row r="4" spans="2:8" ht="15.6" x14ac:dyDescent="0.3">
      <c r="B4" s="204" t="s">
        <v>253</v>
      </c>
      <c r="C4" s="205">
        <v>50000</v>
      </c>
      <c r="D4" s="205">
        <v>125000</v>
      </c>
      <c r="E4" s="205">
        <v>250000</v>
      </c>
      <c r="F4" s="204"/>
      <c r="G4" s="204"/>
      <c r="H4" s="204"/>
    </row>
    <row r="5" spans="2:8" ht="15.6" x14ac:dyDescent="0.3">
      <c r="B5" s="204" t="s">
        <v>254</v>
      </c>
      <c r="C5" s="205">
        <v>-5000</v>
      </c>
      <c r="D5" s="205">
        <v>-12500</v>
      </c>
      <c r="E5" s="205">
        <v>-25000</v>
      </c>
      <c r="F5" s="204"/>
      <c r="G5" s="204"/>
      <c r="H5" s="204"/>
    </row>
    <row r="6" spans="2:8" ht="15.6" x14ac:dyDescent="0.3">
      <c r="B6" s="206" t="s">
        <v>250</v>
      </c>
      <c r="C6" s="207">
        <v>45000</v>
      </c>
      <c r="D6" s="207">
        <v>112500</v>
      </c>
      <c r="E6" s="207">
        <v>225000</v>
      </c>
      <c r="F6" s="204"/>
      <c r="G6" s="204"/>
      <c r="H6" s="204"/>
    </row>
    <row r="7" spans="2:8" ht="16.2" thickBot="1" x14ac:dyDescent="0.35">
      <c r="B7" s="225"/>
      <c r="C7" s="235"/>
      <c r="D7" s="235"/>
      <c r="E7" s="235"/>
      <c r="F7" s="204"/>
      <c r="G7" s="204"/>
      <c r="H7" s="204"/>
    </row>
    <row r="8" spans="2:8" ht="16.2" thickBot="1" x14ac:dyDescent="0.35">
      <c r="B8" s="237" t="s">
        <v>255</v>
      </c>
      <c r="C8" s="236">
        <v>1</v>
      </c>
      <c r="D8" s="235"/>
      <c r="E8" s="235"/>
      <c r="F8" s="204"/>
      <c r="G8" s="204"/>
      <c r="H8" s="204"/>
    </row>
    <row r="10" spans="2:8" ht="15.6" x14ac:dyDescent="0.3">
      <c r="B10" s="231" t="s">
        <v>256</v>
      </c>
      <c r="C10" s="229"/>
      <c r="D10" s="229"/>
      <c r="E10" s="229"/>
      <c r="F10" s="204"/>
      <c r="G10" s="204"/>
      <c r="H10" s="204"/>
    </row>
    <row r="11" spans="2:8" ht="15.6" x14ac:dyDescent="0.3">
      <c r="B11" s="227" t="s">
        <v>257</v>
      </c>
      <c r="C11" s="232">
        <v>50000</v>
      </c>
      <c r="D11" s="232">
        <v>125000</v>
      </c>
      <c r="E11" s="232">
        <v>250000</v>
      </c>
      <c r="F11" s="234"/>
      <c r="G11" s="234"/>
      <c r="H11" s="234"/>
    </row>
    <row r="12" spans="2:8" ht="15.6" x14ac:dyDescent="0.3">
      <c r="B12" s="227" t="s">
        <v>258</v>
      </c>
      <c r="C12" s="232">
        <v>25000</v>
      </c>
      <c r="D12" s="232">
        <v>37500</v>
      </c>
      <c r="E12" s="232">
        <v>50000</v>
      </c>
      <c r="F12" s="234"/>
      <c r="G12" s="234"/>
      <c r="H12" s="234"/>
    </row>
    <row r="13" spans="2:8" ht="15.6" x14ac:dyDescent="0.3">
      <c r="B13" s="227" t="s">
        <v>259</v>
      </c>
      <c r="C13" s="232">
        <v>12500</v>
      </c>
      <c r="D13" s="232">
        <v>13000</v>
      </c>
      <c r="E13" s="232">
        <v>13250</v>
      </c>
      <c r="F13" s="234"/>
      <c r="G13" s="234"/>
      <c r="H13" s="234"/>
    </row>
    <row r="14" spans="2:8" ht="15.6" x14ac:dyDescent="0.3">
      <c r="B14" s="226"/>
      <c r="C14" s="233"/>
      <c r="D14" s="233"/>
      <c r="E14" s="233"/>
      <c r="F14" s="204"/>
      <c r="G14" s="204"/>
      <c r="H14" s="204"/>
    </row>
    <row r="15" spans="2:8" ht="15.6" x14ac:dyDescent="0.3">
      <c r="B15" s="231" t="s">
        <v>260</v>
      </c>
      <c r="C15" s="233"/>
      <c r="D15" s="233"/>
      <c r="E15" s="233"/>
      <c r="F15" s="204"/>
      <c r="G15" s="204"/>
      <c r="H15" s="204"/>
    </row>
    <row r="16" spans="2:8" ht="15.6" x14ac:dyDescent="0.3">
      <c r="B16" s="227" t="s">
        <v>257</v>
      </c>
      <c r="C16" s="232">
        <v>-5000</v>
      </c>
      <c r="D16" s="232">
        <v>-12500</v>
      </c>
      <c r="E16" s="232">
        <v>-25000</v>
      </c>
      <c r="F16" s="234"/>
      <c r="G16" s="234"/>
      <c r="H16" s="234"/>
    </row>
    <row r="17" spans="2:8" ht="15.6" x14ac:dyDescent="0.3">
      <c r="B17" s="227" t="s">
        <v>258</v>
      </c>
      <c r="C17" s="232">
        <v>-16000</v>
      </c>
      <c r="D17" s="232">
        <v>-25000</v>
      </c>
      <c r="E17" s="232">
        <v>-37500</v>
      </c>
      <c r="F17" s="234"/>
      <c r="G17" s="234"/>
      <c r="H17" s="234"/>
    </row>
    <row r="18" spans="2:8" ht="15.6" x14ac:dyDescent="0.3">
      <c r="B18" s="227" t="s">
        <v>259</v>
      </c>
      <c r="C18" s="232">
        <v>-22500</v>
      </c>
      <c r="D18" s="232">
        <v>-30000</v>
      </c>
      <c r="E18" s="232">
        <v>-45000</v>
      </c>
      <c r="F18" s="234"/>
      <c r="G18" s="234"/>
      <c r="H18" s="234"/>
    </row>
  </sheetData>
  <mergeCells count="1"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4.9989318521683403E-2"/>
  </sheetPr>
  <dimension ref="B1:B11"/>
  <sheetViews>
    <sheetView workbookViewId="0">
      <selection activeCell="B7" sqref="B7"/>
    </sheetView>
  </sheetViews>
  <sheetFormatPr defaultColWidth="9.21875" defaultRowHeight="11.4" x14ac:dyDescent="0.2"/>
  <cols>
    <col min="1" max="1" width="2" style="2" customWidth="1"/>
    <col min="2" max="16384" width="9.21875" style="2"/>
  </cols>
  <sheetData>
    <row r="1" spans="2:2" ht="15.6" x14ac:dyDescent="0.3">
      <c r="B1" s="3"/>
    </row>
    <row r="11" spans="2:2" ht="37.799999999999997" x14ac:dyDescent="0.65">
      <c r="B11" s="4" t="s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2060"/>
  </sheetPr>
  <dimension ref="B11"/>
  <sheetViews>
    <sheetView topLeftCell="A4" workbookViewId="0"/>
  </sheetViews>
  <sheetFormatPr defaultColWidth="9.21875" defaultRowHeight="14.4" x14ac:dyDescent="0.3"/>
  <cols>
    <col min="1" max="1" width="2" style="1" customWidth="1"/>
    <col min="2" max="16384" width="9.21875" style="1"/>
  </cols>
  <sheetData>
    <row r="11" spans="2:2" ht="37.799999999999997" x14ac:dyDescent="0.65">
      <c r="B11" s="4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Q32"/>
  <sheetViews>
    <sheetView zoomScaleNormal="100" workbookViewId="0">
      <selection activeCell="M16" sqref="M16"/>
    </sheetView>
  </sheetViews>
  <sheetFormatPr defaultColWidth="9.21875" defaultRowHeight="12" x14ac:dyDescent="0.25"/>
  <cols>
    <col min="1" max="1" width="2" style="2" customWidth="1"/>
    <col min="2" max="2" width="24.21875" style="2" customWidth="1"/>
    <col min="3" max="6" width="9.21875" style="2"/>
    <col min="7" max="7" width="9.21875" style="75"/>
    <col min="8" max="8" width="1.77734375" style="2" customWidth="1"/>
    <col min="9" max="12" width="9.21875" style="2"/>
    <col min="13" max="13" width="9.21875" style="75" customWidth="1"/>
    <col min="14" max="14" width="2.44140625" style="2" customWidth="1"/>
    <col min="15" max="15" width="9.21875" style="75"/>
    <col min="16" max="16" width="4.21875" style="2" customWidth="1"/>
    <col min="17" max="17" width="13.5546875" style="2" customWidth="1"/>
    <col min="18" max="16384" width="9.21875" style="2"/>
  </cols>
  <sheetData>
    <row r="1" spans="2:17" ht="15.6" x14ac:dyDescent="0.3">
      <c r="B1" s="3" t="s">
        <v>93</v>
      </c>
    </row>
    <row r="3" spans="2:17" ht="13.2" x14ac:dyDescent="0.25">
      <c r="B3" s="25" t="s">
        <v>134</v>
      </c>
    </row>
    <row r="4" spans="2:17" x14ac:dyDescent="0.25">
      <c r="B4" s="5"/>
    </row>
    <row r="5" spans="2:17" x14ac:dyDescent="0.25">
      <c r="B5" s="117" t="s">
        <v>86</v>
      </c>
      <c r="C5" s="242" t="s">
        <v>1</v>
      </c>
      <c r="D5" s="242"/>
      <c r="E5" s="242"/>
      <c r="F5" s="242"/>
      <c r="G5" s="242"/>
      <c r="H5" s="6"/>
      <c r="I5" s="242" t="s">
        <v>92</v>
      </c>
      <c r="J5" s="242"/>
      <c r="K5" s="242"/>
      <c r="L5" s="242"/>
      <c r="M5" s="242"/>
      <c r="N5" s="242"/>
      <c r="O5" s="242"/>
    </row>
    <row r="6" spans="2:17" ht="12.6" thickBot="1" x14ac:dyDescent="0.3">
      <c r="B6" s="7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77" t="s">
        <v>7</v>
      </c>
      <c r="H6" s="6"/>
      <c r="I6" s="8" t="s">
        <v>3</v>
      </c>
      <c r="J6" s="8" t="s">
        <v>4</v>
      </c>
      <c r="K6" s="8" t="s">
        <v>5</v>
      </c>
      <c r="L6" s="8" t="s">
        <v>6</v>
      </c>
      <c r="M6" s="77" t="s">
        <v>7</v>
      </c>
      <c r="N6" s="18"/>
      <c r="O6" s="108" t="s">
        <v>12</v>
      </c>
    </row>
    <row r="7" spans="2:17" x14ac:dyDescent="0.25">
      <c r="B7" s="2" t="s">
        <v>9</v>
      </c>
      <c r="C7" s="10">
        <v>100</v>
      </c>
      <c r="D7" s="10">
        <v>250</v>
      </c>
      <c r="E7" s="10">
        <v>280</v>
      </c>
      <c r="F7" s="10">
        <v>98</v>
      </c>
      <c r="G7" s="122">
        <f>SUM(C7:F7)</f>
        <v>728</v>
      </c>
      <c r="H7" s="9"/>
      <c r="I7" s="10">
        <f>C7*(1+$O7)</f>
        <v>107</v>
      </c>
      <c r="J7" s="10">
        <f t="shared" ref="J7:J9" si="0">D7*(1+$O7)</f>
        <v>267.5</v>
      </c>
      <c r="K7" s="10">
        <f t="shared" ref="K7:K9" si="1">E7*(1+$O7)</f>
        <v>299.60000000000002</v>
      </c>
      <c r="L7" s="10">
        <f t="shared" ref="L7:L9" si="2">F7*(1+$O7)</f>
        <v>104.86</v>
      </c>
      <c r="M7" s="10">
        <f>SUM(I7:L7)</f>
        <v>778.96</v>
      </c>
      <c r="N7" s="19"/>
      <c r="O7" s="129">
        <v>7.0000000000000007E-2</v>
      </c>
      <c r="Q7" s="11"/>
    </row>
    <row r="8" spans="2:17" x14ac:dyDescent="0.25">
      <c r="B8" s="2" t="s">
        <v>10</v>
      </c>
      <c r="C8" s="10">
        <v>50</v>
      </c>
      <c r="D8" s="10">
        <v>86</v>
      </c>
      <c r="E8" s="10">
        <v>92</v>
      </c>
      <c r="F8" s="10">
        <v>65</v>
      </c>
      <c r="G8" s="122">
        <f t="shared" ref="G8:G9" si="3">SUM(C8:F8)</f>
        <v>293</v>
      </c>
      <c r="H8" s="9"/>
      <c r="I8" s="10">
        <f t="shared" ref="I8:I9" si="4">C8*(1+$O8)</f>
        <v>52.75</v>
      </c>
      <c r="J8" s="10">
        <f t="shared" si="0"/>
        <v>90.72999999999999</v>
      </c>
      <c r="K8" s="10">
        <f t="shared" si="1"/>
        <v>97.059999999999988</v>
      </c>
      <c r="L8" s="10">
        <f t="shared" si="2"/>
        <v>68.575000000000003</v>
      </c>
      <c r="M8" s="10">
        <f>SUM(I8:L8)</f>
        <v>309.11499999999995</v>
      </c>
      <c r="N8" s="19"/>
      <c r="O8" s="129">
        <v>5.5E-2</v>
      </c>
      <c r="Q8" s="128" t="s">
        <v>181</v>
      </c>
    </row>
    <row r="9" spans="2:17" x14ac:dyDescent="0.25">
      <c r="B9" s="2" t="s">
        <v>11</v>
      </c>
      <c r="C9" s="10">
        <v>45</v>
      </c>
      <c r="D9" s="10">
        <v>120</v>
      </c>
      <c r="E9" s="10">
        <v>120</v>
      </c>
      <c r="F9" s="10">
        <v>70</v>
      </c>
      <c r="G9" s="122">
        <f t="shared" si="3"/>
        <v>355</v>
      </c>
      <c r="H9" s="9"/>
      <c r="I9" s="10">
        <f t="shared" si="4"/>
        <v>50.400000000000006</v>
      </c>
      <c r="J9" s="10">
        <f t="shared" si="0"/>
        <v>134.4</v>
      </c>
      <c r="K9" s="10">
        <f t="shared" si="1"/>
        <v>134.4</v>
      </c>
      <c r="L9" s="10">
        <f t="shared" si="2"/>
        <v>78.400000000000006</v>
      </c>
      <c r="M9" s="10">
        <f>SUM(I9:L9)</f>
        <v>397.6</v>
      </c>
      <c r="N9" s="19"/>
      <c r="O9" s="129">
        <v>0.12</v>
      </c>
      <c r="Q9" s="11"/>
    </row>
    <row r="10" spans="2:17" ht="12.6" thickBot="1" x14ac:dyDescent="0.3">
      <c r="B10" s="14" t="s">
        <v>8</v>
      </c>
      <c r="C10" s="15">
        <f>SUM(C7:C9)</f>
        <v>195</v>
      </c>
      <c r="D10" s="15">
        <f>SUM(D7:D9)</f>
        <v>456</v>
      </c>
      <c r="E10" s="15">
        <f>SUM(E7:E9)</f>
        <v>492</v>
      </c>
      <c r="F10" s="15">
        <f>SUM(F7:F9)</f>
        <v>233</v>
      </c>
      <c r="G10" s="133">
        <f>C10+D10+E10+F10</f>
        <v>1376</v>
      </c>
      <c r="H10" s="13"/>
      <c r="I10" s="15">
        <f>SUM(I7:I9)</f>
        <v>210.15</v>
      </c>
      <c r="J10" s="15">
        <f t="shared" ref="J10:L10" si="5">SUM(J7:J9)</f>
        <v>492.63</v>
      </c>
      <c r="K10" s="15">
        <f t="shared" si="5"/>
        <v>531.06000000000006</v>
      </c>
      <c r="L10" s="15">
        <f t="shared" si="5"/>
        <v>251.83500000000001</v>
      </c>
      <c r="M10" s="133">
        <f>I10+J10+K10+L10</f>
        <v>1485.6750000000002</v>
      </c>
      <c r="N10" s="20"/>
      <c r="O10" s="130">
        <f>M10/G10-1</f>
        <v>7.9705668604651336E-2</v>
      </c>
    </row>
    <row r="11" spans="2:17" x14ac:dyDescent="0.25">
      <c r="B11" s="12"/>
      <c r="C11" s="20"/>
      <c r="D11" s="20"/>
      <c r="E11" s="20"/>
      <c r="F11" s="20"/>
      <c r="G11" s="134"/>
      <c r="H11" s="13"/>
      <c r="I11" s="20"/>
      <c r="J11" s="20"/>
      <c r="K11" s="20"/>
      <c r="L11" s="20"/>
      <c r="M11" s="134"/>
      <c r="N11" s="20"/>
      <c r="O11" s="131"/>
    </row>
    <row r="12" spans="2:17" ht="13.2" x14ac:dyDescent="0.25">
      <c r="B12" s="25"/>
    </row>
    <row r="14" spans="2:17" x14ac:dyDescent="0.25">
      <c r="B14" s="117" t="s">
        <v>43</v>
      </c>
      <c r="C14" s="242" t="s">
        <v>132</v>
      </c>
      <c r="D14" s="242"/>
      <c r="E14" s="242"/>
      <c r="F14" s="242"/>
      <c r="G14" s="242"/>
      <c r="H14" s="6"/>
      <c r="I14" s="242" t="s">
        <v>135</v>
      </c>
      <c r="J14" s="242"/>
      <c r="K14" s="242"/>
      <c r="L14" s="242"/>
      <c r="M14" s="242"/>
      <c r="N14" s="242"/>
      <c r="O14" s="242"/>
    </row>
    <row r="15" spans="2:17" ht="12.6" thickBot="1" x14ac:dyDescent="0.3">
      <c r="B15" s="7" t="s">
        <v>2</v>
      </c>
      <c r="C15" s="8" t="s">
        <v>3</v>
      </c>
      <c r="D15" s="8" t="s">
        <v>4</v>
      </c>
      <c r="E15" s="8" t="s">
        <v>5</v>
      </c>
      <c r="F15" s="8" t="s">
        <v>6</v>
      </c>
      <c r="G15" s="77" t="s">
        <v>7</v>
      </c>
      <c r="H15" s="6"/>
      <c r="I15" s="8" t="s">
        <v>3</v>
      </c>
      <c r="J15" s="8" t="s">
        <v>4</v>
      </c>
      <c r="K15" s="8" t="s">
        <v>5</v>
      </c>
      <c r="L15" s="8" t="s">
        <v>6</v>
      </c>
      <c r="M15" s="77" t="s">
        <v>7</v>
      </c>
      <c r="N15" s="18"/>
      <c r="O15" s="108" t="s">
        <v>12</v>
      </c>
    </row>
    <row r="16" spans="2:17" x14ac:dyDescent="0.25">
      <c r="B16" s="75" t="s">
        <v>86</v>
      </c>
      <c r="C16" s="10">
        <f>C10</f>
        <v>195</v>
      </c>
      <c r="D16" s="10">
        <f t="shared" ref="D16:G16" si="6">D10</f>
        <v>456</v>
      </c>
      <c r="E16" s="10">
        <f t="shared" si="6"/>
        <v>492</v>
      </c>
      <c r="F16" s="10">
        <f t="shared" si="6"/>
        <v>233</v>
      </c>
      <c r="G16" s="122">
        <f t="shared" si="6"/>
        <v>1376</v>
      </c>
      <c r="I16" s="10">
        <f>I10</f>
        <v>210.15</v>
      </c>
      <c r="J16" s="10">
        <f t="shared" ref="J16:M16" si="7">J10</f>
        <v>492.63</v>
      </c>
      <c r="K16" s="10">
        <f t="shared" si="7"/>
        <v>531.06000000000006</v>
      </c>
      <c r="L16" s="10">
        <f t="shared" si="7"/>
        <v>251.83500000000001</v>
      </c>
      <c r="M16" s="122">
        <f t="shared" si="7"/>
        <v>1485.6750000000002</v>
      </c>
      <c r="O16" s="129">
        <f>M16/G16-1</f>
        <v>7.9705668604651336E-2</v>
      </c>
    </row>
    <row r="17" spans="2:17" x14ac:dyDescent="0.25">
      <c r="C17" s="37"/>
      <c r="D17" s="37"/>
      <c r="E17" s="37"/>
      <c r="F17" s="37"/>
      <c r="G17" s="137"/>
    </row>
    <row r="18" spans="2:17" x14ac:dyDescent="0.25">
      <c r="B18" s="2" t="s">
        <v>15</v>
      </c>
      <c r="C18" s="37">
        <v>130</v>
      </c>
      <c r="D18" s="37">
        <v>304</v>
      </c>
      <c r="E18" s="37">
        <v>328</v>
      </c>
      <c r="F18" s="37">
        <v>155.33333333333331</v>
      </c>
      <c r="G18" s="122">
        <f>SUM(C18:F18)</f>
        <v>917.33333333333326</v>
      </c>
      <c r="I18" s="24">
        <f>I16*I21</f>
        <v>140.1</v>
      </c>
      <c r="J18" s="24">
        <f t="shared" ref="J18:L18" si="8">J16*J21</f>
        <v>328.41999999999996</v>
      </c>
      <c r="K18" s="24">
        <f t="shared" si="8"/>
        <v>354.04</v>
      </c>
      <c r="L18" s="24">
        <f t="shared" si="8"/>
        <v>167.89</v>
      </c>
      <c r="M18" s="122">
        <f>SUM(I18:L18)</f>
        <v>990.44999999999993</v>
      </c>
      <c r="Q18" s="243" t="s">
        <v>182</v>
      </c>
    </row>
    <row r="19" spans="2:17" x14ac:dyDescent="0.25">
      <c r="B19" s="2" t="s">
        <v>16</v>
      </c>
      <c r="C19" s="37">
        <v>65</v>
      </c>
      <c r="D19" s="37">
        <v>152</v>
      </c>
      <c r="E19" s="37">
        <v>164</v>
      </c>
      <c r="F19" s="37">
        <v>77.666666666666657</v>
      </c>
      <c r="G19" s="122">
        <f>SUM(C19:F19)</f>
        <v>458.66666666666663</v>
      </c>
      <c r="I19" s="24">
        <f>I16*I22</f>
        <v>70.05</v>
      </c>
      <c r="J19" s="24">
        <f t="shared" ref="J19:L19" si="9">J16*J22</f>
        <v>164.20999999999998</v>
      </c>
      <c r="K19" s="24">
        <f t="shared" si="9"/>
        <v>177.02</v>
      </c>
      <c r="L19" s="24">
        <f t="shared" si="9"/>
        <v>83.944999999999993</v>
      </c>
      <c r="M19" s="122">
        <f>SUM(I19:L19)</f>
        <v>495.22499999999997</v>
      </c>
      <c r="Q19" s="243"/>
    </row>
    <row r="21" spans="2:17" x14ac:dyDescent="0.25">
      <c r="B21" s="2" t="s">
        <v>15</v>
      </c>
      <c r="C21" s="11">
        <f t="shared" ref="C21:G22" si="10">C18/C$16</f>
        <v>0.66666666666666663</v>
      </c>
      <c r="D21" s="11">
        <f t="shared" si="10"/>
        <v>0.66666666666666663</v>
      </c>
      <c r="E21" s="11">
        <f t="shared" si="10"/>
        <v>0.66666666666666663</v>
      </c>
      <c r="F21" s="11">
        <f t="shared" si="10"/>
        <v>0.66666666666666663</v>
      </c>
      <c r="G21" s="129">
        <f t="shared" si="10"/>
        <v>0.66666666666666663</v>
      </c>
      <c r="I21" s="21">
        <f>C21</f>
        <v>0.66666666666666663</v>
      </c>
      <c r="J21" s="21">
        <f t="shared" ref="J21:J22" si="11">D21</f>
        <v>0.66666666666666663</v>
      </c>
      <c r="K21" s="21">
        <f t="shared" ref="K21:K22" si="12">E21</f>
        <v>0.66666666666666663</v>
      </c>
      <c r="L21" s="21">
        <f t="shared" ref="L21:L22" si="13">F21</f>
        <v>0.66666666666666663</v>
      </c>
      <c r="M21" s="21">
        <f t="shared" ref="M21:M22" si="14">G21</f>
        <v>0.66666666666666663</v>
      </c>
    </row>
    <row r="22" spans="2:17" x14ac:dyDescent="0.25">
      <c r="B22" s="2" t="s">
        <v>16</v>
      </c>
      <c r="C22" s="11">
        <f t="shared" si="10"/>
        <v>0.33333333333333331</v>
      </c>
      <c r="D22" s="11">
        <f t="shared" si="10"/>
        <v>0.33333333333333331</v>
      </c>
      <c r="E22" s="11">
        <f t="shared" si="10"/>
        <v>0.33333333333333331</v>
      </c>
      <c r="F22" s="11">
        <f t="shared" si="10"/>
        <v>0.33333333333333331</v>
      </c>
      <c r="G22" s="129">
        <f t="shared" si="10"/>
        <v>0.33333333333333331</v>
      </c>
      <c r="I22" s="21">
        <f t="shared" ref="I22" si="15">C22</f>
        <v>0.33333333333333331</v>
      </c>
      <c r="J22" s="21">
        <f t="shared" si="11"/>
        <v>0.33333333333333331</v>
      </c>
      <c r="K22" s="21">
        <f t="shared" si="12"/>
        <v>0.33333333333333331</v>
      </c>
      <c r="L22" s="21">
        <f t="shared" si="13"/>
        <v>0.33333333333333331</v>
      </c>
      <c r="M22" s="21">
        <f t="shared" si="14"/>
        <v>0.33333333333333331</v>
      </c>
    </row>
    <row r="23" spans="2:17" x14ac:dyDescent="0.25">
      <c r="C23" s="11"/>
      <c r="D23" s="11"/>
      <c r="E23" s="11"/>
      <c r="F23" s="11"/>
      <c r="G23" s="129"/>
      <c r="I23" s="21"/>
      <c r="J23" s="21"/>
      <c r="K23" s="21"/>
      <c r="L23" s="21"/>
      <c r="M23" s="135"/>
    </row>
    <row r="24" spans="2:17" x14ac:dyDescent="0.25">
      <c r="B24" s="2" t="s">
        <v>17</v>
      </c>
      <c r="C24" s="2">
        <v>10</v>
      </c>
      <c r="D24" s="2">
        <v>10</v>
      </c>
      <c r="E24" s="2">
        <v>10</v>
      </c>
      <c r="F24" s="2">
        <v>10</v>
      </c>
      <c r="G24" s="75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O24" s="132">
        <f>M24/G24-1</f>
        <v>0</v>
      </c>
      <c r="Q24" s="243" t="s">
        <v>183</v>
      </c>
    </row>
    <row r="25" spans="2:17" x14ac:dyDescent="0.25">
      <c r="B25" s="2" t="s">
        <v>18</v>
      </c>
      <c r="C25" s="2">
        <v>10</v>
      </c>
      <c r="D25" s="2">
        <v>10</v>
      </c>
      <c r="E25" s="2">
        <v>10</v>
      </c>
      <c r="F25" s="2">
        <v>10</v>
      </c>
      <c r="G25" s="75">
        <v>10</v>
      </c>
      <c r="I25" s="2">
        <f>11</f>
        <v>11</v>
      </c>
      <c r="J25" s="2">
        <f>11</f>
        <v>11</v>
      </c>
      <c r="K25" s="2">
        <f>11</f>
        <v>11</v>
      </c>
      <c r="L25" s="2">
        <f>11</f>
        <v>11</v>
      </c>
      <c r="M25" s="2">
        <f>11</f>
        <v>11</v>
      </c>
      <c r="O25" s="132">
        <f>M25/G25-1</f>
        <v>0.10000000000000009</v>
      </c>
      <c r="Q25" s="243"/>
    </row>
    <row r="26" spans="2:17" x14ac:dyDescent="0.25">
      <c r="M26" s="2"/>
    </row>
    <row r="27" spans="2:17" x14ac:dyDescent="0.25">
      <c r="B27" s="27" t="s">
        <v>19</v>
      </c>
      <c r="C27" s="28">
        <f>C18*C24</f>
        <v>1300</v>
      </c>
      <c r="D27" s="28">
        <f t="shared" ref="D27:G27" si="16">D18*D24</f>
        <v>3040</v>
      </c>
      <c r="E27" s="28">
        <f t="shared" si="16"/>
        <v>3280</v>
      </c>
      <c r="F27" s="28">
        <f t="shared" si="16"/>
        <v>1553.333333333333</v>
      </c>
      <c r="G27" s="136">
        <f t="shared" si="16"/>
        <v>9173.3333333333321</v>
      </c>
      <c r="H27" s="26"/>
      <c r="I27" s="28">
        <f t="shared" ref="I27" si="17">I18*I24</f>
        <v>1401</v>
      </c>
      <c r="J27" s="28">
        <f t="shared" ref="J27:M27" si="18">J18*J24</f>
        <v>3284.2</v>
      </c>
      <c r="K27" s="28">
        <f t="shared" si="18"/>
        <v>3540.4</v>
      </c>
      <c r="L27" s="28">
        <f t="shared" si="18"/>
        <v>1678.8999999999999</v>
      </c>
      <c r="M27" s="28">
        <f t="shared" si="18"/>
        <v>9904.5</v>
      </c>
    </row>
    <row r="28" spans="2:17" x14ac:dyDescent="0.25">
      <c r="B28" s="5" t="s">
        <v>20</v>
      </c>
      <c r="C28" s="29">
        <f t="shared" ref="C28:G28" si="19">C19*C25</f>
        <v>650</v>
      </c>
      <c r="D28" s="29">
        <f t="shared" si="19"/>
        <v>1520</v>
      </c>
      <c r="E28" s="29">
        <f t="shared" si="19"/>
        <v>1640</v>
      </c>
      <c r="F28" s="29">
        <f t="shared" si="19"/>
        <v>776.66666666666652</v>
      </c>
      <c r="G28" s="68">
        <f t="shared" si="19"/>
        <v>4586.6666666666661</v>
      </c>
      <c r="H28" s="26"/>
      <c r="I28" s="29">
        <f t="shared" ref="I28" si="20">I19*I25</f>
        <v>770.55</v>
      </c>
      <c r="J28" s="29">
        <f t="shared" ref="J28:M28" si="21">J19*J25</f>
        <v>1806.3099999999997</v>
      </c>
      <c r="K28" s="29">
        <f t="shared" si="21"/>
        <v>1947.22</v>
      </c>
      <c r="L28" s="29">
        <f t="shared" si="21"/>
        <v>923.39499999999998</v>
      </c>
      <c r="M28" s="29">
        <f t="shared" si="21"/>
        <v>5447.4749999999995</v>
      </c>
    </row>
    <row r="29" spans="2:17" x14ac:dyDescent="0.25">
      <c r="M29" s="2"/>
    </row>
    <row r="30" spans="2:17" ht="12.6" thickBot="1" x14ac:dyDescent="0.3">
      <c r="B30" s="14" t="s">
        <v>21</v>
      </c>
      <c r="C30" s="30">
        <f>C27+C28</f>
        <v>1950</v>
      </c>
      <c r="D30" s="30">
        <f t="shared" ref="D30:G30" si="22">D27+D28</f>
        <v>4560</v>
      </c>
      <c r="E30" s="30">
        <f t="shared" si="22"/>
        <v>4920</v>
      </c>
      <c r="F30" s="30">
        <f t="shared" si="22"/>
        <v>2329.9999999999995</v>
      </c>
      <c r="G30" s="71">
        <f t="shared" si="22"/>
        <v>13759.999999999998</v>
      </c>
      <c r="H30" s="31"/>
      <c r="I30" s="30">
        <f>I27+I28</f>
        <v>2171.5500000000002</v>
      </c>
      <c r="J30" s="30">
        <f t="shared" ref="J30:M30" si="23">J27+J28</f>
        <v>5090.5099999999993</v>
      </c>
      <c r="K30" s="30">
        <f t="shared" si="23"/>
        <v>5487.62</v>
      </c>
      <c r="L30" s="30">
        <f t="shared" si="23"/>
        <v>2602.2950000000001</v>
      </c>
      <c r="M30" s="30">
        <f t="shared" si="23"/>
        <v>15351.974999999999</v>
      </c>
      <c r="O30" s="129">
        <f>M30/G30-1</f>
        <v>0.11569585755813949</v>
      </c>
    </row>
    <row r="31" spans="2:17" x14ac:dyDescent="0.25">
      <c r="B31" s="12"/>
      <c r="C31" s="31"/>
      <c r="D31" s="31"/>
      <c r="E31" s="31"/>
      <c r="F31" s="31"/>
      <c r="G31" s="79"/>
      <c r="H31" s="31"/>
      <c r="I31" s="31"/>
      <c r="J31" s="31"/>
      <c r="K31" s="31"/>
      <c r="L31" s="31"/>
      <c r="M31" s="79"/>
      <c r="O31" s="129"/>
    </row>
    <row r="32" spans="2:17" x14ac:dyDescent="0.25">
      <c r="B32" s="12"/>
      <c r="C32" s="31"/>
      <c r="D32" s="31"/>
      <c r="E32" s="31"/>
      <c r="F32" s="31"/>
      <c r="G32" s="79"/>
      <c r="H32" s="31"/>
      <c r="I32" s="31"/>
      <c r="J32" s="31"/>
      <c r="K32" s="31"/>
      <c r="L32" s="31"/>
      <c r="M32" s="79"/>
      <c r="O32" s="129"/>
    </row>
  </sheetData>
  <mergeCells count="6">
    <mergeCell ref="C5:G5"/>
    <mergeCell ref="I5:O5"/>
    <mergeCell ref="C14:G14"/>
    <mergeCell ref="I14:O14"/>
    <mergeCell ref="Q24:Q25"/>
    <mergeCell ref="Q18:Q1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O15"/>
  <sheetViews>
    <sheetView zoomScaleNormal="100" workbookViewId="0">
      <selection activeCell="B7" sqref="B7"/>
    </sheetView>
  </sheetViews>
  <sheetFormatPr defaultColWidth="9.21875" defaultRowHeight="12" x14ac:dyDescent="0.25"/>
  <cols>
    <col min="1" max="1" width="2" style="2" customWidth="1"/>
    <col min="2" max="2" width="23.21875" style="2" customWidth="1"/>
    <col min="3" max="6" width="9.21875" style="2"/>
    <col min="7" max="7" width="9.21875" style="75"/>
    <col min="8" max="8" width="1.5546875" style="2" customWidth="1"/>
    <col min="9" max="12" width="9.21875" style="2"/>
    <col min="13" max="13" width="9.21875" style="75"/>
    <col min="14" max="14" width="2.5546875" style="2" customWidth="1"/>
    <col min="15" max="15" width="7.5546875" style="2" customWidth="1"/>
    <col min="16" max="16384" width="9.21875" style="2"/>
  </cols>
  <sheetData>
    <row r="1" spans="2:15" ht="15.6" x14ac:dyDescent="0.3">
      <c r="B1" s="3" t="s">
        <v>93</v>
      </c>
    </row>
    <row r="3" spans="2:15" ht="13.2" x14ac:dyDescent="0.25">
      <c r="B3" s="25" t="s">
        <v>136</v>
      </c>
    </row>
    <row r="5" spans="2:15" x14ac:dyDescent="0.25">
      <c r="C5" s="242" t="s">
        <v>132</v>
      </c>
      <c r="D5" s="242"/>
      <c r="E5" s="242"/>
      <c r="F5" s="242"/>
      <c r="G5" s="242"/>
      <c r="H5" s="6"/>
      <c r="I5" s="242" t="s">
        <v>133</v>
      </c>
      <c r="J5" s="242"/>
      <c r="K5" s="242"/>
      <c r="L5" s="242"/>
      <c r="M5" s="242"/>
      <c r="N5" s="242"/>
      <c r="O5" s="242"/>
    </row>
    <row r="6" spans="2:15" ht="24.6" thickBot="1" x14ac:dyDescent="0.3">
      <c r="B6" s="7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77" t="s">
        <v>7</v>
      </c>
      <c r="H6" s="6"/>
      <c r="I6" s="8" t="s">
        <v>3</v>
      </c>
      <c r="J6" s="8" t="s">
        <v>4</v>
      </c>
      <c r="K6" s="8" t="s">
        <v>5</v>
      </c>
      <c r="L6" s="8" t="s">
        <v>6</v>
      </c>
      <c r="M6" s="77" t="s">
        <v>7</v>
      </c>
      <c r="N6" s="18"/>
      <c r="O6" s="17" t="s">
        <v>12</v>
      </c>
    </row>
    <row r="7" spans="2:15" x14ac:dyDescent="0.25">
      <c r="B7" s="2" t="s">
        <v>13</v>
      </c>
      <c r="C7" s="10">
        <v>18525</v>
      </c>
      <c r="D7" s="10">
        <v>43320</v>
      </c>
      <c r="E7" s="10">
        <v>46740</v>
      </c>
      <c r="F7" s="10">
        <v>22135</v>
      </c>
      <c r="G7" s="122">
        <f>SUM(C7:F7)</f>
        <v>130720</v>
      </c>
      <c r="I7" s="10">
        <f>C7*(1+$O$7)</f>
        <v>21044.400000000001</v>
      </c>
      <c r="J7" s="10">
        <f t="shared" ref="J7:L7" si="0">D7*(1+$O$7)</f>
        <v>49211.520000000004</v>
      </c>
      <c r="K7" s="10">
        <f t="shared" si="0"/>
        <v>53096.640000000007</v>
      </c>
      <c r="L7" s="10">
        <f t="shared" si="0"/>
        <v>25145.360000000004</v>
      </c>
      <c r="M7" s="122">
        <f>SUM(I7:L7)</f>
        <v>148497.92000000004</v>
      </c>
      <c r="O7" s="129">
        <v>0.13600000000000001</v>
      </c>
    </row>
    <row r="8" spans="2:15" x14ac:dyDescent="0.25">
      <c r="B8" s="2" t="s">
        <v>14</v>
      </c>
      <c r="C8" s="21">
        <v>0.10526315789472999</v>
      </c>
      <c r="D8" s="21">
        <v>0.10526315789472999</v>
      </c>
      <c r="E8" s="21">
        <v>0.10526315789472999</v>
      </c>
      <c r="F8" s="21">
        <v>0.10526315789472999</v>
      </c>
      <c r="G8" s="135">
        <v>0.10526315789472999</v>
      </c>
      <c r="I8" s="21">
        <v>0.12</v>
      </c>
      <c r="J8" s="21">
        <f>I8</f>
        <v>0.12</v>
      </c>
      <c r="K8" s="21">
        <f t="shared" ref="K8:M8" si="1">J8</f>
        <v>0.12</v>
      </c>
      <c r="L8" s="21">
        <f t="shared" si="1"/>
        <v>0.12</v>
      </c>
      <c r="M8" s="21">
        <f t="shared" si="1"/>
        <v>0.12</v>
      </c>
      <c r="O8" s="21"/>
    </row>
    <row r="9" spans="2:15" ht="12.6" thickBot="1" x14ac:dyDescent="0.3">
      <c r="B9" s="14" t="s">
        <v>8</v>
      </c>
      <c r="C9" s="15">
        <f>C7*C8</f>
        <v>1949.9999999998731</v>
      </c>
      <c r="D9" s="15">
        <f>D7*D8</f>
        <v>4559.9999999997035</v>
      </c>
      <c r="E9" s="15">
        <f>E7*E8</f>
        <v>4919.9999999996799</v>
      </c>
      <c r="F9" s="15">
        <f>F7*F8</f>
        <v>2329.9999999998486</v>
      </c>
      <c r="G9" s="133">
        <f>G7*G8</f>
        <v>13759.999999999105</v>
      </c>
      <c r="H9" s="13"/>
      <c r="I9" s="15">
        <f>I7*I8</f>
        <v>2525.328</v>
      </c>
      <c r="J9" s="15">
        <f>J7*J8</f>
        <v>5905.3824000000004</v>
      </c>
      <c r="K9" s="15">
        <f>K7*K8</f>
        <v>6371.5968000000003</v>
      </c>
      <c r="L9" s="15">
        <f>L7*L8</f>
        <v>3017.4432000000006</v>
      </c>
      <c r="M9" s="133">
        <f>M7*M8</f>
        <v>17819.750400000004</v>
      </c>
      <c r="N9" s="20"/>
      <c r="O9" s="16">
        <f>M9/G9-1</f>
        <v>0.29504000000008457</v>
      </c>
    </row>
    <row r="15" spans="2:15" x14ac:dyDescent="0.25">
      <c r="B15" s="12"/>
      <c r="C15" s="23"/>
    </row>
  </sheetData>
  <mergeCells count="2">
    <mergeCell ref="C5:G5"/>
    <mergeCell ref="I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Henry's Hats</vt:lpstr>
      <vt:lpstr>Sales Dashboard </vt:lpstr>
      <vt:lpstr>Inputs</vt:lpstr>
      <vt:lpstr>Sensitivity</vt:lpstr>
      <vt:lpstr>Scenario</vt:lpstr>
      <vt:lpstr>P&amp;L Budgeting</vt:lpstr>
      <vt:lpstr>Sales Budget --&gt;</vt:lpstr>
      <vt:lpstr>Bottom-up Approach</vt:lpstr>
      <vt:lpstr>Top-down Approach</vt:lpstr>
      <vt:lpstr>Volume and Mix Triangulation</vt:lpstr>
      <vt:lpstr>Production Budget --&gt;</vt:lpstr>
      <vt:lpstr>Production Volume</vt:lpstr>
      <vt:lpstr>Direct Materials</vt:lpstr>
      <vt:lpstr>Direct Labor</vt:lpstr>
      <vt:lpstr>Overheads</vt:lpstr>
      <vt:lpstr>Cost of Goods Sold</vt:lpstr>
      <vt:lpstr>SG&amp;A Budget --&gt;</vt:lpstr>
      <vt:lpstr>Payroll Expense</vt:lpstr>
      <vt:lpstr>SG&amp;A Expense</vt:lpstr>
      <vt:lpstr>Balance Sheet Budgeting</vt:lpstr>
      <vt:lpstr>Working Capital</vt:lpstr>
      <vt:lpstr>Fixed Assets</vt:lpstr>
      <vt:lpstr>Loan repayment schedule</vt:lpstr>
      <vt:lpstr>Master Budget</vt:lpstr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Pravira Jain</dc:creator>
  <cp:lastModifiedBy>Pravira Jain</cp:lastModifiedBy>
  <dcterms:created xsi:type="dcterms:W3CDTF">2016-04-07T21:15:22Z</dcterms:created>
  <dcterms:modified xsi:type="dcterms:W3CDTF">2023-07-18T06:14:14Z</dcterms:modified>
</cp:coreProperties>
</file>