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vira Jain\Downloads\"/>
    </mc:Choice>
  </mc:AlternateContent>
  <xr:revisionPtr revIDLastSave="0" documentId="13_ncr:1_{41B903B9-7228-4041-855F-F7FDABE99B15}" xr6:coauthVersionLast="47" xr6:coauthVersionMax="47" xr10:uidLastSave="{00000000-0000-0000-0000-000000000000}"/>
  <bookViews>
    <workbookView xWindow="-108" yWindow="-108" windowWidth="23256" windowHeight="12456" xr2:uid="{F5C097AF-C006-4F34-A233-D4797DD130DE}"/>
  </bookViews>
  <sheets>
    <sheet name="Apple DCF" sheetId="5" r:id="rId1"/>
    <sheet name="DCF" sheetId="1" r:id="rId2"/>
    <sheet name="IS" sheetId="2" r:id="rId3"/>
    <sheet name="BS" sheetId="4" r:id="rId4"/>
    <sheet name="CF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6" i="1" l="1"/>
  <c r="L75" i="1"/>
  <c r="L74" i="1"/>
  <c r="L71" i="1"/>
  <c r="L72" i="1"/>
  <c r="L70" i="1"/>
  <c r="L69" i="1" l="1"/>
  <c r="L68" i="1"/>
  <c r="L67" i="1"/>
  <c r="F52" i="1"/>
  <c r="E52" i="1"/>
  <c r="D52" i="1"/>
  <c r="C52" i="1"/>
  <c r="F46" i="1"/>
  <c r="E46" i="1"/>
  <c r="D46" i="1"/>
  <c r="C46" i="1"/>
  <c r="F40" i="1"/>
  <c r="E40" i="1"/>
  <c r="D40" i="1"/>
  <c r="C40" i="1"/>
  <c r="L32" i="1"/>
  <c r="L38" i="1" s="1"/>
  <c r="K32" i="1"/>
  <c r="K38" i="1" s="1"/>
  <c r="J32" i="1"/>
  <c r="J38" i="1" s="1"/>
  <c r="I32" i="1"/>
  <c r="I38" i="1" s="1"/>
  <c r="H32" i="1"/>
  <c r="H38" i="1" s="1"/>
  <c r="G32" i="1"/>
  <c r="G38" i="1" s="1"/>
  <c r="G36" i="1"/>
  <c r="G34" i="1"/>
  <c r="H35" i="1"/>
  <c r="H36" i="1" s="1"/>
  <c r="F32" i="1"/>
  <c r="E32" i="1"/>
  <c r="D32" i="1"/>
  <c r="C32" i="1"/>
  <c r="H21" i="1"/>
  <c r="L27" i="1"/>
  <c r="L29" i="1" s="1"/>
  <c r="K27" i="1"/>
  <c r="K29" i="1" s="1"/>
  <c r="J27" i="1"/>
  <c r="J29" i="1" s="1"/>
  <c r="I27" i="1"/>
  <c r="I29" i="1" s="1"/>
  <c r="H27" i="1"/>
  <c r="H29" i="1" s="1"/>
  <c r="G27" i="1"/>
  <c r="G29" i="1" s="1"/>
  <c r="F26" i="1"/>
  <c r="E26" i="1"/>
  <c r="D26" i="1"/>
  <c r="C26" i="1"/>
  <c r="I23" i="1"/>
  <c r="I24" i="1" s="1"/>
  <c r="H23" i="1"/>
  <c r="H24" i="1" s="1"/>
  <c r="L23" i="1"/>
  <c r="L24" i="1" s="1"/>
  <c r="K23" i="1"/>
  <c r="K24" i="1" s="1"/>
  <c r="J23" i="1"/>
  <c r="J22" i="1" s="1"/>
  <c r="L21" i="1"/>
  <c r="K21" i="1"/>
  <c r="J21" i="1"/>
  <c r="I21" i="1"/>
  <c r="C33" i="1" l="1"/>
  <c r="D33" i="1"/>
  <c r="E33" i="1"/>
  <c r="F33" i="1"/>
  <c r="H34" i="1"/>
  <c r="I22" i="1"/>
  <c r="I35" i="1"/>
  <c r="J24" i="1"/>
  <c r="K22" i="1"/>
  <c r="G30" i="1"/>
  <c r="G28" i="1"/>
  <c r="K28" i="1"/>
  <c r="K30" i="1"/>
  <c r="H30" i="1"/>
  <c r="H28" i="1"/>
  <c r="L30" i="1"/>
  <c r="L28" i="1"/>
  <c r="I30" i="1"/>
  <c r="I28" i="1"/>
  <c r="J30" i="1"/>
  <c r="J28" i="1"/>
  <c r="H22" i="1"/>
  <c r="L22" i="1"/>
  <c r="J35" i="1" l="1"/>
  <c r="I34" i="1"/>
  <c r="I36" i="1"/>
  <c r="K35" i="1" l="1"/>
  <c r="J34" i="1"/>
  <c r="J36" i="1"/>
  <c r="L35" i="1" l="1"/>
  <c r="K36" i="1"/>
  <c r="K34" i="1"/>
  <c r="L36" i="1" l="1"/>
  <c r="L34" i="1"/>
  <c r="F20" i="1" l="1"/>
  <c r="F53" i="1" s="1"/>
  <c r="E20" i="1"/>
  <c r="E53" i="1" s="1"/>
  <c r="D20" i="1"/>
  <c r="D53" i="1" s="1"/>
  <c r="C20" i="1"/>
  <c r="C53" i="1" s="1"/>
  <c r="G53" i="1" l="1"/>
  <c r="G56" i="1"/>
  <c r="D27" i="1"/>
  <c r="D41" i="1"/>
  <c r="D47" i="1"/>
  <c r="E41" i="1"/>
  <c r="E47" i="1"/>
  <c r="C47" i="1"/>
  <c r="G47" i="1" s="1"/>
  <c r="C41" i="1"/>
  <c r="F47" i="1"/>
  <c r="F41" i="1"/>
  <c r="G23" i="1"/>
  <c r="G21" i="1"/>
  <c r="F27" i="1"/>
  <c r="D21" i="1"/>
  <c r="C27" i="1"/>
  <c r="E21" i="1"/>
  <c r="E27" i="1"/>
  <c r="F21" i="1"/>
  <c r="H16" i="1"/>
  <c r="I16" i="1" s="1"/>
  <c r="J16" i="1" s="1"/>
  <c r="K16" i="1" s="1"/>
  <c r="L16" i="1" s="1"/>
  <c r="D18" i="1"/>
  <c r="E18" i="1" s="1"/>
  <c r="F18" i="1" s="1"/>
  <c r="G18" i="1" s="1"/>
  <c r="H18" i="1" s="1"/>
  <c r="I18" i="1" s="1"/>
  <c r="J18" i="1" s="1"/>
  <c r="K18" i="1" s="1"/>
  <c r="L18" i="1" s="1"/>
  <c r="H56" i="1" l="1"/>
  <c r="G55" i="1"/>
  <c r="G57" i="1"/>
  <c r="G41" i="1"/>
  <c r="H41" i="1" s="1"/>
  <c r="H53" i="1"/>
  <c r="G52" i="1"/>
  <c r="G24" i="1"/>
  <c r="G22" i="1"/>
  <c r="G43" i="1" l="1"/>
  <c r="G40" i="1"/>
  <c r="I53" i="1"/>
  <c r="H52" i="1"/>
  <c r="H57" i="1"/>
  <c r="I56" i="1"/>
  <c r="H55" i="1"/>
  <c r="G49" i="1"/>
  <c r="G44" i="1"/>
  <c r="G50" i="1" s="1"/>
  <c r="G42" i="1"/>
  <c r="G48" i="1" s="1"/>
  <c r="H40" i="1"/>
  <c r="H43" i="1"/>
  <c r="H47" i="1"/>
  <c r="G46" i="1"/>
  <c r="G59" i="1" s="1"/>
  <c r="G61" i="1" s="1"/>
  <c r="I41" i="1"/>
  <c r="J53" i="1" l="1"/>
  <c r="I52" i="1"/>
  <c r="J56" i="1"/>
  <c r="I55" i="1"/>
  <c r="I57" i="1"/>
  <c r="H46" i="1"/>
  <c r="H59" i="1" s="1"/>
  <c r="H61" i="1" s="1"/>
  <c r="I47" i="1"/>
  <c r="I46" i="1" s="1"/>
  <c r="I43" i="1"/>
  <c r="I40" i="1"/>
  <c r="J41" i="1"/>
  <c r="H44" i="1"/>
  <c r="H50" i="1" s="1"/>
  <c r="H49" i="1"/>
  <c r="H42" i="1"/>
  <c r="H48" i="1" s="1"/>
  <c r="K56" i="1" l="1"/>
  <c r="J55" i="1"/>
  <c r="J57" i="1"/>
  <c r="K53" i="1"/>
  <c r="J52" i="1"/>
  <c r="I59" i="1"/>
  <c r="I61" i="1" s="1"/>
  <c r="I49" i="1"/>
  <c r="I44" i="1"/>
  <c r="I50" i="1" s="1"/>
  <c r="I42" i="1"/>
  <c r="I48" i="1" s="1"/>
  <c r="J40" i="1"/>
  <c r="J43" i="1"/>
  <c r="K41" i="1"/>
  <c r="L41" i="1" s="1"/>
  <c r="J47" i="1"/>
  <c r="J46" i="1" s="1"/>
  <c r="L53" i="1" l="1"/>
  <c r="L52" i="1" s="1"/>
  <c r="K52" i="1"/>
  <c r="J59" i="1"/>
  <c r="J61" i="1" s="1"/>
  <c r="L56" i="1"/>
  <c r="K57" i="1"/>
  <c r="K55" i="1"/>
  <c r="K43" i="1"/>
  <c r="K40" i="1"/>
  <c r="J49" i="1"/>
  <c r="J44" i="1"/>
  <c r="J50" i="1" s="1"/>
  <c r="J42" i="1"/>
  <c r="J48" i="1" s="1"/>
  <c r="L40" i="1"/>
  <c r="L43" i="1"/>
  <c r="K47" i="1"/>
  <c r="K46" i="1" s="1"/>
  <c r="K59" i="1" l="1"/>
  <c r="K61" i="1" s="1"/>
  <c r="L57" i="1"/>
  <c r="L55" i="1"/>
  <c r="L49" i="1"/>
  <c r="L44" i="1"/>
  <c r="L50" i="1" s="1"/>
  <c r="L42" i="1"/>
  <c r="L48" i="1" s="1"/>
  <c r="L47" i="1"/>
  <c r="L46" i="1" s="1"/>
  <c r="L59" i="1" s="1"/>
  <c r="L61" i="1" s="1"/>
  <c r="K49" i="1"/>
  <c r="K42" i="1"/>
  <c r="K48" i="1" s="1"/>
  <c r="K44" i="1"/>
  <c r="K50" i="1" s="1"/>
</calcChain>
</file>

<file path=xl/sharedStrings.xml><?xml version="1.0" encoding="utf-8"?>
<sst xmlns="http://schemas.openxmlformats.org/spreadsheetml/2006/main" count="287" uniqueCount="227">
  <si>
    <t>APPLE INC</t>
  </si>
  <si>
    <t>Apple Inc. (AAPL)</t>
  </si>
  <si>
    <t>$141.66</t>
  </si>
  <si>
    <t>Apple Inc.</t>
  </si>
  <si>
    <t>SEP '21</t>
  </si>
  <si>
    <t>SEP '20</t>
  </si>
  <si>
    <t>SEP '19</t>
  </si>
  <si>
    <t>SEP '18</t>
  </si>
  <si>
    <t>Sales</t>
  </si>
  <si>
    <t>Cost of Goods Sold (COGS) incl. D&amp;A</t>
  </si>
  <si>
    <t>COGS excluding D&amp;A</t>
  </si>
  <si>
    <t>Depreciation &amp; Amortization Expense</t>
  </si>
  <si>
    <t>Depreciation</t>
  </si>
  <si>
    <t>Amortization of Intangibles</t>
  </si>
  <si>
    <t>Gross Income</t>
  </si>
  <si>
    <t>SG&amp;A Expense</t>
  </si>
  <si>
    <t>Research &amp; Development</t>
  </si>
  <si>
    <t>Other SG&amp;A</t>
  </si>
  <si>
    <t>EBIT (Operating Income)</t>
  </si>
  <si>
    <t>Nonoperating Income - Net</t>
  </si>
  <si>
    <t>Nonoperating Interest Income</t>
  </si>
  <si>
    <t>Other Income (Expense)</t>
  </si>
  <si>
    <t>Interest Expense</t>
  </si>
  <si>
    <t>Gross Interest Expense</t>
  </si>
  <si>
    <t>Unusual Expense - Net</t>
  </si>
  <si>
    <t>Legal Claim Expense</t>
  </si>
  <si>
    <t>Unrealized Valuation Gain/Loss</t>
  </si>
  <si>
    <t>Hedges/Derivatives</t>
  </si>
  <si>
    <t>Pretax Income</t>
  </si>
  <si>
    <t>Income Taxes</t>
  </si>
  <si>
    <t>Income Taxes - Current Domestic</t>
  </si>
  <si>
    <t>Income Taxes - Current Foreign</t>
  </si>
  <si>
    <t>Income Taxes - Deferred Domestic</t>
  </si>
  <si>
    <t>Income Taxes - Deferred Foreign</t>
  </si>
  <si>
    <t>Consolidated Net Income</t>
  </si>
  <si>
    <t>Net Income</t>
  </si>
  <si>
    <t>Net Income available to Common</t>
  </si>
  <si>
    <t>Per Share</t>
  </si>
  <si>
    <t>EPS (recurring)</t>
  </si>
  <si>
    <t>Basic Shares Outstanding (M)</t>
  </si>
  <si>
    <t>Total Shares Outstanding (M)</t>
  </si>
  <si>
    <t>EPS (diluted)</t>
  </si>
  <si>
    <t>Diluted Shares Outstanding (M)</t>
  </si>
  <si>
    <t>Earnings Persistence</t>
  </si>
  <si>
    <t>Dividends per Share</t>
  </si>
  <si>
    <t>Payout Ratio</t>
  </si>
  <si>
    <t>EBITDA</t>
  </si>
  <si>
    <t>EBIT</t>
  </si>
  <si>
    <t>All figures in billions of U.S. Dollar except per share and labeled items.</t>
  </si>
  <si>
    <t xml:space="preserve">Date </t>
  </si>
  <si>
    <t>06/25/2022</t>
  </si>
  <si>
    <t xml:space="preserve">DCF </t>
  </si>
  <si>
    <t>Historical</t>
  </si>
  <si>
    <t>Projected</t>
  </si>
  <si>
    <t xml:space="preserve">Revenue </t>
  </si>
  <si>
    <t>Taxes</t>
  </si>
  <si>
    <t>D&amp;A</t>
  </si>
  <si>
    <t>Capital Expenditure</t>
  </si>
  <si>
    <t>Changes in NWC</t>
  </si>
  <si>
    <t xml:space="preserve">Unlevered Free Cash Flow </t>
  </si>
  <si>
    <t xml:space="preserve">  % growth </t>
  </si>
  <si>
    <t>Conservative Case</t>
  </si>
  <si>
    <t xml:space="preserve">Optimstic Case </t>
  </si>
  <si>
    <t xml:space="preserve">Base Case </t>
  </si>
  <si>
    <t>TICKER</t>
  </si>
  <si>
    <t>Price</t>
  </si>
  <si>
    <t>AAPL</t>
  </si>
  <si>
    <t>Base Case</t>
  </si>
  <si>
    <t xml:space="preserve">  % of revenue</t>
  </si>
  <si>
    <t xml:space="preserve">  % of EBIT</t>
  </si>
  <si>
    <t>Assumptions</t>
  </si>
  <si>
    <t>Cases</t>
  </si>
  <si>
    <t>Optimistic Case</t>
  </si>
  <si>
    <t>Revenue</t>
  </si>
  <si>
    <t>CapEx</t>
  </si>
  <si>
    <t>Earning before interest and after taxes ( EBIAT)</t>
  </si>
  <si>
    <t>Operating Activities</t>
  </si>
  <si>
    <t>Net Income / Starting Line</t>
  </si>
  <si>
    <t>Depreciation, Depletion &amp; Amortization</t>
  </si>
  <si>
    <t>Depreciation and Depletion</t>
  </si>
  <si>
    <t>Deferred Taxes &amp; Investment Tax Credit</t>
  </si>
  <si>
    <t>Deferred Taxes</t>
  </si>
  <si>
    <t>Other Funds</t>
  </si>
  <si>
    <t>Funds from Operations</t>
  </si>
  <si>
    <t>Changes in Working Capital</t>
  </si>
  <si>
    <t>Receivables</t>
  </si>
  <si>
    <t>Inventories</t>
  </si>
  <si>
    <t>Accounts Payable</t>
  </si>
  <si>
    <t>Other Assets/Liabilities</t>
  </si>
  <si>
    <t>Net Operating Cash Flow</t>
  </si>
  <si>
    <t>Investing Activities</t>
  </si>
  <si>
    <t>Capital Expenditures</t>
  </si>
  <si>
    <t>Capital Expenditures (Fixed Assets)</t>
  </si>
  <si>
    <t>Capital Expenditures (Other Assets)</t>
  </si>
  <si>
    <t>Net Assets from Acquisitions</t>
  </si>
  <si>
    <t>Purchase/Sale of Investments</t>
  </si>
  <si>
    <t>Purchase of Investments</t>
  </si>
  <si>
    <t>Sale/Maturity of Investments</t>
  </si>
  <si>
    <t>Other Uses</t>
  </si>
  <si>
    <t>Other Sources</t>
  </si>
  <si>
    <t>Net Investing Cash Flow</t>
  </si>
  <si>
    <t>Financing Activities</t>
  </si>
  <si>
    <t>Cash Dividends Paid</t>
  </si>
  <si>
    <t>Common Dividends</t>
  </si>
  <si>
    <t>Change in Capital Stock</t>
  </si>
  <si>
    <t>Repurchase of Common &amp; Preferred Stk.</t>
  </si>
  <si>
    <t>Sale of Common &amp; Preferred Stock</t>
  </si>
  <si>
    <t>Proceeds from Sale of Stock</t>
  </si>
  <si>
    <t>Issuance/Reduction of Debt, Net</t>
  </si>
  <si>
    <t>Change in Current Debt</t>
  </si>
  <si>
    <t>Change in Long-Term Debt</t>
  </si>
  <si>
    <t>Issuance of Long-Term Debt</t>
  </si>
  <si>
    <t>Reduction in Long-Term Debt</t>
  </si>
  <si>
    <t>Net Financing Cash Flow</t>
  </si>
  <si>
    <t>All Activities</t>
  </si>
  <si>
    <t>Net Change in Cash</t>
  </si>
  <si>
    <t>Free Cash Flow</t>
  </si>
  <si>
    <t>Free Cash Flow per Share</t>
  </si>
  <si>
    <t>Free Cash Flow Yield (%)</t>
  </si>
  <si>
    <t>All figures in billions of U.S. Dollar except per share items.</t>
  </si>
  <si>
    <t xml:space="preserve">  % change in revenue</t>
  </si>
  <si>
    <t xml:space="preserve">PV value of unleevered cash flow </t>
  </si>
  <si>
    <t>Conservative case</t>
  </si>
  <si>
    <t>Base case</t>
  </si>
  <si>
    <t>Optimistic case</t>
  </si>
  <si>
    <t xml:space="preserve">Valuatuion assumption </t>
  </si>
  <si>
    <t>WACC</t>
  </si>
  <si>
    <t>TGR</t>
  </si>
  <si>
    <t>Discount</t>
  </si>
  <si>
    <t xml:space="preserve">Current price per share </t>
  </si>
  <si>
    <t xml:space="preserve">Price per share </t>
  </si>
  <si>
    <t>Shares</t>
  </si>
  <si>
    <t xml:space="preserve">Equity value </t>
  </si>
  <si>
    <t>deduct debt</t>
  </si>
  <si>
    <t>Add cash</t>
  </si>
  <si>
    <t>Enterprise value</t>
  </si>
  <si>
    <t xml:space="preserve">PV of terminal value </t>
  </si>
  <si>
    <t xml:space="preserve">Termianl value </t>
  </si>
  <si>
    <t>Assets</t>
  </si>
  <si>
    <t>Cash &amp; Short-Term Investments</t>
  </si>
  <si>
    <t>Cash Only</t>
  </si>
  <si>
    <t>Total Short Term Investments</t>
  </si>
  <si>
    <t>Short-Term Receivables</t>
  </si>
  <si>
    <t>Accounts Receivables, Net</t>
  </si>
  <si>
    <t>Accounts Receivables, Gross</t>
  </si>
  <si>
    <t>Bad Debt/Doubtful Accounts</t>
  </si>
  <si>
    <t>Other Receivables</t>
  </si>
  <si>
    <t>Finished Goods</t>
  </si>
  <si>
    <t>Raw Materials</t>
  </si>
  <si>
    <t>Other Current Assets</t>
  </si>
  <si>
    <t>Prepaid Expenses</t>
  </si>
  <si>
    <t>Miscellaneous Current Assets</t>
  </si>
  <si>
    <t>Total Current Assets</t>
  </si>
  <si>
    <t>Net Property, Plant &amp; Equipment</t>
  </si>
  <si>
    <t>Property, Plant &amp; Equipment - Gross</t>
  </si>
  <si>
    <t>Buildings</t>
  </si>
  <si>
    <t>Machinery &amp; Equipment</t>
  </si>
  <si>
    <t>Other Property, Plant &amp; Equipment</t>
  </si>
  <si>
    <t>Operating Lease Right-of-Use Assets</t>
  </si>
  <si>
    <t>Accumulated Depreciation</t>
  </si>
  <si>
    <t xml:space="preserve">Total Long-Term Investments </t>
  </si>
  <si>
    <t>Other Long-Term Investments</t>
  </si>
  <si>
    <t>Intangible Assets</t>
  </si>
  <si>
    <t>Goodwill</t>
  </si>
  <si>
    <t>Other Intangible Assets</t>
  </si>
  <si>
    <t>Other Assets</t>
  </si>
  <si>
    <t>Deferred Charges</t>
  </si>
  <si>
    <t>Tangible Other Assets</t>
  </si>
  <si>
    <t>Total Assets</t>
  </si>
  <si>
    <t>Liabilities &amp; Shareholders' Equity</t>
  </si>
  <si>
    <t>Current</t>
  </si>
  <si>
    <t>ST Debt &amp; Curr. Portion LT Debt</t>
  </si>
  <si>
    <t>Income Tax Payable</t>
  </si>
  <si>
    <t>Other Current Liabilities</t>
  </si>
  <si>
    <t>Accrued Payroll</t>
  </si>
  <si>
    <t>Miscellaneous Current Liabilities</t>
  </si>
  <si>
    <t>Total Current Liabilities</t>
  </si>
  <si>
    <t>Long-Term</t>
  </si>
  <si>
    <t>Long-Term Debt</t>
  </si>
  <si>
    <t>Long-Term Debt excl Lease Obligations</t>
  </si>
  <si>
    <t>Capital and Operating Lease Obligations</t>
  </si>
  <si>
    <t>Provision for Risks &amp; Charges</t>
  </si>
  <si>
    <t>Deferred Tax Liabilities</t>
  </si>
  <si>
    <t>Other Liabilities</t>
  </si>
  <si>
    <t>Other Liabilities (excl. Deferred Income)</t>
  </si>
  <si>
    <t>Deferred Income</t>
  </si>
  <si>
    <t>Total Liabilities</t>
  </si>
  <si>
    <t>Equity</t>
  </si>
  <si>
    <t>Common Equity</t>
  </si>
  <si>
    <t>Common Stock Par/Carry Value</t>
  </si>
  <si>
    <t>Retained Earnings</t>
  </si>
  <si>
    <t>Cumulative Translation Adjustment/Unrealized For. Exch. Gain</t>
  </si>
  <si>
    <t>Unrealized Gain/Loss Marketable Securities</t>
  </si>
  <si>
    <t>Other Appropriated Reserves</t>
  </si>
  <si>
    <t>Total Shareholders' Equity</t>
  </si>
  <si>
    <t>Total Equity</t>
  </si>
  <si>
    <t>Total Liabilities &amp; Shareholders' Equity</t>
  </si>
  <si>
    <t>Book Value per Share</t>
  </si>
  <si>
    <t>Tangible Book Value per Share</t>
  </si>
  <si>
    <t>$138.93</t>
  </si>
  <si>
    <t>Content</t>
  </si>
  <si>
    <t xml:space="preserve">Income Statement </t>
  </si>
  <si>
    <t xml:space="preserve">Balance Sheet </t>
  </si>
  <si>
    <t xml:space="preserve">Cash Flow </t>
  </si>
  <si>
    <t xml:space="preserve">DCF Valuation </t>
  </si>
  <si>
    <t xml:space="preserve">Apple DCF Model </t>
  </si>
  <si>
    <t>Key Statistics</t>
  </si>
  <si>
    <t>52 Week Range</t>
  </si>
  <si>
    <t>$129.04 - 182.94</t>
  </si>
  <si>
    <t>Avg Daily Vol (3 Mo)</t>
  </si>
  <si>
    <t>Basic Shares (M)</t>
  </si>
  <si>
    <t>Market Cap (B)</t>
  </si>
  <si>
    <t>Dividend Yield</t>
  </si>
  <si>
    <t>First Trading Date</t>
  </si>
  <si>
    <t>12 Dec '80</t>
  </si>
  <si>
    <t>FD Shares Out (M)</t>
  </si>
  <si>
    <t>FD Mkt Cap (B)</t>
  </si>
  <si>
    <t>EV (B)</t>
  </si>
  <si>
    <t>Float</t>
  </si>
  <si>
    <t>Institutional</t>
  </si>
  <si>
    <t>Top 10 Inst Hldrs</t>
  </si>
  <si>
    <t>Analyst Coverage</t>
  </si>
  <si>
    <t>Avg Rating</t>
  </si>
  <si>
    <t>Overweight (1.33)</t>
  </si>
  <si>
    <t>Target Price</t>
  </si>
  <si>
    <t>$185.49</t>
  </si>
  <si>
    <t>LT 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</si>
</sst>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4" formatCode="_ &quot;₹&quot;\ * #,##0.00_ ;_ &quot;₹&quot;\ * \-#,##0.00_ ;_ &quot;₹&quot;\ * &quot;-&quot;??_ ;_ @_ "/>
    <numFmt numFmtId="164" formatCode="#,##0.0"/>
    <numFmt numFmtId="165" formatCode="&quot;₹&quot;\ #,##0.00"/>
    <numFmt numFmtId="166" formatCode="[$$-409]#,##0.00"/>
    <numFmt numFmtId="167" formatCode="[$$-409]#,##0"/>
    <numFmt numFmtId="168" formatCode="[$$-409]#,##0.0"/>
    <numFmt numFmtId="169" formatCode="[$$-409]#,##0_ ;\-[$$-409]#,##0\ "/>
    <numFmt numFmtId="170" formatCode="0.0%"/>
    <numFmt numFmtId="171" formatCode="##,###,##0.0"/>
    <numFmt numFmtId="172" formatCode="##,###"/>
    <numFmt numFmtId="173" formatCode="#,###.#"/>
    <numFmt numFmtId="174" formatCode="0.#%"/>
    <numFmt numFmtId="175" formatCode="#.#%"/>
    <numFmt numFmtId="176" formatCode="##.#%"/>
    <numFmt numFmtId="177" formatCode="##"/>
    <numFmt numFmtId="178" formatCode="#0.#%"/>
  </numFmts>
  <fonts count="2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3366"/>
      <name val="Arial"/>
      <family val="2"/>
    </font>
    <font>
      <sz val="10"/>
      <color rgb="FFFF0000"/>
      <name val="Arial"/>
      <family val="2"/>
    </font>
    <font>
      <sz val="10"/>
      <color rgb="FF646464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i/>
      <sz val="11"/>
      <color theme="3" tint="-0.249977111117893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0"/>
      <color theme="4" tint="-0.499984740745262"/>
      <name val="Arial"/>
      <family val="2"/>
    </font>
    <font>
      <sz val="10"/>
      <color theme="1"/>
      <name val="Arial"/>
      <family val="2"/>
    </font>
    <font>
      <b/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0"/>
      <name val="Arial"/>
      <family val="2"/>
    </font>
    <font>
      <b/>
      <sz val="18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18" fillId="0" borderId="0"/>
  </cellStyleXfs>
  <cellXfs count="137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3" fillId="2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4" fontId="4" fillId="3" borderId="0" xfId="0" applyNumberFormat="1" applyFont="1" applyFill="1" applyAlignment="1">
      <alignment horizontal="right"/>
    </xf>
    <xf numFmtId="0" fontId="4" fillId="0" borderId="0" xfId="0" applyFont="1" applyAlignment="1">
      <alignment horizontal="left" indent="3"/>
    </xf>
    <xf numFmtId="4" fontId="4" fillId="0" borderId="0" xfId="0" applyNumberFormat="1" applyFont="1" applyAlignment="1">
      <alignment horizontal="right"/>
    </xf>
    <xf numFmtId="0" fontId="0" fillId="3" borderId="0" xfId="0" applyFill="1" applyAlignment="1">
      <alignment horizontal="left" indent="4"/>
    </xf>
    <xf numFmtId="4" fontId="0" fillId="3" borderId="0" xfId="0" applyNumberFormat="1" applyFill="1" applyAlignment="1">
      <alignment horizontal="right"/>
    </xf>
    <xf numFmtId="0" fontId="4" fillId="0" borderId="0" xfId="0" applyFont="1" applyAlignment="1">
      <alignment horizontal="left" indent="6"/>
    </xf>
    <xf numFmtId="0" fontId="0" fillId="3" borderId="0" xfId="0" applyFill="1" applyAlignment="1">
      <alignment horizontal="left" indent="7"/>
    </xf>
    <xf numFmtId="0" fontId="0" fillId="0" borderId="0" xfId="0" applyAlignment="1">
      <alignment horizontal="left" indent="7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left" indent="4"/>
    </xf>
    <xf numFmtId="4" fontId="5" fillId="0" borderId="0" xfId="0" applyNumberFormat="1" applyFont="1" applyAlignment="1">
      <alignment horizontal="right"/>
    </xf>
    <xf numFmtId="0" fontId="4" fillId="3" borderId="0" xfId="0" applyFont="1" applyFill="1" applyAlignment="1">
      <alignment horizontal="left" indent="3"/>
    </xf>
    <xf numFmtId="0" fontId="4" fillId="3" borderId="0" xfId="0" applyFont="1" applyFill="1" applyAlignment="1">
      <alignment horizontal="left" indent="6"/>
    </xf>
    <xf numFmtId="0" fontId="0" fillId="3" borderId="0" xfId="0" applyFill="1" applyAlignment="1">
      <alignment horizontal="left"/>
    </xf>
    <xf numFmtId="4" fontId="5" fillId="3" borderId="0" xfId="0" applyNumberFormat="1" applyFont="1" applyFill="1" applyAlignment="1">
      <alignment horizontal="right"/>
    </xf>
    <xf numFmtId="0" fontId="4" fillId="0" borderId="0" xfId="0" applyFont="1" applyAlignment="1">
      <alignment horizontal="left"/>
    </xf>
    <xf numFmtId="0" fontId="0" fillId="3" borderId="0" xfId="0" applyFill="1" applyAlignment="1">
      <alignment horizontal="left" indent="1"/>
    </xf>
    <xf numFmtId="164" fontId="0" fillId="3" borderId="0" xfId="0" applyNumberFormat="1" applyFill="1" applyAlignment="1">
      <alignment horizontal="right"/>
    </xf>
    <xf numFmtId="0" fontId="6" fillId="0" borderId="0" xfId="0" applyFont="1" applyAlignment="1">
      <alignment horizontal="left"/>
    </xf>
    <xf numFmtId="0" fontId="0" fillId="6" borderId="0" xfId="0" applyFill="1"/>
    <xf numFmtId="0" fontId="2" fillId="0" borderId="0" xfId="0" applyFont="1" applyAlignment="1">
      <alignment horizontal="center"/>
    </xf>
    <xf numFmtId="0" fontId="7" fillId="7" borderId="3" xfId="0" applyFont="1" applyFill="1" applyBorder="1"/>
    <xf numFmtId="0" fontId="0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7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7" fillId="0" borderId="0" xfId="0" applyFont="1"/>
    <xf numFmtId="0" fontId="0" fillId="0" borderId="0" xfId="0" applyFill="1" applyBorder="1"/>
    <xf numFmtId="165" fontId="0" fillId="0" borderId="0" xfId="0" applyNumberFormat="1"/>
    <xf numFmtId="10" fontId="7" fillId="0" borderId="0" xfId="1" applyNumberFormat="1" applyFont="1"/>
    <xf numFmtId="0" fontId="9" fillId="5" borderId="0" xfId="0" applyFont="1" applyFill="1"/>
    <xf numFmtId="0" fontId="0" fillId="0" borderId="0" xfId="0" applyFill="1"/>
    <xf numFmtId="9" fontId="0" fillId="0" borderId="0" xfId="0" applyNumberFormat="1" applyFill="1" applyBorder="1" applyAlignment="1">
      <alignment horizontal="center"/>
    </xf>
    <xf numFmtId="165" fontId="0" fillId="0" borderId="0" xfId="0" applyNumberFormat="1" applyAlignment="1">
      <alignment horizontal="right"/>
    </xf>
    <xf numFmtId="0" fontId="2" fillId="4" borderId="3" xfId="0" applyFont="1" applyFill="1" applyBorder="1" applyAlignment="1">
      <alignment horizontal="center"/>
    </xf>
    <xf numFmtId="2" fontId="2" fillId="4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2" fontId="0" fillId="0" borderId="0" xfId="2" applyNumberFormat="1" applyFont="1"/>
    <xf numFmtId="0" fontId="9" fillId="0" borderId="0" xfId="0" applyFont="1" applyFill="1"/>
    <xf numFmtId="0" fontId="7" fillId="0" borderId="3" xfId="0" applyFont="1" applyBorder="1"/>
    <xf numFmtId="0" fontId="0" fillId="0" borderId="0" xfId="0" applyFill="1" applyAlignment="1">
      <alignment horizontal="left"/>
    </xf>
    <xf numFmtId="9" fontId="0" fillId="0" borderId="0" xfId="1" applyFont="1" applyFill="1" applyAlignment="1">
      <alignment horizontal="right"/>
    </xf>
    <xf numFmtId="9" fontId="7" fillId="4" borderId="3" xfId="0" applyNumberFormat="1" applyFont="1" applyFill="1" applyBorder="1" applyAlignment="1">
      <alignment horizontal="center"/>
    </xf>
    <xf numFmtId="9" fontId="7" fillId="4" borderId="3" xfId="1" applyFont="1" applyFill="1" applyBorder="1" applyAlignment="1">
      <alignment horizontal="center"/>
    </xf>
    <xf numFmtId="9" fontId="0" fillId="6" borderId="0" xfId="0" applyNumberFormat="1" applyFill="1"/>
    <xf numFmtId="0" fontId="7" fillId="0" borderId="0" xfId="0" applyFont="1" applyBorder="1"/>
    <xf numFmtId="0" fontId="0" fillId="0" borderId="6" xfId="0" applyFill="1" applyBorder="1"/>
    <xf numFmtId="167" fontId="12" fillId="0" borderId="6" xfId="0" applyNumberFormat="1" applyFont="1" applyFill="1" applyBorder="1" applyAlignment="1">
      <alignment horizontal="center"/>
    </xf>
    <xf numFmtId="0" fontId="0" fillId="0" borderId="0" xfId="0" applyAlignment="1">
      <alignment horizontal="left" indent="1"/>
    </xf>
    <xf numFmtId="0" fontId="12" fillId="8" borderId="0" xfId="0" applyFont="1" applyFill="1"/>
    <xf numFmtId="166" fontId="12" fillId="8" borderId="0" xfId="0" applyNumberFormat="1" applyFont="1" applyFill="1" applyAlignment="1">
      <alignment horizontal="right"/>
    </xf>
    <xf numFmtId="0" fontId="12" fillId="15" borderId="0" xfId="0" applyFont="1" applyFill="1"/>
    <xf numFmtId="4" fontId="17" fillId="15" borderId="0" xfId="0" applyNumberFormat="1" applyFont="1" applyFill="1" applyAlignment="1">
      <alignment horizontal="right"/>
    </xf>
    <xf numFmtId="9" fontId="12" fillId="0" borderId="0" xfId="0" applyNumberFormat="1" applyFont="1" applyAlignment="1">
      <alignment horizontal="right"/>
    </xf>
    <xf numFmtId="4" fontId="12" fillId="15" borderId="0" xfId="0" applyNumberFormat="1" applyFont="1" applyFill="1" applyAlignment="1">
      <alignment horizontal="right"/>
    </xf>
    <xf numFmtId="168" fontId="4" fillId="14" borderId="0" xfId="0" applyNumberFormat="1" applyFont="1" applyFill="1" applyAlignment="1">
      <alignment horizontal="right"/>
    </xf>
    <xf numFmtId="4" fontId="12" fillId="14" borderId="0" xfId="0" applyNumberFormat="1" applyFont="1" applyFill="1" applyAlignment="1">
      <alignment horizontal="right"/>
    </xf>
    <xf numFmtId="4" fontId="12" fillId="8" borderId="0" xfId="0" applyNumberFormat="1" applyFont="1" applyFill="1" applyAlignment="1">
      <alignment horizontal="right"/>
    </xf>
    <xf numFmtId="166" fontId="12" fillId="14" borderId="0" xfId="0" applyNumberFormat="1" applyFont="1" applyFill="1" applyAlignment="1">
      <alignment horizontal="right"/>
    </xf>
    <xf numFmtId="0" fontId="0" fillId="0" borderId="0" xfId="0" applyAlignment="1">
      <alignment horizontal="right"/>
    </xf>
    <xf numFmtId="9" fontId="10" fillId="0" borderId="0" xfId="1" applyFont="1" applyAlignment="1">
      <alignment horizontal="right"/>
    </xf>
    <xf numFmtId="0" fontId="10" fillId="0" borderId="0" xfId="0" applyFont="1" applyAlignment="1">
      <alignment horizontal="right"/>
    </xf>
    <xf numFmtId="9" fontId="11" fillId="0" borderId="0" xfId="1" applyNumberFormat="1" applyFont="1" applyAlignment="1">
      <alignment horizontal="right"/>
    </xf>
    <xf numFmtId="9" fontId="0" fillId="4" borderId="3" xfId="0" applyNumberFormat="1" applyFill="1" applyBorder="1" applyAlignment="1">
      <alignment horizontal="center"/>
    </xf>
    <xf numFmtId="169" fontId="12" fillId="16" borderId="0" xfId="0" applyNumberFormat="1" applyFont="1" applyFill="1"/>
    <xf numFmtId="167" fontId="12" fillId="14" borderId="0" xfId="0" applyNumberFormat="1" applyFont="1" applyFill="1"/>
    <xf numFmtId="0" fontId="0" fillId="0" borderId="3" xfId="0" applyBorder="1"/>
    <xf numFmtId="0" fontId="16" fillId="14" borderId="0" xfId="0" applyFont="1" applyFill="1"/>
    <xf numFmtId="0" fontId="2" fillId="14" borderId="3" xfId="0" applyFont="1" applyFill="1" applyBorder="1"/>
    <xf numFmtId="167" fontId="2" fillId="4" borderId="3" xfId="0" applyNumberFormat="1" applyFont="1" applyFill="1" applyBorder="1" applyAlignment="1">
      <alignment horizontal="center"/>
    </xf>
    <xf numFmtId="167" fontId="3" fillId="4" borderId="3" xfId="0" applyNumberFormat="1" applyFont="1" applyFill="1" applyBorder="1" applyAlignment="1">
      <alignment horizontal="center"/>
    </xf>
    <xf numFmtId="3" fontId="2" fillId="4" borderId="3" xfId="0" applyNumberFormat="1" applyFont="1" applyFill="1" applyBorder="1" applyAlignment="1">
      <alignment horizontal="center"/>
    </xf>
    <xf numFmtId="166" fontId="2" fillId="4" borderId="3" xfId="0" applyNumberFormat="1" applyFont="1" applyFill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0" fontId="2" fillId="13" borderId="4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/>
    </xf>
    <xf numFmtId="9" fontId="0" fillId="6" borderId="4" xfId="0" applyNumberFormat="1" applyFill="1" applyBorder="1" applyAlignment="1">
      <alignment horizontal="center"/>
    </xf>
    <xf numFmtId="9" fontId="0" fillId="6" borderId="5" xfId="0" applyNumberFormat="1" applyFill="1" applyBorder="1" applyAlignment="1">
      <alignment horizontal="center"/>
    </xf>
    <xf numFmtId="0" fontId="12" fillId="14" borderId="0" xfId="0" applyFont="1" applyFill="1" applyAlignment="1">
      <alignment horizontal="left"/>
    </xf>
    <xf numFmtId="0" fontId="13" fillId="9" borderId="3" xfId="0" applyFont="1" applyFill="1" applyBorder="1" applyAlignment="1">
      <alignment horizontal="center"/>
    </xf>
    <xf numFmtId="0" fontId="14" fillId="6" borderId="3" xfId="0" applyFont="1" applyFill="1" applyBorder="1" applyAlignment="1">
      <alignment horizontal="center"/>
    </xf>
    <xf numFmtId="0" fontId="15" fillId="6" borderId="3" xfId="0" applyFont="1" applyFill="1" applyBorder="1" applyAlignment="1">
      <alignment horizontal="center"/>
    </xf>
    <xf numFmtId="0" fontId="13" fillId="10" borderId="4" xfId="0" applyFont="1" applyFill="1" applyBorder="1" applyAlignment="1">
      <alignment horizontal="center"/>
    </xf>
    <xf numFmtId="0" fontId="13" fillId="10" borderId="5" xfId="0" applyFont="1" applyFill="1" applyBorder="1" applyAlignment="1">
      <alignment horizontal="center"/>
    </xf>
    <xf numFmtId="0" fontId="13" fillId="11" borderId="4" xfId="0" applyFont="1" applyFill="1" applyBorder="1" applyAlignment="1">
      <alignment horizontal="center"/>
    </xf>
    <xf numFmtId="0" fontId="13" fillId="11" borderId="5" xfId="0" applyFont="1" applyFill="1" applyBorder="1" applyAlignment="1">
      <alignment horizontal="center"/>
    </xf>
    <xf numFmtId="0" fontId="13" fillId="12" borderId="4" xfId="0" applyFont="1" applyFill="1" applyBorder="1" applyAlignment="1">
      <alignment horizontal="center"/>
    </xf>
    <xf numFmtId="0" fontId="13" fillId="12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left"/>
    </xf>
    <xf numFmtId="0" fontId="13" fillId="9" borderId="4" xfId="0" applyFont="1" applyFill="1" applyBorder="1" applyAlignment="1">
      <alignment horizontal="center"/>
    </xf>
    <xf numFmtId="0" fontId="13" fillId="9" borderId="7" xfId="0" applyFont="1" applyFill="1" applyBorder="1" applyAlignment="1">
      <alignment horizontal="center"/>
    </xf>
    <xf numFmtId="0" fontId="13" fillId="9" borderId="5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70" fontId="0" fillId="6" borderId="4" xfId="0" applyNumberFormat="1" applyFill="1" applyBorder="1" applyAlignment="1">
      <alignment horizontal="center"/>
    </xf>
    <xf numFmtId="170" fontId="0" fillId="6" borderId="5" xfId="0" applyNumberFormat="1" applyFill="1" applyBorder="1" applyAlignment="1">
      <alignment horizontal="center"/>
    </xf>
    <xf numFmtId="170" fontId="0" fillId="0" borderId="4" xfId="0" applyNumberFormat="1" applyBorder="1" applyAlignment="1">
      <alignment horizontal="center"/>
    </xf>
    <xf numFmtId="170" fontId="0" fillId="0" borderId="5" xfId="0" applyNumberFormat="1" applyBorder="1" applyAlignment="1">
      <alignment horizontal="center"/>
    </xf>
    <xf numFmtId="0" fontId="2" fillId="4" borderId="3" xfId="0" applyNumberFormat="1" applyFont="1" applyFill="1" applyBorder="1" applyAlignment="1">
      <alignment horizontal="center"/>
    </xf>
    <xf numFmtId="0" fontId="2" fillId="15" borderId="0" xfId="0" applyFont="1" applyFill="1" applyAlignment="1">
      <alignment horizontal="left"/>
    </xf>
    <xf numFmtId="0" fontId="2" fillId="15" borderId="9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3" borderId="3" xfId="0" applyFill="1" applyBorder="1" applyAlignment="1">
      <alignment horizontal="left"/>
    </xf>
    <xf numFmtId="171" fontId="0" fillId="3" borderId="3" xfId="0" applyNumberFormat="1" applyFill="1" applyBorder="1" applyAlignment="1">
      <alignment horizontal="right"/>
    </xf>
    <xf numFmtId="172" fontId="0" fillId="0" borderId="3" xfId="0" applyNumberFormat="1" applyBorder="1" applyAlignment="1">
      <alignment horizontal="right"/>
    </xf>
    <xf numFmtId="173" fontId="0" fillId="3" borderId="3" xfId="0" applyNumberFormat="1" applyFill="1" applyBorder="1" applyAlignment="1">
      <alignment horizontal="right"/>
    </xf>
    <xf numFmtId="174" fontId="0" fillId="0" borderId="3" xfId="0" applyNumberFormat="1" applyBorder="1" applyAlignment="1">
      <alignment horizontal="right"/>
    </xf>
    <xf numFmtId="173" fontId="0" fillId="0" borderId="3" xfId="0" applyNumberFormat="1" applyBorder="1" applyAlignment="1">
      <alignment horizontal="right"/>
    </xf>
    <xf numFmtId="175" fontId="0" fillId="3" borderId="3" xfId="0" applyNumberFormat="1" applyFill="1" applyBorder="1" applyAlignment="1">
      <alignment horizontal="right"/>
    </xf>
    <xf numFmtId="176" fontId="0" fillId="0" borderId="3" xfId="0" applyNumberFormat="1" applyBorder="1" applyAlignment="1">
      <alignment horizontal="right"/>
    </xf>
    <xf numFmtId="176" fontId="0" fillId="3" borderId="3" xfId="0" applyNumberFormat="1" applyFill="1" applyBorder="1" applyAlignment="1">
      <alignment horizontal="right"/>
    </xf>
    <xf numFmtId="177" fontId="0" fillId="3" borderId="3" xfId="0" applyNumberFormat="1" applyFill="1" applyBorder="1" applyAlignment="1">
      <alignment horizontal="right"/>
    </xf>
    <xf numFmtId="178" fontId="0" fillId="0" borderId="3" xfId="0" applyNumberFormat="1" applyBorder="1" applyAlignment="1">
      <alignment horizontal="right"/>
    </xf>
    <xf numFmtId="0" fontId="19" fillId="0" borderId="0" xfId="0" applyFont="1" applyFill="1" applyAlignment="1">
      <alignment vertical="center"/>
    </xf>
    <xf numFmtId="0" fontId="2" fillId="0" borderId="0" xfId="0" applyFont="1" applyFill="1" applyAlignment="1">
      <alignment horizontal="left"/>
    </xf>
    <xf numFmtId="0" fontId="19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/>
    </xf>
    <xf numFmtId="0" fontId="21" fillId="17" borderId="3" xfId="0" applyFont="1" applyFill="1" applyBorder="1" applyAlignment="1">
      <alignment vertical="center"/>
    </xf>
    <xf numFmtId="0" fontId="21" fillId="17" borderId="8" xfId="0" applyFont="1" applyFill="1" applyBorder="1" applyAlignment="1">
      <alignment vertical="center"/>
    </xf>
    <xf numFmtId="0" fontId="22" fillId="17" borderId="10" xfId="0" applyFont="1" applyFill="1" applyBorder="1" applyAlignment="1">
      <alignment horizontal="center" vertical="center"/>
    </xf>
    <xf numFmtId="0" fontId="22" fillId="17" borderId="9" xfId="0" applyFont="1" applyFill="1" applyBorder="1" applyAlignment="1">
      <alignment horizontal="center" vertical="center"/>
    </xf>
    <xf numFmtId="0" fontId="22" fillId="17" borderId="11" xfId="0" applyFont="1" applyFill="1" applyBorder="1" applyAlignment="1">
      <alignment horizontal="center" vertical="center"/>
    </xf>
    <xf numFmtId="0" fontId="22" fillId="17" borderId="12" xfId="0" applyFont="1" applyFill="1" applyBorder="1" applyAlignment="1">
      <alignment horizontal="center" vertical="center"/>
    </xf>
    <xf numFmtId="0" fontId="22" fillId="17" borderId="13" xfId="0" applyFont="1" applyFill="1" applyBorder="1" applyAlignment="1">
      <alignment horizontal="center" vertical="center"/>
    </xf>
    <xf numFmtId="0" fontId="22" fillId="17" borderId="14" xfId="0" applyFont="1" applyFill="1" applyBorder="1" applyAlignment="1">
      <alignment horizontal="center" vertical="center"/>
    </xf>
    <xf numFmtId="0" fontId="19" fillId="18" borderId="3" xfId="0" applyFont="1" applyFill="1" applyBorder="1" applyAlignment="1">
      <alignment horizontal="center" vertical="center"/>
    </xf>
  </cellXfs>
  <cellStyles count="4">
    <cellStyle name="Currency" xfId="2" builtinId="4"/>
    <cellStyle name="Normal" xfId="0" builtinId="0"/>
    <cellStyle name="Normal 2" xfId="3" xr:uid="{41D0984C-1D40-433F-9D9A-64750F837EBD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3CEA0-E593-488B-9E2B-F455B6033650}">
  <dimension ref="A1:N22"/>
  <sheetViews>
    <sheetView showGridLines="0" tabSelected="1" workbookViewId="0">
      <selection activeCell="D14" sqref="D14"/>
    </sheetView>
  </sheetViews>
  <sheetFormatPr defaultRowHeight="14.4" x14ac:dyDescent="0.3"/>
  <cols>
    <col min="1" max="2" width="25.6640625" customWidth="1"/>
  </cols>
  <sheetData>
    <row r="1" spans="1:14" ht="23.4" customHeight="1" x14ac:dyDescent="0.3">
      <c r="A1" s="136" t="s">
        <v>205</v>
      </c>
      <c r="B1" s="136"/>
    </row>
    <row r="2" spans="1:14" ht="23.4" customHeight="1" x14ac:dyDescent="0.3">
      <c r="A2" s="136"/>
      <c r="B2" s="136"/>
      <c r="I2" s="40"/>
      <c r="J2" s="40"/>
      <c r="K2" s="40"/>
      <c r="L2" s="40"/>
      <c r="M2" s="40"/>
      <c r="N2" s="40"/>
    </row>
    <row r="3" spans="1:14" x14ac:dyDescent="0.3">
      <c r="I3" s="40"/>
      <c r="J3" s="40"/>
      <c r="K3" s="40"/>
      <c r="L3" s="40"/>
      <c r="M3" s="40"/>
      <c r="N3" s="40"/>
    </row>
    <row r="4" spans="1:14" ht="25.8" customHeight="1" x14ac:dyDescent="0.3">
      <c r="A4" s="128" t="s">
        <v>206</v>
      </c>
      <c r="I4" s="40"/>
      <c r="J4" s="123"/>
      <c r="K4" s="40"/>
      <c r="L4" s="40"/>
      <c r="M4" s="40"/>
      <c r="N4" s="40"/>
    </row>
    <row r="5" spans="1:14" ht="15" customHeight="1" x14ac:dyDescent="0.3">
      <c r="A5" s="129"/>
      <c r="F5" s="130" t="s">
        <v>200</v>
      </c>
      <c r="G5" s="131"/>
      <c r="H5" s="132"/>
      <c r="I5" s="40"/>
      <c r="J5" s="125"/>
      <c r="K5" s="36"/>
      <c r="L5" s="36"/>
      <c r="M5" s="36"/>
      <c r="N5" s="40"/>
    </row>
    <row r="6" spans="1:14" ht="14.4" customHeight="1" x14ac:dyDescent="0.3">
      <c r="A6" s="111" t="s">
        <v>207</v>
      </c>
      <c r="B6" s="111" t="s">
        <v>208</v>
      </c>
      <c r="F6" s="133"/>
      <c r="G6" s="134"/>
      <c r="H6" s="135"/>
      <c r="I6" s="40"/>
      <c r="J6" s="36"/>
      <c r="K6" s="126"/>
      <c r="L6" s="126"/>
      <c r="M6" s="126"/>
      <c r="N6" s="40"/>
    </row>
    <row r="7" spans="1:14" ht="14.4" customHeight="1" x14ac:dyDescent="0.3">
      <c r="A7" s="112" t="s">
        <v>209</v>
      </c>
      <c r="B7" s="113">
        <v>94279590</v>
      </c>
      <c r="F7" s="110" t="s">
        <v>201</v>
      </c>
      <c r="G7" s="110"/>
      <c r="H7" s="110"/>
      <c r="I7" s="40"/>
      <c r="J7" s="36"/>
      <c r="K7" s="126"/>
      <c r="L7" s="126"/>
      <c r="M7" s="126"/>
      <c r="N7" s="40"/>
    </row>
    <row r="8" spans="1:14" x14ac:dyDescent="0.3">
      <c r="A8" s="111" t="s">
        <v>210</v>
      </c>
      <c r="B8" s="114">
        <v>16185</v>
      </c>
      <c r="F8" s="109" t="s">
        <v>202</v>
      </c>
      <c r="G8" s="109"/>
      <c r="H8" s="109"/>
      <c r="I8" s="40"/>
      <c r="J8" s="36"/>
      <c r="K8" s="127"/>
      <c r="L8" s="127"/>
      <c r="M8" s="127"/>
      <c r="N8" s="40"/>
    </row>
    <row r="9" spans="1:14" x14ac:dyDescent="0.3">
      <c r="A9" s="112" t="s">
        <v>211</v>
      </c>
      <c r="B9" s="115">
        <v>2212.8000000000002</v>
      </c>
      <c r="F9" s="109" t="s">
        <v>203</v>
      </c>
      <c r="G9" s="109"/>
      <c r="H9" s="109"/>
      <c r="I9" s="40"/>
      <c r="J9" s="36"/>
      <c r="K9" s="127"/>
      <c r="L9" s="127"/>
      <c r="M9" s="127"/>
      <c r="N9" s="40"/>
    </row>
    <row r="10" spans="1:14" x14ac:dyDescent="0.3">
      <c r="A10" s="111" t="s">
        <v>212</v>
      </c>
      <c r="B10" s="116">
        <v>7.0000000000000001E-3</v>
      </c>
      <c r="F10" s="109" t="s">
        <v>204</v>
      </c>
      <c r="G10" s="109"/>
      <c r="H10" s="109"/>
      <c r="I10" s="40"/>
      <c r="J10" s="40"/>
      <c r="K10" s="124"/>
      <c r="L10" s="124"/>
      <c r="M10" s="124"/>
      <c r="N10" s="40"/>
    </row>
    <row r="11" spans="1:14" x14ac:dyDescent="0.3">
      <c r="A11" s="112" t="s">
        <v>213</v>
      </c>
      <c r="B11" s="112" t="s">
        <v>214</v>
      </c>
      <c r="I11" s="40"/>
      <c r="J11" s="40"/>
      <c r="K11" s="124"/>
      <c r="L11" s="124"/>
      <c r="M11" s="124"/>
      <c r="N11" s="40"/>
    </row>
    <row r="12" spans="1:14" x14ac:dyDescent="0.3">
      <c r="A12" s="111" t="s">
        <v>215</v>
      </c>
      <c r="B12" s="114">
        <v>16432</v>
      </c>
      <c r="I12" s="40"/>
      <c r="J12" s="40"/>
      <c r="K12" s="40"/>
      <c r="L12" s="40"/>
      <c r="M12" s="40"/>
      <c r="N12" s="40"/>
    </row>
    <row r="13" spans="1:14" x14ac:dyDescent="0.3">
      <c r="A13" s="112" t="s">
        <v>216</v>
      </c>
      <c r="B13" s="115">
        <v>2246.5</v>
      </c>
      <c r="I13" s="40"/>
      <c r="J13" s="40"/>
      <c r="K13" s="40"/>
      <c r="L13" s="40"/>
      <c r="M13" s="40"/>
      <c r="N13" s="40"/>
    </row>
    <row r="14" spans="1:14" x14ac:dyDescent="0.3">
      <c r="A14" s="111" t="s">
        <v>217</v>
      </c>
      <c r="B14" s="117">
        <v>2173.8000000000002</v>
      </c>
      <c r="I14" s="40"/>
      <c r="J14" s="40"/>
      <c r="K14" s="40"/>
      <c r="L14" s="40"/>
      <c r="M14" s="40"/>
      <c r="N14" s="40"/>
    </row>
    <row r="15" spans="1:14" x14ac:dyDescent="0.3">
      <c r="A15" s="112" t="s">
        <v>126</v>
      </c>
      <c r="B15" s="118">
        <v>7.1999999999999995E-2</v>
      </c>
    </row>
    <row r="16" spans="1:14" x14ac:dyDescent="0.3">
      <c r="A16" s="111" t="s">
        <v>218</v>
      </c>
      <c r="B16" s="119">
        <v>0.999</v>
      </c>
    </row>
    <row r="17" spans="1:2" x14ac:dyDescent="0.3">
      <c r="A17" s="112" t="s">
        <v>219</v>
      </c>
      <c r="B17" s="120">
        <v>0.59399999999999997</v>
      </c>
    </row>
    <row r="18" spans="1:2" x14ac:dyDescent="0.3">
      <c r="A18" s="111" t="s">
        <v>220</v>
      </c>
      <c r="B18" s="119">
        <v>0.28699999999999998</v>
      </c>
    </row>
    <row r="19" spans="1:2" x14ac:dyDescent="0.3">
      <c r="A19" s="112" t="s">
        <v>221</v>
      </c>
      <c r="B19" s="121">
        <v>41</v>
      </c>
    </row>
    <row r="20" spans="1:2" x14ac:dyDescent="0.3">
      <c r="A20" s="111" t="s">
        <v>222</v>
      </c>
      <c r="B20" s="111" t="s">
        <v>223</v>
      </c>
    </row>
    <row r="21" spans="1:2" x14ac:dyDescent="0.3">
      <c r="A21" s="112" t="s">
        <v>224</v>
      </c>
      <c r="B21" s="112" t="s">
        <v>225</v>
      </c>
    </row>
    <row r="22" spans="1:2" x14ac:dyDescent="0.3">
      <c r="A22" s="111" t="s">
        <v>226</v>
      </c>
      <c r="B22" s="122">
        <v>0.10199999999999999</v>
      </c>
    </row>
  </sheetData>
  <mergeCells count="12">
    <mergeCell ref="F9:H9"/>
    <mergeCell ref="F10:H10"/>
    <mergeCell ref="K6:M7"/>
    <mergeCell ref="K8:M8"/>
    <mergeCell ref="K9:M9"/>
    <mergeCell ref="K10:M10"/>
    <mergeCell ref="K11:M11"/>
    <mergeCell ref="A1:B2"/>
    <mergeCell ref="A4:A5"/>
    <mergeCell ref="F5:H6"/>
    <mergeCell ref="F7:H7"/>
    <mergeCell ref="F8:H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2B7E9-C382-427B-883A-7D2AD2A31E22}">
  <dimension ref="B1:Z76"/>
  <sheetViews>
    <sheetView showGridLines="0" zoomScale="85" zoomScaleNormal="85" workbookViewId="0">
      <pane ySplit="1" topLeftCell="A2" activePane="bottomLeft" state="frozen"/>
      <selection pane="bottomLeft" activeCell="L77" sqref="L77"/>
    </sheetView>
  </sheetViews>
  <sheetFormatPr defaultRowHeight="14.4" x14ac:dyDescent="0.3"/>
  <cols>
    <col min="1" max="1" width="3.77734375" customWidth="1"/>
    <col min="2" max="2" width="22.77734375" bestFit="1" customWidth="1"/>
    <col min="3" max="3" width="10.5546875" bestFit="1" customWidth="1"/>
    <col min="7" max="7" width="12.109375" bestFit="1" customWidth="1"/>
    <col min="8" max="11" width="12.88671875" bestFit="1" customWidth="1"/>
    <col min="12" max="12" width="9.6640625" customWidth="1"/>
    <col min="14" max="14" width="10.44140625" bestFit="1" customWidth="1"/>
  </cols>
  <sheetData>
    <row r="1" spans="2:26" ht="26.4" customHeight="1" x14ac:dyDescent="0.4">
      <c r="B1" s="1" t="s">
        <v>0</v>
      </c>
    </row>
    <row r="3" spans="2:26" x14ac:dyDescent="0.3">
      <c r="B3" s="43" t="s">
        <v>49</v>
      </c>
      <c r="C3" s="43" t="s">
        <v>50</v>
      </c>
    </row>
    <row r="4" spans="2:26" x14ac:dyDescent="0.3">
      <c r="B4" s="43" t="s">
        <v>64</v>
      </c>
      <c r="C4" s="43" t="s">
        <v>66</v>
      </c>
    </row>
    <row r="5" spans="2:26" x14ac:dyDescent="0.3">
      <c r="B5" s="43" t="s">
        <v>65</v>
      </c>
      <c r="C5" s="44">
        <v>141.66</v>
      </c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2:26" x14ac:dyDescent="0.3">
      <c r="B6" s="40"/>
      <c r="C6" s="40"/>
      <c r="D6" s="40"/>
      <c r="E6" s="40"/>
      <c r="F6" s="40"/>
      <c r="G6" s="40"/>
      <c r="H6" s="40"/>
      <c r="I6" s="40"/>
      <c r="J6" s="40"/>
      <c r="K6" s="4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2:26" x14ac:dyDescent="0.3">
      <c r="B7" s="47"/>
      <c r="C7" s="47"/>
      <c r="D7" s="36"/>
      <c r="E7" s="36"/>
      <c r="F7" s="36"/>
      <c r="G7" s="36"/>
      <c r="H7" s="36"/>
      <c r="I7" s="36"/>
      <c r="J7" s="36"/>
      <c r="K7" s="36"/>
      <c r="L7" s="36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2:26" ht="15.6" x14ac:dyDescent="0.3">
      <c r="B8" s="40"/>
      <c r="C8" s="40"/>
      <c r="G8" s="89" t="s">
        <v>70</v>
      </c>
      <c r="H8" s="89"/>
      <c r="I8" s="89"/>
      <c r="J8" s="89"/>
      <c r="L8" s="36"/>
      <c r="V8" s="30"/>
      <c r="W8" s="30"/>
      <c r="X8" s="30"/>
      <c r="Y8" s="30"/>
      <c r="Z8" s="30"/>
    </row>
    <row r="9" spans="2:26" ht="15.6" x14ac:dyDescent="0.3">
      <c r="B9" s="40"/>
      <c r="C9" s="40"/>
      <c r="D9" s="90" t="s">
        <v>71</v>
      </c>
      <c r="E9" s="91"/>
      <c r="F9" s="92" t="s">
        <v>61</v>
      </c>
      <c r="G9" s="93"/>
      <c r="H9" s="94" t="s">
        <v>63</v>
      </c>
      <c r="I9" s="95"/>
      <c r="J9" s="96" t="s">
        <v>72</v>
      </c>
      <c r="K9" s="97"/>
      <c r="L9" s="36"/>
      <c r="Q9" s="99" t="s">
        <v>125</v>
      </c>
      <c r="R9" s="100"/>
      <c r="S9" s="100"/>
      <c r="T9" s="101"/>
      <c r="V9" s="30"/>
      <c r="W9" s="30"/>
      <c r="X9" s="30"/>
      <c r="Y9" s="30"/>
      <c r="Z9" s="30"/>
    </row>
    <row r="10" spans="2:26" ht="15.6" x14ac:dyDescent="0.3">
      <c r="B10" s="40"/>
      <c r="C10" s="40"/>
      <c r="D10" s="84" t="s">
        <v>73</v>
      </c>
      <c r="E10" s="85"/>
      <c r="F10" s="82">
        <v>0.06</v>
      </c>
      <c r="G10" s="83"/>
      <c r="H10" s="82">
        <v>0.08</v>
      </c>
      <c r="I10" s="83"/>
      <c r="J10" s="82">
        <v>0.09</v>
      </c>
      <c r="K10" s="83"/>
      <c r="L10" s="36"/>
      <c r="N10" s="102" t="s">
        <v>71</v>
      </c>
      <c r="O10" s="103"/>
      <c r="P10" s="92" t="s">
        <v>61</v>
      </c>
      <c r="Q10" s="93"/>
      <c r="R10" s="94" t="s">
        <v>63</v>
      </c>
      <c r="S10" s="95"/>
      <c r="T10" s="96" t="s">
        <v>72</v>
      </c>
      <c r="U10" s="97"/>
      <c r="V10" s="30"/>
      <c r="W10" s="30"/>
      <c r="X10" s="30"/>
      <c r="Y10" s="30"/>
      <c r="Z10" s="30"/>
    </row>
    <row r="11" spans="2:26" x14ac:dyDescent="0.3">
      <c r="B11" s="40"/>
      <c r="C11" s="40"/>
      <c r="D11" s="84" t="s">
        <v>47</v>
      </c>
      <c r="E11" s="85"/>
      <c r="F11" s="82">
        <v>0.24</v>
      </c>
      <c r="G11" s="83"/>
      <c r="H11" s="86">
        <v>0.3</v>
      </c>
      <c r="I11" s="87"/>
      <c r="J11" s="82">
        <v>0.36</v>
      </c>
      <c r="K11" s="83"/>
      <c r="N11" s="84" t="s">
        <v>126</v>
      </c>
      <c r="O11" s="85"/>
      <c r="P11" s="82">
        <v>0.1</v>
      </c>
      <c r="Q11" s="83"/>
      <c r="R11" s="82">
        <v>0.11</v>
      </c>
      <c r="S11" s="83"/>
      <c r="T11" s="82">
        <v>0.09</v>
      </c>
      <c r="U11" s="83"/>
      <c r="V11" s="31"/>
      <c r="W11" s="30"/>
      <c r="X11" s="30"/>
      <c r="Y11" s="30"/>
      <c r="Z11" s="30"/>
    </row>
    <row r="12" spans="2:26" x14ac:dyDescent="0.3">
      <c r="B12" s="47"/>
      <c r="C12" s="47"/>
      <c r="D12" s="84" t="s">
        <v>55</v>
      </c>
      <c r="E12" s="85"/>
      <c r="F12" s="82">
        <v>0.25</v>
      </c>
      <c r="G12" s="83"/>
      <c r="H12" s="86">
        <v>0.21</v>
      </c>
      <c r="I12" s="87"/>
      <c r="J12" s="82">
        <v>0.17</v>
      </c>
      <c r="K12" s="83"/>
      <c r="N12" s="84" t="s">
        <v>127</v>
      </c>
      <c r="O12" s="85"/>
      <c r="P12" s="104">
        <v>0.02</v>
      </c>
      <c r="Q12" s="105"/>
      <c r="R12" s="106">
        <v>2.5000000000000001E-2</v>
      </c>
      <c r="S12" s="107"/>
      <c r="T12" s="86">
        <v>0.03</v>
      </c>
      <c r="U12" s="87"/>
      <c r="V12" s="32"/>
      <c r="W12" s="31"/>
      <c r="X12" s="31"/>
      <c r="Y12" s="31"/>
      <c r="Z12" s="30"/>
    </row>
    <row r="13" spans="2:26" x14ac:dyDescent="0.3">
      <c r="B13" s="40"/>
      <c r="C13" s="45"/>
      <c r="D13" s="84" t="s">
        <v>56</v>
      </c>
      <c r="E13" s="85"/>
      <c r="F13" s="82">
        <v>0.04</v>
      </c>
      <c r="G13" s="83"/>
      <c r="H13" s="82">
        <v>0.04</v>
      </c>
      <c r="I13" s="83"/>
      <c r="J13" s="82">
        <v>0.04</v>
      </c>
      <c r="K13" s="83"/>
      <c r="V13" s="32"/>
      <c r="W13" s="32"/>
      <c r="X13" s="32"/>
      <c r="Y13" s="32"/>
      <c r="Z13" s="30"/>
    </row>
    <row r="14" spans="2:26" s="40" customFormat="1" x14ac:dyDescent="0.3">
      <c r="C14" s="45"/>
      <c r="D14" s="84" t="s">
        <v>74</v>
      </c>
      <c r="E14" s="85"/>
      <c r="F14" s="82">
        <v>0.04</v>
      </c>
      <c r="G14" s="83"/>
      <c r="H14" s="82">
        <v>0.04</v>
      </c>
      <c r="I14" s="83"/>
      <c r="J14" s="86">
        <v>0.05</v>
      </c>
      <c r="K14" s="87"/>
      <c r="N14" s="30"/>
      <c r="O14" s="33"/>
      <c r="P14" s="34"/>
      <c r="Q14" s="34"/>
      <c r="R14" s="34"/>
      <c r="S14" s="34"/>
      <c r="T14" s="34"/>
      <c r="U14" s="34"/>
      <c r="V14" s="34"/>
      <c r="W14" s="32"/>
      <c r="X14" s="32"/>
      <c r="Y14" s="32"/>
      <c r="Z14" s="30"/>
    </row>
    <row r="15" spans="2:26" x14ac:dyDescent="0.3">
      <c r="B15" s="40"/>
      <c r="C15" s="45"/>
      <c r="D15" s="53"/>
      <c r="L15" s="27"/>
      <c r="N15" s="30"/>
      <c r="O15" s="30"/>
      <c r="P15" s="30"/>
      <c r="Q15" s="30"/>
      <c r="R15" s="30"/>
      <c r="S15" s="30"/>
      <c r="T15" s="30"/>
      <c r="U15" s="30"/>
      <c r="V15" s="30"/>
      <c r="W15" s="34"/>
      <c r="X15" s="34"/>
      <c r="Y15" s="34"/>
      <c r="Z15" s="30"/>
    </row>
    <row r="16" spans="2:26" x14ac:dyDescent="0.3">
      <c r="G16" s="28">
        <v>1</v>
      </c>
      <c r="H16" s="28">
        <f>G16+1</f>
        <v>2</v>
      </c>
      <c r="I16" s="28">
        <f t="shared" ref="I16:K16" si="0">H16+1</f>
        <v>3</v>
      </c>
      <c r="J16" s="28">
        <f t="shared" si="0"/>
        <v>4</v>
      </c>
      <c r="K16" s="28">
        <f t="shared" si="0"/>
        <v>5</v>
      </c>
      <c r="L16" s="28">
        <f>K16+1</f>
        <v>6</v>
      </c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2:26" x14ac:dyDescent="0.3">
      <c r="C17" s="29" t="s">
        <v>52</v>
      </c>
      <c r="D17" s="29" t="s">
        <v>52</v>
      </c>
      <c r="E17" s="29" t="s">
        <v>52</v>
      </c>
      <c r="F17" s="29" t="s">
        <v>52</v>
      </c>
      <c r="G17" s="29" t="s">
        <v>53</v>
      </c>
      <c r="H17" s="29" t="s">
        <v>53</v>
      </c>
      <c r="I17" s="29" t="s">
        <v>53</v>
      </c>
      <c r="J17" s="29" t="s">
        <v>53</v>
      </c>
      <c r="K17" s="29" t="s">
        <v>53</v>
      </c>
      <c r="L17" s="29" t="s">
        <v>53</v>
      </c>
      <c r="W17" s="30"/>
      <c r="X17" s="30"/>
      <c r="Y17" s="30"/>
      <c r="Z17" s="30"/>
    </row>
    <row r="18" spans="2:26" x14ac:dyDescent="0.3">
      <c r="B18" s="39" t="s">
        <v>51</v>
      </c>
      <c r="C18" s="39">
        <v>2018</v>
      </c>
      <c r="D18" s="39">
        <f>C18+1</f>
        <v>2019</v>
      </c>
      <c r="E18" s="39">
        <f>D18+1</f>
        <v>2020</v>
      </c>
      <c r="F18" s="39">
        <f t="shared" ref="F18:K18" si="1">E18+1</f>
        <v>2021</v>
      </c>
      <c r="G18" s="39">
        <f t="shared" si="1"/>
        <v>2022</v>
      </c>
      <c r="H18" s="39">
        <f t="shared" si="1"/>
        <v>2023</v>
      </c>
      <c r="I18" s="39">
        <f t="shared" si="1"/>
        <v>2024</v>
      </c>
      <c r="J18" s="39">
        <f t="shared" si="1"/>
        <v>2025</v>
      </c>
      <c r="K18" s="39">
        <f t="shared" si="1"/>
        <v>2026</v>
      </c>
      <c r="L18" s="39">
        <f>K18+1</f>
        <v>2027</v>
      </c>
    </row>
    <row r="19" spans="2:26" ht="6.6" customHeight="1" x14ac:dyDescent="0.3">
      <c r="N19" s="42"/>
    </row>
    <row r="20" spans="2:26" x14ac:dyDescent="0.3">
      <c r="B20" s="58" t="s">
        <v>54</v>
      </c>
      <c r="C20" s="59">
        <f>IS!B7</f>
        <v>265.80900000000003</v>
      </c>
      <c r="D20" s="59">
        <f>IS!C7</f>
        <v>259.96800000000002</v>
      </c>
      <c r="E20" s="59">
        <f>IS!D7</f>
        <v>274.14999999999998</v>
      </c>
      <c r="F20" s="59">
        <f>IS!E7</f>
        <v>365.81700000000001</v>
      </c>
      <c r="G20" s="59">
        <v>393.83699999999999</v>
      </c>
      <c r="H20" s="59">
        <v>416.27</v>
      </c>
      <c r="I20" s="59">
        <v>434.39100000000002</v>
      </c>
      <c r="J20" s="59">
        <v>460.209</v>
      </c>
      <c r="K20" s="59">
        <v>506.53399999999999</v>
      </c>
      <c r="L20" s="59">
        <v>551.08000000000004</v>
      </c>
      <c r="N20" s="37"/>
    </row>
    <row r="21" spans="2:26" x14ac:dyDescent="0.3">
      <c r="B21" s="35" t="s">
        <v>60</v>
      </c>
      <c r="C21" s="70"/>
      <c r="D21" s="71">
        <f>D20/C20-1</f>
        <v>-2.1974425245194884E-2</v>
      </c>
      <c r="E21" s="71">
        <f>E20/D20-1</f>
        <v>5.4552868045297798E-2</v>
      </c>
      <c r="F21" s="71">
        <f>F20/E20-1</f>
        <v>0.33436804668976849</v>
      </c>
      <c r="G21" s="71">
        <f t="shared" ref="G21" si="2">G20/F20-1</f>
        <v>7.6595674886623666E-2</v>
      </c>
      <c r="H21" s="71">
        <f>H20/G20-1</f>
        <v>5.696011294012493E-2</v>
      </c>
      <c r="I21" s="71">
        <f t="shared" ref="I21:K21" si="3">I20/H20-1</f>
        <v>4.3531842313882851E-2</v>
      </c>
      <c r="J21" s="71">
        <f t="shared" si="3"/>
        <v>5.9434933044192784E-2</v>
      </c>
      <c r="K21" s="71">
        <f t="shared" si="3"/>
        <v>0.10066078672950773</v>
      </c>
      <c r="L21" s="71">
        <f>L20/K20-1</f>
        <v>8.7942763960563441E-2</v>
      </c>
      <c r="N21" s="46"/>
    </row>
    <row r="22" spans="2:26" x14ac:dyDescent="0.3">
      <c r="B22" s="48" t="s">
        <v>61</v>
      </c>
      <c r="D22" s="38"/>
      <c r="E22" s="38"/>
      <c r="F22" s="38"/>
      <c r="G22" s="51">
        <f>G23*80%</f>
        <v>6.1276539909298933E-2</v>
      </c>
      <c r="H22" s="51">
        <f t="shared" ref="H22:L22" si="4">H23*80%</f>
        <v>4.5568090352099945E-2</v>
      </c>
      <c r="I22" s="51">
        <f>I23*80%</f>
        <v>3.4825473851106285E-2</v>
      </c>
      <c r="J22" s="51">
        <f t="shared" si="4"/>
        <v>4.7547946435354232E-2</v>
      </c>
      <c r="K22" s="51">
        <f t="shared" si="4"/>
        <v>8.0528629383606193E-2</v>
      </c>
      <c r="L22" s="51">
        <f t="shared" si="4"/>
        <v>7.0354211168450753E-2</v>
      </c>
    </row>
    <row r="23" spans="2:26" x14ac:dyDescent="0.3">
      <c r="B23" s="48" t="s">
        <v>67</v>
      </c>
      <c r="D23" s="38"/>
      <c r="E23" s="38"/>
      <c r="F23" s="38"/>
      <c r="G23" s="52">
        <f>G20/F20-1</f>
        <v>7.6595674886623666E-2</v>
      </c>
      <c r="H23" s="52">
        <f>H20/G20-1</f>
        <v>5.696011294012493E-2</v>
      </c>
      <c r="I23" s="52">
        <f>I20/H20-1</f>
        <v>4.3531842313882851E-2</v>
      </c>
      <c r="J23" s="52">
        <f t="shared" ref="J23:K23" si="5">J20/I20-1</f>
        <v>5.9434933044192784E-2</v>
      </c>
      <c r="K23" s="52">
        <f t="shared" si="5"/>
        <v>0.10066078672950773</v>
      </c>
      <c r="L23" s="52">
        <f>L20/K20-1</f>
        <v>8.7942763960563441E-2</v>
      </c>
    </row>
    <row r="24" spans="2:26" x14ac:dyDescent="0.3">
      <c r="B24" s="48" t="s">
        <v>62</v>
      </c>
      <c r="D24" s="38"/>
      <c r="E24" s="38"/>
      <c r="F24" s="38"/>
      <c r="G24" s="51">
        <f>G23*120%</f>
        <v>9.1914809863948399E-2</v>
      </c>
      <c r="H24" s="51">
        <f t="shared" ref="H24:L24" si="6">H23*120%</f>
        <v>6.8352135528149907E-2</v>
      </c>
      <c r="I24" s="51">
        <f t="shared" si="6"/>
        <v>5.2238210776659418E-2</v>
      </c>
      <c r="J24" s="51">
        <f t="shared" si="6"/>
        <v>7.1321919653031335E-2</v>
      </c>
      <c r="K24" s="51">
        <f t="shared" si="6"/>
        <v>0.12079294407540928</v>
      </c>
      <c r="L24" s="51">
        <f t="shared" si="6"/>
        <v>0.10553131675267613</v>
      </c>
      <c r="P24" s="40"/>
      <c r="Q24" s="40"/>
      <c r="R24" s="40"/>
      <c r="S24" s="40"/>
    </row>
    <row r="25" spans="2:26" x14ac:dyDescent="0.3">
      <c r="B25" s="35"/>
      <c r="D25" s="38"/>
      <c r="E25" s="38"/>
      <c r="F25" s="38"/>
      <c r="G25" s="41"/>
      <c r="H25" s="41"/>
      <c r="I25" s="41"/>
      <c r="J25" s="41"/>
      <c r="K25" s="41"/>
      <c r="L25" s="41"/>
      <c r="N25" s="50"/>
      <c r="O25" s="50"/>
      <c r="P25" s="50"/>
      <c r="Q25" s="50"/>
      <c r="R25" s="50"/>
      <c r="S25" s="50"/>
      <c r="T25" s="50"/>
    </row>
    <row r="26" spans="2:26" x14ac:dyDescent="0.3">
      <c r="B26" s="58" t="s">
        <v>47</v>
      </c>
      <c r="C26" s="59">
        <f>IS!B17</f>
        <v>71.042000000000002</v>
      </c>
      <c r="D26" s="59">
        <f>IS!C17</f>
        <v>63.241999999999997</v>
      </c>
      <c r="E26" s="59">
        <f>IS!D17</f>
        <v>65.338999999999999</v>
      </c>
      <c r="F26" s="59">
        <f>IS!E17</f>
        <v>108.949</v>
      </c>
      <c r="G26" s="59">
        <v>119.498</v>
      </c>
      <c r="H26" s="59">
        <v>124.726</v>
      </c>
      <c r="I26" s="59">
        <v>127.29600000000001</v>
      </c>
      <c r="J26" s="59">
        <v>135.285</v>
      </c>
      <c r="K26" s="59">
        <v>155.57599999999999</v>
      </c>
      <c r="L26" s="59">
        <v>165.21100000000001</v>
      </c>
      <c r="M26" s="49"/>
    </row>
    <row r="27" spans="2:26" x14ac:dyDescent="0.3">
      <c r="B27" s="35" t="s">
        <v>68</v>
      </c>
      <c r="C27" s="69">
        <f>C26/C20</f>
        <v>0.26726709780330987</v>
      </c>
      <c r="D27" s="69">
        <f t="shared" ref="D27:L27" si="7">D26/D20</f>
        <v>0.2432684022648941</v>
      </c>
      <c r="E27" s="69">
        <f t="shared" si="7"/>
        <v>0.23833302936348716</v>
      </c>
      <c r="F27" s="69">
        <f t="shared" si="7"/>
        <v>0.29782377527561593</v>
      </c>
      <c r="G27" s="69">
        <f t="shared" si="7"/>
        <v>0.30341994276820106</v>
      </c>
      <c r="H27" s="69">
        <f t="shared" si="7"/>
        <v>0.29962764551853366</v>
      </c>
      <c r="I27" s="69">
        <f t="shared" si="7"/>
        <v>0.29304474540218373</v>
      </c>
      <c r="J27" s="69">
        <f t="shared" si="7"/>
        <v>0.29396426406263243</v>
      </c>
      <c r="K27" s="69">
        <f t="shared" si="7"/>
        <v>0.30713831648023626</v>
      </c>
      <c r="L27" s="69">
        <f t="shared" si="7"/>
        <v>0.29979494810190899</v>
      </c>
    </row>
    <row r="28" spans="2:26" x14ac:dyDescent="0.3">
      <c r="B28" s="48" t="s">
        <v>61</v>
      </c>
      <c r="G28" s="51">
        <f>G29*80%</f>
        <v>0.24273595421456085</v>
      </c>
      <c r="H28" s="51">
        <f t="shared" ref="H28:L28" si="8">H29*80%</f>
        <v>0.23970211641482694</v>
      </c>
      <c r="I28" s="51">
        <f t="shared" si="8"/>
        <v>0.23443579632174699</v>
      </c>
      <c r="J28" s="51">
        <f t="shared" si="8"/>
        <v>0.23517141125010596</v>
      </c>
      <c r="K28" s="51">
        <f t="shared" si="8"/>
        <v>0.24571065318418903</v>
      </c>
      <c r="L28" s="51">
        <f t="shared" si="8"/>
        <v>0.23983595848152719</v>
      </c>
    </row>
    <row r="29" spans="2:26" x14ac:dyDescent="0.3">
      <c r="B29" s="48" t="s">
        <v>67</v>
      </c>
      <c r="G29" s="51">
        <f>G27</f>
        <v>0.30341994276820106</v>
      </c>
      <c r="H29" s="51">
        <f t="shared" ref="H29:L29" si="9">H27</f>
        <v>0.29962764551853366</v>
      </c>
      <c r="I29" s="51">
        <f t="shared" si="9"/>
        <v>0.29304474540218373</v>
      </c>
      <c r="J29" s="51">
        <f t="shared" si="9"/>
        <v>0.29396426406263243</v>
      </c>
      <c r="K29" s="51">
        <f t="shared" si="9"/>
        <v>0.30713831648023626</v>
      </c>
      <c r="L29" s="51">
        <f t="shared" si="9"/>
        <v>0.29979494810190899</v>
      </c>
    </row>
    <row r="30" spans="2:26" x14ac:dyDescent="0.3">
      <c r="B30" s="48" t="s">
        <v>62</v>
      </c>
      <c r="G30" s="51">
        <f>G29*120%</f>
        <v>0.36410393132184127</v>
      </c>
      <c r="H30" s="51">
        <f t="shared" ref="H30:L30" si="10">H29*120%</f>
        <v>0.3595531746222404</v>
      </c>
      <c r="I30" s="51">
        <f t="shared" si="10"/>
        <v>0.35165369448262046</v>
      </c>
      <c r="J30" s="51">
        <f t="shared" si="10"/>
        <v>0.35275711687515893</v>
      </c>
      <c r="K30" s="51">
        <f t="shared" si="10"/>
        <v>0.36856597977628353</v>
      </c>
      <c r="L30" s="51">
        <f t="shared" si="10"/>
        <v>0.35975393772229075</v>
      </c>
    </row>
    <row r="32" spans="2:26" x14ac:dyDescent="0.3">
      <c r="B32" s="58" t="s">
        <v>55</v>
      </c>
      <c r="C32" s="66">
        <f>IS!B28</f>
        <v>13.372</v>
      </c>
      <c r="D32" s="66">
        <f>IS!C28</f>
        <v>10.481</v>
      </c>
      <c r="E32" s="66">
        <f>IS!D28</f>
        <v>9.68</v>
      </c>
      <c r="F32" s="66">
        <f>IS!E28</f>
        <v>14.526999999999999</v>
      </c>
      <c r="G32" s="67">
        <f>G33*G26</f>
        <v>20.314660000000003</v>
      </c>
      <c r="H32" s="67">
        <f t="shared" ref="H32:L32" si="11">H33*H26</f>
        <v>21.203420000000001</v>
      </c>
      <c r="I32" s="67">
        <f t="shared" si="11"/>
        <v>21.640320000000003</v>
      </c>
      <c r="J32" s="67">
        <f t="shared" si="11"/>
        <v>22.998450000000002</v>
      </c>
      <c r="K32" s="67">
        <f t="shared" si="11"/>
        <v>26.44792</v>
      </c>
      <c r="L32" s="67">
        <f t="shared" si="11"/>
        <v>28.085870000000003</v>
      </c>
      <c r="M32" s="68"/>
    </row>
    <row r="33" spans="2:13" x14ac:dyDescent="0.3">
      <c r="B33" s="35" t="s">
        <v>69</v>
      </c>
      <c r="C33" s="62">
        <f>C32/C26</f>
        <v>0.18822668280735338</v>
      </c>
      <c r="D33" s="62">
        <f t="shared" ref="D33:F33" si="12">D32/D26</f>
        <v>0.16572847158533885</v>
      </c>
      <c r="E33" s="62">
        <f t="shared" si="12"/>
        <v>0.14815041552518404</v>
      </c>
      <c r="F33" s="62">
        <f t="shared" si="12"/>
        <v>0.13333761668303518</v>
      </c>
      <c r="G33" s="62">
        <v>0.17</v>
      </c>
      <c r="H33" s="62">
        <v>0.17</v>
      </c>
      <c r="I33" s="62">
        <v>0.17</v>
      </c>
      <c r="J33" s="62">
        <v>0.17</v>
      </c>
      <c r="K33" s="62">
        <v>0.17</v>
      </c>
      <c r="L33" s="62">
        <v>0.17</v>
      </c>
      <c r="M33" s="68"/>
    </row>
    <row r="34" spans="2:13" x14ac:dyDescent="0.3">
      <c r="B34" s="48" t="s">
        <v>61</v>
      </c>
      <c r="G34" s="51">
        <f>G35*120%</f>
        <v>0.252</v>
      </c>
      <c r="H34" s="51">
        <f t="shared" ref="H34:L34" si="13">H35*120%</f>
        <v>0.252</v>
      </c>
      <c r="I34" s="51">
        <f t="shared" si="13"/>
        <v>0.252</v>
      </c>
      <c r="J34" s="51">
        <f t="shared" si="13"/>
        <v>0.252</v>
      </c>
      <c r="K34" s="51">
        <f t="shared" si="13"/>
        <v>0.252</v>
      </c>
      <c r="L34" s="51">
        <f t="shared" si="13"/>
        <v>0.252</v>
      </c>
    </row>
    <row r="35" spans="2:13" x14ac:dyDescent="0.3">
      <c r="B35" s="48" t="s">
        <v>67</v>
      </c>
      <c r="G35" s="51">
        <v>0.21</v>
      </c>
      <c r="H35" s="51">
        <f>G35</f>
        <v>0.21</v>
      </c>
      <c r="I35" s="51">
        <f t="shared" ref="I35:L35" si="14">H35</f>
        <v>0.21</v>
      </c>
      <c r="J35" s="51">
        <f t="shared" si="14"/>
        <v>0.21</v>
      </c>
      <c r="K35" s="51">
        <f t="shared" si="14"/>
        <v>0.21</v>
      </c>
      <c r="L35" s="51">
        <f t="shared" si="14"/>
        <v>0.21</v>
      </c>
    </row>
    <row r="36" spans="2:13" x14ac:dyDescent="0.3">
      <c r="B36" s="48" t="s">
        <v>62</v>
      </c>
      <c r="G36" s="51">
        <f>G35*80%</f>
        <v>0.16800000000000001</v>
      </c>
      <c r="H36" s="51">
        <f t="shared" ref="H36:L36" si="15">H35*80%</f>
        <v>0.16800000000000001</v>
      </c>
      <c r="I36" s="51">
        <f t="shared" si="15"/>
        <v>0.16800000000000001</v>
      </c>
      <c r="J36" s="51">
        <f t="shared" si="15"/>
        <v>0.16800000000000001</v>
      </c>
      <c r="K36" s="51">
        <f t="shared" si="15"/>
        <v>0.16800000000000001</v>
      </c>
      <c r="L36" s="51">
        <f t="shared" si="15"/>
        <v>0.16800000000000001</v>
      </c>
    </row>
    <row r="38" spans="2:13" ht="15" thickBot="1" x14ac:dyDescent="0.35">
      <c r="B38" s="98" t="s">
        <v>75</v>
      </c>
      <c r="C38" s="98"/>
      <c r="D38" s="98"/>
      <c r="E38" s="55"/>
      <c r="F38" s="55"/>
      <c r="G38" s="56">
        <f t="shared" ref="G38:L38" si="16">G26-G32</f>
        <v>99.183340000000001</v>
      </c>
      <c r="H38" s="56">
        <f t="shared" si="16"/>
        <v>103.52258</v>
      </c>
      <c r="I38" s="56">
        <f t="shared" si="16"/>
        <v>105.65568</v>
      </c>
      <c r="J38" s="56">
        <f t="shared" si="16"/>
        <v>112.28654999999999</v>
      </c>
      <c r="K38" s="56">
        <f t="shared" si="16"/>
        <v>129.12807999999998</v>
      </c>
      <c r="L38" s="56">
        <f t="shared" si="16"/>
        <v>137.12513000000001</v>
      </c>
    </row>
    <row r="40" spans="2:13" x14ac:dyDescent="0.3">
      <c r="B40" s="60" t="s">
        <v>56</v>
      </c>
      <c r="C40" s="63">
        <f>CF!B10</f>
        <v>10.903</v>
      </c>
      <c r="D40" s="63">
        <f>CF!C10</f>
        <v>12.547000000000001</v>
      </c>
      <c r="E40" s="63">
        <f>CF!D10</f>
        <v>11.055999999999999</v>
      </c>
      <c r="F40" s="63">
        <f>CF!E10</f>
        <v>11.284000000000001</v>
      </c>
      <c r="G40" s="65">
        <f>G41*G20</f>
        <v>15.798389104157785</v>
      </c>
      <c r="H40" s="65">
        <f t="shared" ref="H40:L40" si="17">H41*H20</f>
        <v>16.604175018703895</v>
      </c>
      <c r="I40" s="65">
        <f t="shared" si="17"/>
        <v>16.41740979363394</v>
      </c>
      <c r="J40" s="65">
        <f t="shared" si="17"/>
        <v>17.10161159893169</v>
      </c>
      <c r="K40" s="65">
        <f t="shared" si="17"/>
        <v>19.622701602534267</v>
      </c>
      <c r="L40" s="65">
        <f t="shared" si="17"/>
        <v>21.15896040430253</v>
      </c>
    </row>
    <row r="41" spans="2:13" x14ac:dyDescent="0.3">
      <c r="B41" s="35" t="s">
        <v>68</v>
      </c>
      <c r="C41" s="62">
        <f>C40/C20</f>
        <v>4.1018174704393E-2</v>
      </c>
      <c r="D41" s="62">
        <f t="shared" ref="D41:F41" si="18">D40/D20</f>
        <v>4.8263632447070409E-2</v>
      </c>
      <c r="E41" s="62">
        <f t="shared" si="18"/>
        <v>4.0328287433886556E-2</v>
      </c>
      <c r="F41" s="62">
        <f t="shared" si="18"/>
        <v>3.084602410494865E-2</v>
      </c>
      <c r="G41" s="62">
        <f>AVERAGE(C41,D41,E41,F41)</f>
        <v>4.0114029672574658E-2</v>
      </c>
      <c r="H41" s="62">
        <f t="shared" ref="H41:L41" si="19">AVERAGE(D41,E41,F41,G41)</f>
        <v>3.9887993414620071E-2</v>
      </c>
      <c r="I41" s="62">
        <f t="shared" si="19"/>
        <v>3.7794083656507479E-2</v>
      </c>
      <c r="J41" s="62">
        <f t="shared" si="19"/>
        <v>3.7160532712162714E-2</v>
      </c>
      <c r="K41" s="62">
        <f t="shared" si="19"/>
        <v>3.8739159863966227E-2</v>
      </c>
      <c r="L41" s="62">
        <f t="shared" si="19"/>
        <v>3.8395442411814126E-2</v>
      </c>
    </row>
    <row r="42" spans="2:13" x14ac:dyDescent="0.3">
      <c r="B42" s="48" t="s">
        <v>61</v>
      </c>
      <c r="G42" s="51">
        <f>G43*90%</f>
        <v>3.6102626705317192E-2</v>
      </c>
      <c r="H42" s="51">
        <f t="shared" ref="H42:L42" si="20">H43*90%</f>
        <v>3.5899194073158065E-2</v>
      </c>
      <c r="I42" s="51">
        <f t="shared" si="20"/>
        <v>3.4014675290856736E-2</v>
      </c>
      <c r="J42" s="51">
        <f t="shared" si="20"/>
        <v>3.3444479440946445E-2</v>
      </c>
      <c r="K42" s="51">
        <f t="shared" si="20"/>
        <v>3.4865243877569604E-2</v>
      </c>
      <c r="L42" s="51">
        <f t="shared" si="20"/>
        <v>3.4555898170632718E-2</v>
      </c>
    </row>
    <row r="43" spans="2:13" x14ac:dyDescent="0.3">
      <c r="B43" s="48" t="s">
        <v>67</v>
      </c>
      <c r="G43" s="51">
        <f>G41</f>
        <v>4.0114029672574658E-2</v>
      </c>
      <c r="H43" s="51">
        <f t="shared" ref="H43:L43" si="21">H41</f>
        <v>3.9887993414620071E-2</v>
      </c>
      <c r="I43" s="51">
        <f t="shared" si="21"/>
        <v>3.7794083656507479E-2</v>
      </c>
      <c r="J43" s="51">
        <f t="shared" si="21"/>
        <v>3.7160532712162714E-2</v>
      </c>
      <c r="K43" s="51">
        <f t="shared" si="21"/>
        <v>3.8739159863966227E-2</v>
      </c>
      <c r="L43" s="51">
        <f t="shared" si="21"/>
        <v>3.8395442411814126E-2</v>
      </c>
    </row>
    <row r="44" spans="2:13" x14ac:dyDescent="0.3">
      <c r="B44" s="48" t="s">
        <v>62</v>
      </c>
      <c r="G44" s="51">
        <f>G43*110%</f>
        <v>4.4125432639832131E-2</v>
      </c>
      <c r="H44" s="51">
        <f t="shared" ref="H44:L44" si="22">H43*110%</f>
        <v>4.3876792756082084E-2</v>
      </c>
      <c r="I44" s="51">
        <f t="shared" si="22"/>
        <v>4.157349202215823E-2</v>
      </c>
      <c r="J44" s="51">
        <f t="shared" si="22"/>
        <v>4.0876585983378989E-2</v>
      </c>
      <c r="K44" s="51">
        <f t="shared" si="22"/>
        <v>4.261307585036285E-2</v>
      </c>
      <c r="L44" s="51">
        <f t="shared" si="22"/>
        <v>4.2234986652995542E-2</v>
      </c>
    </row>
    <row r="45" spans="2:13" x14ac:dyDescent="0.3">
      <c r="B45" s="54"/>
    </row>
    <row r="46" spans="2:13" x14ac:dyDescent="0.3">
      <c r="B46" s="60" t="s">
        <v>57</v>
      </c>
      <c r="C46" s="61">
        <f>CF!B23</f>
        <v>-13.313000000000001</v>
      </c>
      <c r="D46" s="61">
        <f>CF!C23</f>
        <v>-10.494999999999999</v>
      </c>
      <c r="E46" s="61">
        <f>CF!D23</f>
        <v>-7.3090000000000002</v>
      </c>
      <c r="F46" s="61">
        <f>CF!E23</f>
        <v>-11.085000000000001</v>
      </c>
      <c r="G46" s="65">
        <f>G47*G26</f>
        <v>-4.4040334293657208</v>
      </c>
      <c r="H46" s="65">
        <f t="shared" ref="H46:L46" si="23">H47*H26</f>
        <v>-4.1841653438040716</v>
      </c>
      <c r="I46" s="65">
        <f t="shared" si="23"/>
        <v>-4.0532298367520259</v>
      </c>
      <c r="J46" s="65">
        <f t="shared" si="23"/>
        <v>-4.4828149303092371</v>
      </c>
      <c r="K46" s="65">
        <f t="shared" si="23"/>
        <v>-5.2654065786855835</v>
      </c>
      <c r="L46" s="65">
        <f t="shared" si="23"/>
        <v>-5.4671837937944874</v>
      </c>
    </row>
    <row r="47" spans="2:13" x14ac:dyDescent="0.3">
      <c r="B47" s="35" t="s">
        <v>68</v>
      </c>
      <c r="C47" s="62">
        <f>C46/C20</f>
        <v>-5.00848353516999E-2</v>
      </c>
      <c r="D47" s="62">
        <f>D46/D20</f>
        <v>-4.0370353274249135E-2</v>
      </c>
      <c r="E47" s="62">
        <f>E46/E20</f>
        <v>-2.6660587269742846E-2</v>
      </c>
      <c r="F47" s="62">
        <f>F46/F20</f>
        <v>-3.0302036264033657E-2</v>
      </c>
      <c r="G47" s="62">
        <f>AVERAGE(C47,D47,E47,F47)</f>
        <v>-3.6854453039931387E-2</v>
      </c>
      <c r="H47" s="62">
        <f t="shared" ref="H47:L47" si="24">AVERAGE(D47,E47,F47,G47)</f>
        <v>-3.3546857461989252E-2</v>
      </c>
      <c r="I47" s="62">
        <f t="shared" si="24"/>
        <v>-3.1840983508924281E-2</v>
      </c>
      <c r="J47" s="62">
        <f t="shared" si="24"/>
        <v>-3.3136082568719645E-2</v>
      </c>
      <c r="K47" s="62">
        <f t="shared" si="24"/>
        <v>-3.3844594144891139E-2</v>
      </c>
      <c r="L47" s="62">
        <f t="shared" si="24"/>
        <v>-3.3092129421131079E-2</v>
      </c>
    </row>
    <row r="48" spans="2:13" x14ac:dyDescent="0.3">
      <c r="B48" s="48" t="s">
        <v>61</v>
      </c>
      <c r="G48" s="51">
        <f>G42*1.1</f>
        <v>3.9712889375848916E-2</v>
      </c>
      <c r="H48" s="51">
        <f t="shared" ref="H48:L48" si="25">H42*1.1</f>
        <v>3.9489113480473875E-2</v>
      </c>
      <c r="I48" s="51">
        <f t="shared" si="25"/>
        <v>3.7416142819942412E-2</v>
      </c>
      <c r="J48" s="51">
        <f t="shared" si="25"/>
        <v>3.6788927385041095E-2</v>
      </c>
      <c r="K48" s="51">
        <f t="shared" si="25"/>
        <v>3.8351768265326568E-2</v>
      </c>
      <c r="L48" s="51">
        <f t="shared" si="25"/>
        <v>3.8011487987695991E-2</v>
      </c>
    </row>
    <row r="49" spans="2:12" x14ac:dyDescent="0.3">
      <c r="B49" s="48" t="s">
        <v>67</v>
      </c>
      <c r="G49" s="51">
        <f>G43*1.1</f>
        <v>4.4125432639832131E-2</v>
      </c>
      <c r="H49" s="51">
        <f t="shared" ref="H49:L49" si="26">H43*1.1</f>
        <v>4.3876792756082084E-2</v>
      </c>
      <c r="I49" s="51">
        <f t="shared" si="26"/>
        <v>4.157349202215823E-2</v>
      </c>
      <c r="J49" s="51">
        <f t="shared" si="26"/>
        <v>4.0876585983378989E-2</v>
      </c>
      <c r="K49" s="51">
        <f t="shared" si="26"/>
        <v>4.261307585036285E-2</v>
      </c>
      <c r="L49" s="51">
        <f t="shared" si="26"/>
        <v>4.2234986652995542E-2</v>
      </c>
    </row>
    <row r="50" spans="2:12" x14ac:dyDescent="0.3">
      <c r="B50" s="48" t="s">
        <v>62</v>
      </c>
      <c r="G50" s="51">
        <f>G44*1.1</f>
        <v>4.8537975903815346E-2</v>
      </c>
      <c r="H50" s="51">
        <f t="shared" ref="H50:L50" si="27">H44*1.1</f>
        <v>4.8264472031690299E-2</v>
      </c>
      <c r="I50" s="51">
        <f t="shared" si="27"/>
        <v>4.5730841224374055E-2</v>
      </c>
      <c r="J50" s="51">
        <f t="shared" si="27"/>
        <v>4.496424458171689E-2</v>
      </c>
      <c r="K50" s="51">
        <f t="shared" si="27"/>
        <v>4.6874383435399139E-2</v>
      </c>
      <c r="L50" s="51">
        <f t="shared" si="27"/>
        <v>4.6458485318295099E-2</v>
      </c>
    </row>
    <row r="52" spans="2:12" x14ac:dyDescent="0.3">
      <c r="B52" s="60" t="s">
        <v>58</v>
      </c>
      <c r="C52" s="63">
        <f>CF!B16</f>
        <v>34.694000000000003</v>
      </c>
      <c r="D52" s="63">
        <f>CF!C16</f>
        <v>-3.488</v>
      </c>
      <c r="E52" s="63">
        <f>CF!D16</f>
        <v>5.69</v>
      </c>
      <c r="F52" s="63">
        <f>CF!E16</f>
        <v>-4.9109999999999996</v>
      </c>
      <c r="G52" s="64">
        <f>G53*G20</f>
        <v>12.251833123777788</v>
      </c>
      <c r="H52" s="64">
        <f t="shared" ref="H52:L52" si="28">H53*H20</f>
        <v>12.949698922231734</v>
      </c>
      <c r="I52" s="64">
        <f t="shared" si="28"/>
        <v>13.513423173726586</v>
      </c>
      <c r="J52" s="64">
        <f t="shared" si="28"/>
        <v>14.31659257525487</v>
      </c>
      <c r="K52" s="64">
        <f t="shared" si="28"/>
        <v>15.757712047165853</v>
      </c>
      <c r="L52" s="64">
        <f t="shared" si="28"/>
        <v>17.143488798288288</v>
      </c>
    </row>
    <row r="53" spans="2:12" x14ac:dyDescent="0.3">
      <c r="B53" s="35" t="s">
        <v>68</v>
      </c>
      <c r="C53" s="62">
        <f>C52/C20</f>
        <v>0.13052229232268284</v>
      </c>
      <c r="D53" s="62">
        <f t="shared" ref="D53:F53" si="29">D52/D20</f>
        <v>-1.3417035942885278E-2</v>
      </c>
      <c r="E53" s="62">
        <f t="shared" si="29"/>
        <v>2.0755061097939089E-2</v>
      </c>
      <c r="F53" s="62">
        <f t="shared" si="29"/>
        <v>-1.3424745159464978E-2</v>
      </c>
      <c r="G53" s="62">
        <f>AVERAGE(C53,D53,E53,F53)</f>
        <v>3.1108893079567913E-2</v>
      </c>
      <c r="H53" s="62">
        <f t="shared" ref="H53:L53" si="30">G53</f>
        <v>3.1108893079567913E-2</v>
      </c>
      <c r="I53" s="62">
        <f t="shared" si="30"/>
        <v>3.1108893079567913E-2</v>
      </c>
      <c r="J53" s="62">
        <f t="shared" si="30"/>
        <v>3.1108893079567913E-2</v>
      </c>
      <c r="K53" s="62">
        <f t="shared" si="30"/>
        <v>3.1108893079567913E-2</v>
      </c>
      <c r="L53" s="62">
        <f t="shared" si="30"/>
        <v>3.1108893079567913E-2</v>
      </c>
    </row>
    <row r="54" spans="2:12" x14ac:dyDescent="0.3">
      <c r="B54" s="35" t="s">
        <v>120</v>
      </c>
    </row>
    <row r="55" spans="2:12" x14ac:dyDescent="0.3">
      <c r="B55" s="48" t="s">
        <v>61</v>
      </c>
      <c r="G55" s="72">
        <f>G56*0.9</f>
        <v>4.1358095243320993E-2</v>
      </c>
      <c r="H55" s="72">
        <f t="shared" ref="H55:L55" si="31">H56*0.9</f>
        <v>4.1358095243320993E-2</v>
      </c>
      <c r="I55" s="72">
        <f t="shared" si="31"/>
        <v>4.1358095243320993E-2</v>
      </c>
      <c r="J55" s="72">
        <f t="shared" si="31"/>
        <v>4.1358095243320993E-2</v>
      </c>
      <c r="K55" s="72">
        <f t="shared" si="31"/>
        <v>4.1358095243320993E-2</v>
      </c>
      <c r="L55" s="72">
        <f t="shared" si="31"/>
        <v>4.1358095243320993E-2</v>
      </c>
    </row>
    <row r="56" spans="2:12" x14ac:dyDescent="0.3">
      <c r="B56" s="48" t="s">
        <v>67</v>
      </c>
      <c r="G56" s="51">
        <f>AVERAGE(C53:E53)</f>
        <v>4.5953439159245546E-2</v>
      </c>
      <c r="H56" s="51">
        <f>G56</f>
        <v>4.5953439159245546E-2</v>
      </c>
      <c r="I56" s="51">
        <f t="shared" ref="I56:L56" si="32">H56</f>
        <v>4.5953439159245546E-2</v>
      </c>
      <c r="J56" s="51">
        <f t="shared" si="32"/>
        <v>4.5953439159245546E-2</v>
      </c>
      <c r="K56" s="51">
        <f t="shared" si="32"/>
        <v>4.5953439159245546E-2</v>
      </c>
      <c r="L56" s="51">
        <f t="shared" si="32"/>
        <v>4.5953439159245546E-2</v>
      </c>
    </row>
    <row r="57" spans="2:12" x14ac:dyDescent="0.3">
      <c r="B57" s="48" t="s">
        <v>62</v>
      </c>
      <c r="G57" s="72">
        <f>G56*1.1</f>
        <v>5.0548783075170106E-2</v>
      </c>
      <c r="H57" s="72">
        <f t="shared" ref="H57:L57" si="33">H56*1.1</f>
        <v>5.0548783075170106E-2</v>
      </c>
      <c r="I57" s="72">
        <f t="shared" si="33"/>
        <v>5.0548783075170106E-2</v>
      </c>
      <c r="J57" s="72">
        <f t="shared" si="33"/>
        <v>5.0548783075170106E-2</v>
      </c>
      <c r="K57" s="72">
        <f t="shared" si="33"/>
        <v>5.0548783075170106E-2</v>
      </c>
      <c r="L57" s="72">
        <f t="shared" si="33"/>
        <v>5.0548783075170106E-2</v>
      </c>
    </row>
    <row r="59" spans="2:12" x14ac:dyDescent="0.3">
      <c r="B59" s="60" t="s">
        <v>59</v>
      </c>
      <c r="C59" s="60"/>
      <c r="D59" s="60"/>
      <c r="E59" s="60"/>
      <c r="F59" s="60"/>
      <c r="G59" s="73">
        <f>G38+G40-G46-G52</f>
        <v>107.13392940974572</v>
      </c>
      <c r="H59" s="73">
        <f t="shared" ref="H59:L59" si="34">H38+H40-H46-H52</f>
        <v>111.36122144027624</v>
      </c>
      <c r="I59" s="73">
        <f t="shared" si="34"/>
        <v>112.61289645665937</v>
      </c>
      <c r="J59" s="73">
        <f t="shared" si="34"/>
        <v>119.55438395398605</v>
      </c>
      <c r="K59" s="73">
        <f t="shared" si="34"/>
        <v>138.25847613405398</v>
      </c>
      <c r="L59" s="73">
        <f t="shared" si="34"/>
        <v>146.60778539980873</v>
      </c>
    </row>
    <row r="61" spans="2:12" x14ac:dyDescent="0.3">
      <c r="B61" s="88" t="s">
        <v>121</v>
      </c>
      <c r="C61" s="88"/>
      <c r="D61" s="76"/>
      <c r="E61" s="76"/>
      <c r="F61" s="76"/>
      <c r="G61" s="74">
        <f>G59/(1+G63)^G16</f>
        <v>97.394481281587005</v>
      </c>
      <c r="H61" s="74">
        <f t="shared" ref="H61:L61" si="35">H59/(1+H63)^H16</f>
        <v>92.034067306013412</v>
      </c>
      <c r="I61" s="74">
        <f t="shared" si="35"/>
        <v>84.607735880285006</v>
      </c>
      <c r="J61" s="74">
        <f t="shared" si="35"/>
        <v>81.657252888454352</v>
      </c>
      <c r="K61" s="74">
        <f t="shared" si="35"/>
        <v>85.8476359252994</v>
      </c>
      <c r="L61" s="74">
        <f t="shared" si="35"/>
        <v>82.756272801110811</v>
      </c>
    </row>
    <row r="62" spans="2:12" x14ac:dyDescent="0.3">
      <c r="B62" s="75" t="s">
        <v>122</v>
      </c>
      <c r="G62" s="72">
        <v>0.11</v>
      </c>
      <c r="H62" s="72">
        <v>0.11</v>
      </c>
      <c r="I62" s="72">
        <v>0.11</v>
      </c>
      <c r="J62" s="72">
        <v>0.11</v>
      </c>
      <c r="K62" s="72">
        <v>0.11</v>
      </c>
      <c r="L62" s="72">
        <v>0.11</v>
      </c>
    </row>
    <row r="63" spans="2:12" x14ac:dyDescent="0.3">
      <c r="B63" s="75" t="s">
        <v>123</v>
      </c>
      <c r="G63" s="72">
        <v>0.1</v>
      </c>
      <c r="H63" s="72">
        <v>0.1</v>
      </c>
      <c r="I63" s="72">
        <v>0.1</v>
      </c>
      <c r="J63" s="72">
        <v>0.1</v>
      </c>
      <c r="K63" s="72">
        <v>0.1</v>
      </c>
      <c r="L63" s="72">
        <v>0.1</v>
      </c>
    </row>
    <row r="64" spans="2:12" x14ac:dyDescent="0.3">
      <c r="B64" s="75" t="s">
        <v>124</v>
      </c>
      <c r="G64" s="72">
        <v>0.09</v>
      </c>
      <c r="H64" s="72">
        <v>0.09</v>
      </c>
      <c r="I64" s="72">
        <v>0.09</v>
      </c>
      <c r="J64" s="72">
        <v>0.09</v>
      </c>
      <c r="K64" s="72">
        <v>0.09</v>
      </c>
      <c r="L64" s="72">
        <v>0.09</v>
      </c>
    </row>
    <row r="67" spans="2:12" x14ac:dyDescent="0.3">
      <c r="B67" s="77" t="s">
        <v>137</v>
      </c>
      <c r="L67" s="78">
        <f>L59*(1+T12)/(T11-T12)</f>
        <v>2516.7669826967167</v>
      </c>
    </row>
    <row r="68" spans="2:12" x14ac:dyDescent="0.3">
      <c r="B68" s="77" t="s">
        <v>136</v>
      </c>
      <c r="L68" s="78">
        <f>L67/(1+P11)^L16</f>
        <v>1420.6493497524023</v>
      </c>
    </row>
    <row r="69" spans="2:12" x14ac:dyDescent="0.3">
      <c r="B69" s="77" t="s">
        <v>135</v>
      </c>
      <c r="L69" s="78">
        <f>SUM(G61:L61,L68)</f>
        <v>1944.9467958351522</v>
      </c>
    </row>
    <row r="70" spans="2:12" x14ac:dyDescent="0.3">
      <c r="B70" s="77" t="s">
        <v>134</v>
      </c>
      <c r="L70" s="78">
        <f>BS!E8</f>
        <v>62.639000000000003</v>
      </c>
    </row>
    <row r="71" spans="2:12" x14ac:dyDescent="0.3">
      <c r="B71" s="77" t="s">
        <v>133</v>
      </c>
      <c r="L71" s="79">
        <f>BS!E41+BS!E49</f>
        <v>136.52199999999999</v>
      </c>
    </row>
    <row r="72" spans="2:12" x14ac:dyDescent="0.3">
      <c r="B72" s="77" t="s">
        <v>132</v>
      </c>
      <c r="L72" s="79">
        <f>L69+L70-L71</f>
        <v>1871.0637958351522</v>
      </c>
    </row>
    <row r="73" spans="2:12" x14ac:dyDescent="0.3">
      <c r="B73" s="77" t="s">
        <v>131</v>
      </c>
      <c r="L73" s="80"/>
    </row>
    <row r="74" spans="2:12" x14ac:dyDescent="0.3">
      <c r="B74" s="77" t="s">
        <v>130</v>
      </c>
      <c r="L74" s="108" t="e">
        <f>L72/L73</f>
        <v>#DIV/0!</v>
      </c>
    </row>
    <row r="75" spans="2:12" x14ac:dyDescent="0.3">
      <c r="B75" s="77" t="s">
        <v>129</v>
      </c>
      <c r="L75" s="81">
        <f>C6</f>
        <v>0</v>
      </c>
    </row>
    <row r="76" spans="2:12" x14ac:dyDescent="0.3">
      <c r="B76" s="77" t="s">
        <v>128</v>
      </c>
      <c r="L76" s="108" t="e">
        <f>L74/L75-1</f>
        <v>#DIV/0!</v>
      </c>
    </row>
  </sheetData>
  <mergeCells count="40">
    <mergeCell ref="T12:U12"/>
    <mergeCell ref="N10:O10"/>
    <mergeCell ref="N11:O11"/>
    <mergeCell ref="N12:O12"/>
    <mergeCell ref="P12:Q12"/>
    <mergeCell ref="R12:S12"/>
    <mergeCell ref="P10:Q10"/>
    <mergeCell ref="R10:S10"/>
    <mergeCell ref="T10:U10"/>
    <mergeCell ref="P11:Q11"/>
    <mergeCell ref="R11:S11"/>
    <mergeCell ref="T11:U11"/>
    <mergeCell ref="Q9:T9"/>
    <mergeCell ref="D10:E10"/>
    <mergeCell ref="F10:G10"/>
    <mergeCell ref="H10:I10"/>
    <mergeCell ref="J10:K10"/>
    <mergeCell ref="B61:C61"/>
    <mergeCell ref="G8:J8"/>
    <mergeCell ref="D9:E9"/>
    <mergeCell ref="F9:G9"/>
    <mergeCell ref="H9:I9"/>
    <mergeCell ref="J9:K9"/>
    <mergeCell ref="D11:E11"/>
    <mergeCell ref="F11:G11"/>
    <mergeCell ref="H11:I11"/>
    <mergeCell ref="J11:K11"/>
    <mergeCell ref="D12:E12"/>
    <mergeCell ref="F12:G12"/>
    <mergeCell ref="H12:I12"/>
    <mergeCell ref="J12:K12"/>
    <mergeCell ref="B38:D38"/>
    <mergeCell ref="D13:E13"/>
    <mergeCell ref="F13:G13"/>
    <mergeCell ref="H13:I13"/>
    <mergeCell ref="J13:K13"/>
    <mergeCell ref="D14:E14"/>
    <mergeCell ref="F14:G14"/>
    <mergeCell ref="H14:I14"/>
    <mergeCell ref="J14:K14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989E3-8DF7-42E5-8F25-C158C221AD45}">
  <dimension ref="A1:F50"/>
  <sheetViews>
    <sheetView workbookViewId="0">
      <selection activeCell="B17" sqref="B17"/>
    </sheetView>
  </sheetViews>
  <sheetFormatPr defaultColWidth="9.109375" defaultRowHeight="14.4" outlineLevelRow="3" x14ac:dyDescent="0.3"/>
  <cols>
    <col min="1" max="1" width="53.109375" customWidth="1"/>
    <col min="2" max="5" width="9.44140625" customWidth="1"/>
    <col min="6" max="6" width="9.109375" style="36"/>
  </cols>
  <sheetData>
    <row r="1" spans="1:5" ht="15" customHeight="1" x14ac:dyDescent="0.3">
      <c r="A1" s="2" t="s">
        <v>1</v>
      </c>
    </row>
    <row r="2" spans="1:5" ht="15" customHeight="1" x14ac:dyDescent="0.3">
      <c r="A2" s="3" t="s">
        <v>2</v>
      </c>
    </row>
    <row r="3" spans="1:5" ht="15" customHeight="1" x14ac:dyDescent="0.3">
      <c r="A3" s="4"/>
      <c r="B3" s="4"/>
      <c r="C3" s="4"/>
      <c r="D3" s="4"/>
      <c r="E3" s="4"/>
    </row>
    <row r="4" spans="1:5" ht="15" customHeight="1" x14ac:dyDescent="0.3">
      <c r="A4" s="5" t="s">
        <v>3</v>
      </c>
      <c r="B4" s="5"/>
      <c r="C4" s="5"/>
      <c r="D4" s="5"/>
      <c r="E4" s="5"/>
    </row>
    <row r="5" spans="1:5" ht="15" customHeight="1" x14ac:dyDescent="0.3">
      <c r="A5" s="5"/>
      <c r="B5" s="5" t="s">
        <v>7</v>
      </c>
      <c r="C5" s="5" t="s">
        <v>6</v>
      </c>
      <c r="D5" s="5" t="s">
        <v>5</v>
      </c>
      <c r="E5" s="5" t="s">
        <v>4</v>
      </c>
    </row>
    <row r="6" spans="1:5" ht="15" customHeight="1" x14ac:dyDescent="0.3">
      <c r="A6" s="5"/>
      <c r="B6" s="5"/>
      <c r="C6" s="5"/>
      <c r="D6" s="5"/>
      <c r="E6" s="5"/>
    </row>
    <row r="7" spans="1:5" ht="15" customHeight="1" x14ac:dyDescent="0.3">
      <c r="A7" s="6" t="s">
        <v>8</v>
      </c>
      <c r="B7" s="7">
        <v>265.80900000000003</v>
      </c>
      <c r="C7" s="7">
        <v>259.96800000000002</v>
      </c>
      <c r="D7" s="7">
        <v>274.14999999999998</v>
      </c>
      <c r="E7" s="7">
        <v>365.81700000000001</v>
      </c>
    </row>
    <row r="8" spans="1:5" ht="15" customHeight="1" outlineLevel="1" x14ac:dyDescent="0.3">
      <c r="A8" s="8" t="s">
        <v>9</v>
      </c>
      <c r="B8" s="9">
        <v>163.82599999999999</v>
      </c>
      <c r="C8" s="9">
        <v>162.26400000000001</v>
      </c>
      <c r="D8" s="9">
        <v>170.143</v>
      </c>
      <c r="E8" s="9">
        <v>212.98099999999999</v>
      </c>
    </row>
    <row r="9" spans="1:5" ht="15" customHeight="1" outlineLevel="2" x14ac:dyDescent="0.3">
      <c r="A9" s="10" t="s">
        <v>10</v>
      </c>
      <c r="B9" s="11">
        <v>154.52600000000001</v>
      </c>
      <c r="C9" s="11">
        <v>150.964</v>
      </c>
      <c r="D9" s="11">
        <v>159.08699999999999</v>
      </c>
      <c r="E9" s="11">
        <v>201.697</v>
      </c>
    </row>
    <row r="10" spans="1:5" ht="15" customHeight="1" outlineLevel="2" x14ac:dyDescent="0.3">
      <c r="A10" s="12" t="s">
        <v>11</v>
      </c>
      <c r="B10" s="9">
        <v>9.3000000000000007</v>
      </c>
      <c r="C10" s="9">
        <v>11.3</v>
      </c>
      <c r="D10" s="9">
        <v>11.055999999999999</v>
      </c>
      <c r="E10" s="9">
        <v>11.284000000000001</v>
      </c>
    </row>
    <row r="11" spans="1:5" ht="15" customHeight="1" outlineLevel="3" x14ac:dyDescent="0.3">
      <c r="A11" s="13" t="s">
        <v>12</v>
      </c>
      <c r="B11" s="11">
        <v>9.3000000000000007</v>
      </c>
      <c r="C11" s="11">
        <v>11.3</v>
      </c>
      <c r="D11" s="11">
        <v>11.055999999999999</v>
      </c>
      <c r="E11" s="11">
        <v>11.284000000000001</v>
      </c>
    </row>
    <row r="12" spans="1:5" ht="15" customHeight="1" outlineLevel="3" x14ac:dyDescent="0.3">
      <c r="A12" s="14" t="s">
        <v>13</v>
      </c>
      <c r="B12" s="15"/>
      <c r="C12" s="15"/>
      <c r="D12" s="15"/>
      <c r="E12" s="15"/>
    </row>
    <row r="13" spans="1:5" ht="15" customHeight="1" x14ac:dyDescent="0.3">
      <c r="A13" s="6" t="s">
        <v>14</v>
      </c>
      <c r="B13" s="7">
        <v>101.983</v>
      </c>
      <c r="C13" s="7">
        <v>97.703999999999994</v>
      </c>
      <c r="D13" s="7">
        <v>104.00700000000001</v>
      </c>
      <c r="E13" s="7">
        <v>152.83600000000001</v>
      </c>
    </row>
    <row r="14" spans="1:5" ht="15" customHeight="1" outlineLevel="1" x14ac:dyDescent="0.3">
      <c r="A14" s="8" t="s">
        <v>15</v>
      </c>
      <c r="B14" s="9">
        <v>30.940999999999999</v>
      </c>
      <c r="C14" s="9">
        <v>34.462000000000003</v>
      </c>
      <c r="D14" s="9">
        <v>38.667999999999999</v>
      </c>
      <c r="E14" s="9">
        <v>43.887</v>
      </c>
    </row>
    <row r="15" spans="1:5" ht="15" customHeight="1" outlineLevel="2" x14ac:dyDescent="0.3">
      <c r="A15" s="10" t="s">
        <v>16</v>
      </c>
      <c r="B15" s="11">
        <v>14.236000000000001</v>
      </c>
      <c r="C15" s="11">
        <v>16.216999999999999</v>
      </c>
      <c r="D15" s="11">
        <v>18.751999999999999</v>
      </c>
      <c r="E15" s="11">
        <v>21.914000000000001</v>
      </c>
    </row>
    <row r="16" spans="1:5" ht="15" customHeight="1" outlineLevel="2" x14ac:dyDescent="0.3">
      <c r="A16" s="17" t="s">
        <v>17</v>
      </c>
      <c r="B16" s="16">
        <v>16.704999999999998</v>
      </c>
      <c r="C16" s="16">
        <v>18.245000000000001</v>
      </c>
      <c r="D16" s="16">
        <v>19.916</v>
      </c>
      <c r="E16" s="16">
        <v>21.972999999999999</v>
      </c>
    </row>
    <row r="17" spans="1:5" ht="15" customHeight="1" x14ac:dyDescent="0.3">
      <c r="A17" s="6" t="s">
        <v>18</v>
      </c>
      <c r="B17" s="7">
        <v>71.042000000000002</v>
      </c>
      <c r="C17" s="7">
        <v>63.241999999999997</v>
      </c>
      <c r="D17" s="7">
        <v>65.338999999999999</v>
      </c>
      <c r="E17" s="7">
        <v>108.949</v>
      </c>
    </row>
    <row r="18" spans="1:5" ht="15" customHeight="1" outlineLevel="1" x14ac:dyDescent="0.3">
      <c r="A18" s="8" t="s">
        <v>19</v>
      </c>
      <c r="B18" s="9">
        <v>5.101</v>
      </c>
      <c r="C18" s="9">
        <v>6.0709999999999997</v>
      </c>
      <c r="D18" s="9">
        <v>4.16</v>
      </c>
      <c r="E18" s="9">
        <v>2.903</v>
      </c>
    </row>
    <row r="19" spans="1:5" ht="15" customHeight="1" outlineLevel="2" x14ac:dyDescent="0.3">
      <c r="A19" s="10" t="s">
        <v>20</v>
      </c>
      <c r="B19" s="11">
        <v>5.6859999999999999</v>
      </c>
      <c r="C19" s="11">
        <v>4.9610000000000003</v>
      </c>
      <c r="D19" s="11">
        <v>3.7629999999999999</v>
      </c>
      <c r="E19" s="11">
        <v>2.843</v>
      </c>
    </row>
    <row r="20" spans="1:5" ht="15" customHeight="1" outlineLevel="2" x14ac:dyDescent="0.3">
      <c r="A20" s="17" t="s">
        <v>21</v>
      </c>
      <c r="B20" s="18">
        <v>-0.58499999999999996</v>
      </c>
      <c r="C20" s="16">
        <v>1.1100000000000001</v>
      </c>
      <c r="D20" s="16">
        <v>0.39700000000000002</v>
      </c>
      <c r="E20" s="16">
        <v>0.06</v>
      </c>
    </row>
    <row r="21" spans="1:5" ht="15" customHeight="1" outlineLevel="1" x14ac:dyDescent="0.3">
      <c r="A21" s="19" t="s">
        <v>22</v>
      </c>
      <c r="B21" s="7">
        <v>3.24</v>
      </c>
      <c r="C21" s="7">
        <v>3.5760000000000001</v>
      </c>
      <c r="D21" s="7">
        <v>2.8730000000000002</v>
      </c>
      <c r="E21" s="7">
        <v>2.645</v>
      </c>
    </row>
    <row r="22" spans="1:5" ht="15" customHeight="1" outlineLevel="2" x14ac:dyDescent="0.3">
      <c r="A22" s="17" t="s">
        <v>23</v>
      </c>
      <c r="B22" s="16">
        <v>3.24</v>
      </c>
      <c r="C22" s="16">
        <v>3.5760000000000001</v>
      </c>
      <c r="D22" s="16">
        <v>2.8730000000000002</v>
      </c>
      <c r="E22" s="16">
        <v>2.645</v>
      </c>
    </row>
    <row r="23" spans="1:5" ht="15" customHeight="1" outlineLevel="1" x14ac:dyDescent="0.3">
      <c r="A23" s="19" t="s">
        <v>24</v>
      </c>
      <c r="B23" s="6"/>
      <c r="C23" s="6"/>
      <c r="D23" s="7">
        <v>-0.46500000000000002</v>
      </c>
      <c r="E23" s="7">
        <v>0</v>
      </c>
    </row>
    <row r="24" spans="1:5" ht="15" customHeight="1" outlineLevel="2" x14ac:dyDescent="0.3">
      <c r="A24" s="17" t="s">
        <v>25</v>
      </c>
      <c r="B24" s="15"/>
      <c r="C24" s="15"/>
      <c r="D24" s="15"/>
      <c r="E24" s="15"/>
    </row>
    <row r="25" spans="1:5" ht="15" customHeight="1" outlineLevel="2" x14ac:dyDescent="0.3">
      <c r="A25" s="20" t="s">
        <v>26</v>
      </c>
      <c r="B25" s="6"/>
      <c r="C25" s="6"/>
      <c r="D25" s="7">
        <v>0.46500000000000002</v>
      </c>
      <c r="E25" s="6"/>
    </row>
    <row r="26" spans="1:5" ht="15" customHeight="1" outlineLevel="3" x14ac:dyDescent="0.3">
      <c r="A26" s="14" t="s">
        <v>27</v>
      </c>
      <c r="B26" s="15"/>
      <c r="C26" s="15"/>
      <c r="D26" s="16">
        <v>0.46500000000000002</v>
      </c>
      <c r="E26" s="15"/>
    </row>
    <row r="27" spans="1:5" ht="15" customHeight="1" x14ac:dyDescent="0.3">
      <c r="A27" s="6" t="s">
        <v>28</v>
      </c>
      <c r="B27" s="7">
        <v>72.903000000000006</v>
      </c>
      <c r="C27" s="7">
        <v>65.736999999999995</v>
      </c>
      <c r="D27" s="7">
        <v>67.090999999999994</v>
      </c>
      <c r="E27" s="7">
        <v>109.20699999999999</v>
      </c>
    </row>
    <row r="28" spans="1:5" ht="15" customHeight="1" outlineLevel="1" x14ac:dyDescent="0.3">
      <c r="A28" s="8" t="s">
        <v>29</v>
      </c>
      <c r="B28" s="9">
        <v>13.372</v>
      </c>
      <c r="C28" s="9">
        <v>10.481</v>
      </c>
      <c r="D28" s="9">
        <v>9.68</v>
      </c>
      <c r="E28" s="9">
        <v>14.526999999999999</v>
      </c>
    </row>
    <row r="29" spans="1:5" ht="15" customHeight="1" outlineLevel="2" x14ac:dyDescent="0.3">
      <c r="A29" s="10" t="s">
        <v>30</v>
      </c>
      <c r="B29" s="11">
        <v>41.975999999999999</v>
      </c>
      <c r="C29" s="11">
        <v>6.859</v>
      </c>
      <c r="D29" s="11">
        <v>6.7610000000000001</v>
      </c>
      <c r="E29" s="11">
        <v>9.8770000000000007</v>
      </c>
    </row>
    <row r="30" spans="1:5" ht="15" customHeight="1" outlineLevel="2" x14ac:dyDescent="0.3">
      <c r="A30" s="17" t="s">
        <v>31</v>
      </c>
      <c r="B30" s="16">
        <v>3.9860000000000002</v>
      </c>
      <c r="C30" s="16">
        <v>3.9620000000000002</v>
      </c>
      <c r="D30" s="16">
        <v>3.1339999999999999</v>
      </c>
      <c r="E30" s="16">
        <v>9.4239999999999995</v>
      </c>
    </row>
    <row r="31" spans="1:5" ht="15" customHeight="1" outlineLevel="2" x14ac:dyDescent="0.3">
      <c r="A31" s="10" t="s">
        <v>32</v>
      </c>
      <c r="B31" s="22">
        <v>-33.771000000000001</v>
      </c>
      <c r="C31" s="22">
        <v>-3.0059999999999998</v>
      </c>
      <c r="D31" s="22">
        <v>-3.5979999999999999</v>
      </c>
      <c r="E31" s="22">
        <v>-7.5140000000000002</v>
      </c>
    </row>
    <row r="32" spans="1:5" ht="15" customHeight="1" outlineLevel="2" x14ac:dyDescent="0.3">
      <c r="A32" s="17" t="s">
        <v>33</v>
      </c>
      <c r="B32" s="16">
        <v>1.181</v>
      </c>
      <c r="C32" s="16">
        <v>2.6659999999999999</v>
      </c>
      <c r="D32" s="16">
        <v>3.383</v>
      </c>
      <c r="E32" s="16">
        <v>2.74</v>
      </c>
    </row>
    <row r="33" spans="1:5" ht="15" customHeight="1" x14ac:dyDescent="0.3">
      <c r="A33" s="21" t="s">
        <v>34</v>
      </c>
      <c r="B33" s="11">
        <v>59.530999999999999</v>
      </c>
      <c r="C33" s="11">
        <v>55.256</v>
      </c>
      <c r="D33" s="11">
        <v>57.411000000000001</v>
      </c>
      <c r="E33" s="11">
        <v>94.68</v>
      </c>
    </row>
    <row r="34" spans="1:5" ht="15" customHeight="1" x14ac:dyDescent="0.3">
      <c r="A34" s="23" t="s">
        <v>35</v>
      </c>
      <c r="B34" s="9">
        <v>59.530999999999999</v>
      </c>
      <c r="C34" s="9">
        <v>55.256</v>
      </c>
      <c r="D34" s="9">
        <v>57.411000000000001</v>
      </c>
      <c r="E34" s="9">
        <v>94.68</v>
      </c>
    </row>
    <row r="35" spans="1:5" ht="15" customHeight="1" outlineLevel="1" x14ac:dyDescent="0.3">
      <c r="A35" s="24" t="s">
        <v>36</v>
      </c>
      <c r="B35" s="11">
        <v>59.530999999999999</v>
      </c>
      <c r="C35" s="11">
        <v>55.256</v>
      </c>
      <c r="D35" s="11">
        <v>57.411000000000001</v>
      </c>
      <c r="E35" s="11">
        <v>94.68</v>
      </c>
    </row>
    <row r="36" spans="1:5" ht="15" customHeight="1" x14ac:dyDescent="0.3">
      <c r="A36" s="23" t="s">
        <v>37</v>
      </c>
      <c r="B36" s="23"/>
      <c r="C36" s="23"/>
      <c r="D36" s="23"/>
      <c r="E36" s="23"/>
    </row>
    <row r="37" spans="1:5" ht="15" customHeight="1" outlineLevel="1" x14ac:dyDescent="0.3">
      <c r="A37" s="19" t="s">
        <v>38</v>
      </c>
      <c r="B37" s="7">
        <v>2.9764849999999998</v>
      </c>
      <c r="C37" s="7">
        <v>2.9714469999999999</v>
      </c>
      <c r="D37" s="7">
        <v>3.2567780000000002</v>
      </c>
      <c r="E37" s="7">
        <v>5.61402</v>
      </c>
    </row>
    <row r="38" spans="1:5" ht="15" customHeight="1" outlineLevel="2" x14ac:dyDescent="0.3">
      <c r="A38" s="17" t="s">
        <v>39</v>
      </c>
      <c r="B38" s="16">
        <v>19821.508000000002</v>
      </c>
      <c r="C38" s="16">
        <v>18471.335999999999</v>
      </c>
      <c r="D38" s="16">
        <v>17352.118999999999</v>
      </c>
      <c r="E38" s="16">
        <v>16701.272000000001</v>
      </c>
    </row>
    <row r="39" spans="1:5" ht="15" customHeight="1" outlineLevel="2" x14ac:dyDescent="0.3">
      <c r="A39" s="10" t="s">
        <v>40</v>
      </c>
      <c r="B39" s="11">
        <v>19019.944</v>
      </c>
      <c r="C39" s="11">
        <v>17772.944</v>
      </c>
      <c r="D39" s="11">
        <v>16976.762999999999</v>
      </c>
      <c r="E39" s="11">
        <v>16426.786</v>
      </c>
    </row>
    <row r="40" spans="1:5" ht="15" customHeight="1" outlineLevel="1" x14ac:dyDescent="0.3">
      <c r="A40" s="8" t="s">
        <v>41</v>
      </c>
      <c r="B40" s="9">
        <v>2.9775</v>
      </c>
      <c r="C40" s="9">
        <v>2.9714</v>
      </c>
      <c r="D40" s="9">
        <v>3.2753999999999999</v>
      </c>
      <c r="E40" s="9">
        <v>5.6139999999999999</v>
      </c>
    </row>
    <row r="41" spans="1:5" ht="15" customHeight="1" outlineLevel="2" x14ac:dyDescent="0.3">
      <c r="A41" s="10" t="s">
        <v>42</v>
      </c>
      <c r="B41" s="11">
        <v>20000.436000000002</v>
      </c>
      <c r="C41" s="11">
        <v>18595.651999999998</v>
      </c>
      <c r="D41" s="11">
        <v>17528.214</v>
      </c>
      <c r="E41" s="11">
        <v>16864.919000000002</v>
      </c>
    </row>
    <row r="42" spans="1:5" ht="15" customHeight="1" outlineLevel="2" x14ac:dyDescent="0.3">
      <c r="A42" s="17" t="s">
        <v>40</v>
      </c>
      <c r="B42" s="16">
        <v>19019.944</v>
      </c>
      <c r="C42" s="16">
        <v>17772.944</v>
      </c>
      <c r="D42" s="16">
        <v>16976.762999999999</v>
      </c>
      <c r="E42" s="16">
        <v>16426.786</v>
      </c>
    </row>
    <row r="43" spans="1:5" ht="15" customHeight="1" outlineLevel="1" x14ac:dyDescent="0.3">
      <c r="A43" s="24" t="s">
        <v>43</v>
      </c>
      <c r="B43" s="11">
        <v>79.796999999999997</v>
      </c>
      <c r="C43" s="11">
        <v>66.028999999999996</v>
      </c>
      <c r="D43" s="11">
        <v>83.875</v>
      </c>
      <c r="E43" s="11">
        <v>77.963999999999999</v>
      </c>
    </row>
    <row r="44" spans="1:5" ht="15" customHeight="1" outlineLevel="1" x14ac:dyDescent="0.3">
      <c r="A44" s="8" t="s">
        <v>44</v>
      </c>
      <c r="B44" s="9">
        <v>0.68</v>
      </c>
      <c r="C44" s="9">
        <v>0.75</v>
      </c>
      <c r="D44" s="9">
        <v>0.79500000000000004</v>
      </c>
      <c r="E44" s="9">
        <v>0.85</v>
      </c>
    </row>
    <row r="45" spans="1:5" ht="15" customHeight="1" outlineLevel="2" x14ac:dyDescent="0.3">
      <c r="A45" s="10" t="s">
        <v>45</v>
      </c>
      <c r="B45" s="25">
        <v>22.837951</v>
      </c>
      <c r="C45" s="25">
        <v>25.240627</v>
      </c>
      <c r="D45" s="25">
        <v>24.271844999999999</v>
      </c>
      <c r="E45" s="25">
        <v>15.14072</v>
      </c>
    </row>
    <row r="46" spans="1:5" ht="15" customHeight="1" x14ac:dyDescent="0.3">
      <c r="A46" s="23" t="s">
        <v>46</v>
      </c>
      <c r="B46" s="23"/>
      <c r="C46" s="23"/>
      <c r="D46" s="23"/>
      <c r="E46" s="23"/>
    </row>
    <row r="47" spans="1:5" ht="15" customHeight="1" outlineLevel="1" x14ac:dyDescent="0.3">
      <c r="A47" s="19" t="s">
        <v>46</v>
      </c>
      <c r="B47" s="7">
        <v>80.341999999999999</v>
      </c>
      <c r="C47" s="7">
        <v>74.542000000000002</v>
      </c>
      <c r="D47" s="7">
        <v>76.394999999999996</v>
      </c>
      <c r="E47" s="7">
        <v>120.233</v>
      </c>
    </row>
    <row r="48" spans="1:5" ht="15" customHeight="1" outlineLevel="2" x14ac:dyDescent="0.3">
      <c r="A48" s="17" t="s">
        <v>47</v>
      </c>
      <c r="B48" s="16">
        <v>71.042000000000002</v>
      </c>
      <c r="C48" s="16">
        <v>63.241999999999997</v>
      </c>
      <c r="D48" s="16">
        <v>65.338999999999999</v>
      </c>
      <c r="E48" s="16">
        <v>108.949</v>
      </c>
    </row>
    <row r="49" spans="1:5" ht="15" customHeight="1" outlineLevel="2" x14ac:dyDescent="0.3">
      <c r="A49" s="10" t="s">
        <v>11</v>
      </c>
      <c r="B49" s="11">
        <v>9.3000000000000007</v>
      </c>
      <c r="C49" s="11">
        <v>11.3</v>
      </c>
      <c r="D49" s="11">
        <v>11.055999999999999</v>
      </c>
      <c r="E49" s="11">
        <v>11.284000000000001</v>
      </c>
    </row>
    <row r="50" spans="1:5" ht="15" customHeight="1" x14ac:dyDescent="0.3">
      <c r="A50" s="26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48FB9-FCC6-4351-873A-504E59ABAEEB}">
  <dimension ref="A1:E71"/>
  <sheetViews>
    <sheetView topLeftCell="A34" workbookViewId="0">
      <selection activeCell="E8" sqref="E8"/>
    </sheetView>
  </sheetViews>
  <sheetFormatPr defaultColWidth="9.109375" defaultRowHeight="14.4" outlineLevelRow="3" x14ac:dyDescent="0.3"/>
  <cols>
    <col min="1" max="1" width="65.88671875" customWidth="1"/>
    <col min="2" max="5" width="8" customWidth="1"/>
  </cols>
  <sheetData>
    <row r="1" spans="1:5" ht="15" customHeight="1" x14ac:dyDescent="0.3">
      <c r="A1" s="2" t="s">
        <v>1</v>
      </c>
    </row>
    <row r="2" spans="1:5" ht="15" customHeight="1" x14ac:dyDescent="0.3">
      <c r="A2" s="3" t="s">
        <v>199</v>
      </c>
    </row>
    <row r="3" spans="1:5" ht="15" customHeight="1" x14ac:dyDescent="0.3">
      <c r="A3" s="4"/>
      <c r="B3" s="4"/>
      <c r="C3" s="4"/>
      <c r="D3" s="4"/>
      <c r="E3" s="4"/>
    </row>
    <row r="4" spans="1:5" ht="15" customHeight="1" x14ac:dyDescent="0.3">
      <c r="A4" s="5" t="s">
        <v>3</v>
      </c>
      <c r="B4" s="5"/>
      <c r="C4" s="5"/>
      <c r="D4" s="5"/>
      <c r="E4" s="5"/>
    </row>
    <row r="5" spans="1:5" ht="15" customHeight="1" x14ac:dyDescent="0.3">
      <c r="A5" s="5"/>
      <c r="B5" s="5"/>
      <c r="C5" s="5"/>
      <c r="D5" s="5"/>
      <c r="E5" s="5"/>
    </row>
    <row r="6" spans="1:5" ht="15" customHeight="1" x14ac:dyDescent="0.3">
      <c r="A6" s="5"/>
      <c r="B6" s="5" t="s">
        <v>7</v>
      </c>
      <c r="C6" s="5" t="s">
        <v>6</v>
      </c>
      <c r="D6" s="5" t="s">
        <v>5</v>
      </c>
      <c r="E6" s="5" t="s">
        <v>4</v>
      </c>
    </row>
    <row r="7" spans="1:5" ht="15" customHeight="1" x14ac:dyDescent="0.3">
      <c r="A7" s="23" t="s">
        <v>138</v>
      </c>
      <c r="B7" s="23"/>
      <c r="C7" s="23"/>
      <c r="D7" s="23"/>
      <c r="E7" s="23"/>
    </row>
    <row r="8" spans="1:5" ht="15" customHeight="1" outlineLevel="1" x14ac:dyDescent="0.3">
      <c r="A8" s="19" t="s">
        <v>139</v>
      </c>
      <c r="B8" s="7">
        <v>66.301000000000002</v>
      </c>
      <c r="C8" s="7">
        <v>100.58</v>
      </c>
      <c r="D8" s="7">
        <v>90.978999999999999</v>
      </c>
      <c r="E8" s="7">
        <v>62.639000000000003</v>
      </c>
    </row>
    <row r="9" spans="1:5" ht="15" customHeight="1" outlineLevel="2" x14ac:dyDescent="0.3">
      <c r="A9" s="17" t="s">
        <v>140</v>
      </c>
      <c r="B9" s="16">
        <v>19.658000000000001</v>
      </c>
      <c r="C9" s="16">
        <v>28.123999999999999</v>
      </c>
      <c r="D9" s="16">
        <v>19.98</v>
      </c>
      <c r="E9" s="16">
        <v>26.913</v>
      </c>
    </row>
    <row r="10" spans="1:5" ht="15" customHeight="1" outlineLevel="2" x14ac:dyDescent="0.3">
      <c r="A10" s="10" t="s">
        <v>141</v>
      </c>
      <c r="B10" s="11">
        <v>46.643000000000001</v>
      </c>
      <c r="C10" s="11">
        <v>72.456000000000003</v>
      </c>
      <c r="D10" s="11">
        <v>70.998999999999995</v>
      </c>
      <c r="E10" s="11">
        <v>35.725999999999999</v>
      </c>
    </row>
    <row r="11" spans="1:5" ht="15" customHeight="1" outlineLevel="1" x14ac:dyDescent="0.3">
      <c r="A11" s="8" t="s">
        <v>142</v>
      </c>
      <c r="B11" s="9">
        <v>48.994999999999997</v>
      </c>
      <c r="C11" s="9">
        <v>45.804000000000002</v>
      </c>
      <c r="D11" s="9">
        <v>37.445</v>
      </c>
      <c r="E11" s="9">
        <v>51.506</v>
      </c>
    </row>
    <row r="12" spans="1:5" ht="15" customHeight="1" outlineLevel="2" x14ac:dyDescent="0.3">
      <c r="A12" s="20" t="s">
        <v>143</v>
      </c>
      <c r="B12" s="7">
        <v>23.186</v>
      </c>
      <c r="C12" s="7">
        <v>22.925999999999998</v>
      </c>
      <c r="D12" s="7">
        <v>16.12</v>
      </c>
      <c r="E12" s="7">
        <v>26.277999999999999</v>
      </c>
    </row>
    <row r="13" spans="1:5" ht="15" customHeight="1" outlineLevel="3" x14ac:dyDescent="0.3">
      <c r="A13" s="14" t="s">
        <v>144</v>
      </c>
      <c r="B13" s="16">
        <v>23.186</v>
      </c>
      <c r="C13" s="16">
        <v>22.925999999999998</v>
      </c>
      <c r="D13" s="16">
        <v>16.12</v>
      </c>
      <c r="E13" s="16">
        <v>26.277999999999999</v>
      </c>
    </row>
    <row r="14" spans="1:5" ht="15" customHeight="1" outlineLevel="3" x14ac:dyDescent="0.3">
      <c r="A14" s="13" t="s">
        <v>145</v>
      </c>
      <c r="B14" s="21"/>
      <c r="C14" s="21"/>
      <c r="D14" s="21"/>
      <c r="E14" s="21"/>
    </row>
    <row r="15" spans="1:5" ht="15" customHeight="1" outlineLevel="2" x14ac:dyDescent="0.3">
      <c r="A15" s="17" t="s">
        <v>146</v>
      </c>
      <c r="B15" s="16">
        <v>25.809000000000001</v>
      </c>
      <c r="C15" s="16">
        <v>22.878</v>
      </c>
      <c r="D15" s="16">
        <v>21.324999999999999</v>
      </c>
      <c r="E15" s="16">
        <v>25.228000000000002</v>
      </c>
    </row>
    <row r="16" spans="1:5" ht="15" customHeight="1" outlineLevel="1" x14ac:dyDescent="0.3">
      <c r="A16" s="19" t="s">
        <v>86</v>
      </c>
      <c r="B16" s="7">
        <v>3.956</v>
      </c>
      <c r="C16" s="7">
        <v>4.1059999999999999</v>
      </c>
      <c r="D16" s="7">
        <v>4.0609999999999999</v>
      </c>
      <c r="E16" s="7">
        <v>6.58</v>
      </c>
    </row>
    <row r="17" spans="1:5" ht="15" customHeight="1" outlineLevel="2" x14ac:dyDescent="0.3">
      <c r="A17" s="17" t="s">
        <v>147</v>
      </c>
      <c r="B17" s="16">
        <v>3.956</v>
      </c>
      <c r="C17" s="16">
        <v>4.1059999999999999</v>
      </c>
      <c r="D17" s="16">
        <v>4.0609999999999999</v>
      </c>
      <c r="E17" s="16">
        <v>6.58</v>
      </c>
    </row>
    <row r="18" spans="1:5" ht="15" customHeight="1" outlineLevel="2" x14ac:dyDescent="0.3">
      <c r="A18" s="10" t="s">
        <v>148</v>
      </c>
      <c r="B18" s="11">
        <v>0</v>
      </c>
      <c r="C18" s="11">
        <v>0</v>
      </c>
      <c r="D18" s="11">
        <v>0</v>
      </c>
      <c r="E18" s="11">
        <v>0</v>
      </c>
    </row>
    <row r="19" spans="1:5" ht="15" customHeight="1" outlineLevel="1" x14ac:dyDescent="0.3">
      <c r="A19" s="8" t="s">
        <v>149</v>
      </c>
      <c r="B19" s="9">
        <v>12.087</v>
      </c>
      <c r="C19" s="9">
        <v>12.329000000000001</v>
      </c>
      <c r="D19" s="9">
        <v>11.228</v>
      </c>
      <c r="E19" s="9">
        <v>14.111000000000001</v>
      </c>
    </row>
    <row r="20" spans="1:5" ht="15" customHeight="1" outlineLevel="2" x14ac:dyDescent="0.3">
      <c r="A20" s="10" t="s">
        <v>150</v>
      </c>
      <c r="B20" s="21"/>
      <c r="C20" s="21"/>
      <c r="D20" s="21"/>
      <c r="E20" s="21"/>
    </row>
    <row r="21" spans="1:5" ht="15" customHeight="1" outlineLevel="2" x14ac:dyDescent="0.3">
      <c r="A21" s="17" t="s">
        <v>151</v>
      </c>
      <c r="B21" s="16">
        <v>12.087</v>
      </c>
      <c r="C21" s="16">
        <v>12.329000000000001</v>
      </c>
      <c r="D21" s="16">
        <v>11.228</v>
      </c>
      <c r="E21" s="16">
        <v>14.111000000000001</v>
      </c>
    </row>
    <row r="22" spans="1:5" ht="15" customHeight="1" outlineLevel="1" x14ac:dyDescent="0.3">
      <c r="A22" s="24" t="s">
        <v>152</v>
      </c>
      <c r="B22" s="11">
        <v>131.339</v>
      </c>
      <c r="C22" s="11">
        <v>162.81899999999999</v>
      </c>
      <c r="D22" s="11">
        <v>143.71299999999999</v>
      </c>
      <c r="E22" s="11">
        <v>134.83600000000001</v>
      </c>
    </row>
    <row r="23" spans="1:5" ht="15" customHeight="1" outlineLevel="1" x14ac:dyDescent="0.3">
      <c r="A23" s="8" t="s">
        <v>153</v>
      </c>
      <c r="B23" s="9">
        <v>41.304000000000002</v>
      </c>
      <c r="C23" s="9">
        <v>37.378</v>
      </c>
      <c r="D23" s="9">
        <v>45.335999999999999</v>
      </c>
      <c r="E23" s="9">
        <v>49.527000000000001</v>
      </c>
    </row>
    <row r="24" spans="1:5" ht="15" customHeight="1" outlineLevel="2" x14ac:dyDescent="0.3">
      <c r="A24" s="20" t="s">
        <v>154</v>
      </c>
      <c r="B24" s="7">
        <v>90.403000000000006</v>
      </c>
      <c r="C24" s="7">
        <v>95.956999999999994</v>
      </c>
      <c r="D24" s="7">
        <v>112.096</v>
      </c>
      <c r="E24" s="7">
        <v>119.81</v>
      </c>
    </row>
    <row r="25" spans="1:5" ht="15" customHeight="1" outlineLevel="3" x14ac:dyDescent="0.3">
      <c r="A25" s="14" t="s">
        <v>155</v>
      </c>
      <c r="B25" s="16">
        <v>16.216000000000001</v>
      </c>
      <c r="C25" s="16">
        <v>17.085000000000001</v>
      </c>
      <c r="D25" s="16">
        <v>17.952000000000002</v>
      </c>
      <c r="E25" s="16">
        <v>20.041</v>
      </c>
    </row>
    <row r="26" spans="1:5" ht="15" customHeight="1" outlineLevel="3" x14ac:dyDescent="0.3">
      <c r="A26" s="13" t="s">
        <v>156</v>
      </c>
      <c r="B26" s="11">
        <v>65.981999999999999</v>
      </c>
      <c r="C26" s="11">
        <v>69.796999999999997</v>
      </c>
      <c r="D26" s="11">
        <v>75.290999999999997</v>
      </c>
      <c r="E26" s="11">
        <v>78.659000000000006</v>
      </c>
    </row>
    <row r="27" spans="1:5" ht="15" customHeight="1" outlineLevel="3" x14ac:dyDescent="0.3">
      <c r="A27" s="14" t="s">
        <v>157</v>
      </c>
      <c r="B27" s="16">
        <v>8.2050000000000001</v>
      </c>
      <c r="C27" s="16">
        <v>9.0749999999999993</v>
      </c>
      <c r="D27" s="16">
        <v>10.282999999999999</v>
      </c>
      <c r="E27" s="16">
        <v>11.023</v>
      </c>
    </row>
    <row r="28" spans="1:5" ht="15" customHeight="1" outlineLevel="3" x14ac:dyDescent="0.3">
      <c r="A28" s="13" t="s">
        <v>158</v>
      </c>
      <c r="B28" s="21"/>
      <c r="C28" s="21"/>
      <c r="D28" s="11">
        <v>8.57</v>
      </c>
      <c r="E28" s="11">
        <v>10.087</v>
      </c>
    </row>
    <row r="29" spans="1:5" ht="15" customHeight="1" outlineLevel="2" x14ac:dyDescent="0.3">
      <c r="A29" s="17" t="s">
        <v>159</v>
      </c>
      <c r="B29" s="16">
        <v>49.098999999999997</v>
      </c>
      <c r="C29" s="16">
        <v>58.579000000000001</v>
      </c>
      <c r="D29" s="16">
        <v>66.760000000000005</v>
      </c>
      <c r="E29" s="16">
        <v>70.283000000000001</v>
      </c>
    </row>
    <row r="30" spans="1:5" ht="15" customHeight="1" outlineLevel="1" x14ac:dyDescent="0.3">
      <c r="A30" s="19" t="s">
        <v>160</v>
      </c>
      <c r="B30" s="7">
        <v>170.79900000000001</v>
      </c>
      <c r="C30" s="7">
        <v>106.69799999999999</v>
      </c>
      <c r="D30" s="7">
        <v>102.624</v>
      </c>
      <c r="E30" s="7">
        <v>127.877</v>
      </c>
    </row>
    <row r="31" spans="1:5" ht="15" customHeight="1" outlineLevel="2" x14ac:dyDescent="0.3">
      <c r="A31" s="17" t="s">
        <v>161</v>
      </c>
      <c r="B31" s="16">
        <v>170.79900000000001</v>
      </c>
      <c r="C31" s="16">
        <v>106.69799999999999</v>
      </c>
      <c r="D31" s="16">
        <v>102.624</v>
      </c>
      <c r="E31" s="16">
        <v>127.877</v>
      </c>
    </row>
    <row r="32" spans="1:5" ht="15" customHeight="1" outlineLevel="1" x14ac:dyDescent="0.3">
      <c r="A32" s="19" t="s">
        <v>162</v>
      </c>
      <c r="B32" s="6"/>
      <c r="C32" s="6"/>
      <c r="D32" s="6"/>
      <c r="E32" s="6"/>
    </row>
    <row r="33" spans="1:5" ht="15" customHeight="1" outlineLevel="2" x14ac:dyDescent="0.3">
      <c r="A33" s="17" t="s">
        <v>163</v>
      </c>
      <c r="B33" s="15"/>
      <c r="C33" s="15"/>
      <c r="D33" s="15"/>
      <c r="E33" s="15"/>
    </row>
    <row r="34" spans="1:5" ht="15" customHeight="1" outlineLevel="2" x14ac:dyDescent="0.3">
      <c r="A34" s="10" t="s">
        <v>164</v>
      </c>
      <c r="B34" s="21"/>
      <c r="C34" s="21"/>
      <c r="D34" s="21"/>
      <c r="E34" s="21"/>
    </row>
    <row r="35" spans="1:5" ht="15" customHeight="1" outlineLevel="1" x14ac:dyDescent="0.3">
      <c r="A35" s="8" t="s">
        <v>165</v>
      </c>
      <c r="B35" s="9">
        <v>22.283000000000001</v>
      </c>
      <c r="C35" s="9">
        <v>31.620999999999999</v>
      </c>
      <c r="D35" s="9">
        <v>32.215000000000003</v>
      </c>
      <c r="E35" s="9">
        <v>38.762</v>
      </c>
    </row>
    <row r="36" spans="1:5" ht="15" customHeight="1" outlineLevel="2" x14ac:dyDescent="0.3">
      <c r="A36" s="10" t="s">
        <v>166</v>
      </c>
      <c r="B36" s="21"/>
      <c r="C36" s="21"/>
      <c r="D36" s="21"/>
      <c r="E36" s="21"/>
    </row>
    <row r="37" spans="1:5" ht="15" customHeight="1" outlineLevel="2" x14ac:dyDescent="0.3">
      <c r="A37" s="17" t="s">
        <v>167</v>
      </c>
      <c r="B37" s="16">
        <v>22.283000000000001</v>
      </c>
      <c r="C37" s="16">
        <v>31.620999999999999</v>
      </c>
      <c r="D37" s="16">
        <v>32.215000000000003</v>
      </c>
      <c r="E37" s="16">
        <v>38.762</v>
      </c>
    </row>
    <row r="38" spans="1:5" ht="15" customHeight="1" outlineLevel="1" x14ac:dyDescent="0.3">
      <c r="A38" s="24" t="s">
        <v>168</v>
      </c>
      <c r="B38" s="11">
        <v>365.72500000000002</v>
      </c>
      <c r="C38" s="11">
        <v>338.51600000000002</v>
      </c>
      <c r="D38" s="11">
        <v>323.88799999999998</v>
      </c>
      <c r="E38" s="11">
        <v>351.00200000000001</v>
      </c>
    </row>
    <row r="39" spans="1:5" ht="15" customHeight="1" x14ac:dyDescent="0.3">
      <c r="A39" s="23" t="s">
        <v>169</v>
      </c>
      <c r="B39" s="23"/>
      <c r="C39" s="23"/>
      <c r="D39" s="23"/>
      <c r="E39" s="23"/>
    </row>
    <row r="40" spans="1:5" ht="15" customHeight="1" outlineLevel="1" x14ac:dyDescent="0.3">
      <c r="A40" s="19" t="s">
        <v>170</v>
      </c>
      <c r="B40" s="6"/>
      <c r="C40" s="6"/>
      <c r="D40" s="6"/>
      <c r="E40" s="6"/>
    </row>
    <row r="41" spans="1:5" ht="15" customHeight="1" outlineLevel="2" x14ac:dyDescent="0.3">
      <c r="A41" s="17" t="s">
        <v>171</v>
      </c>
      <c r="B41" s="16">
        <v>20.748000000000001</v>
      </c>
      <c r="C41" s="16">
        <v>16.239999999999998</v>
      </c>
      <c r="D41" s="16">
        <v>15.228999999999999</v>
      </c>
      <c r="E41" s="16">
        <v>17.140999999999998</v>
      </c>
    </row>
    <row r="42" spans="1:5" ht="15" customHeight="1" outlineLevel="2" x14ac:dyDescent="0.3">
      <c r="A42" s="10" t="s">
        <v>87</v>
      </c>
      <c r="B42" s="11">
        <v>55.887999999999998</v>
      </c>
      <c r="C42" s="11">
        <v>46.235999999999997</v>
      </c>
      <c r="D42" s="11">
        <v>42.295999999999999</v>
      </c>
      <c r="E42" s="11">
        <v>54.762999999999998</v>
      </c>
    </row>
    <row r="43" spans="1:5" ht="15" customHeight="1" outlineLevel="2" x14ac:dyDescent="0.3">
      <c r="A43" s="17" t="s">
        <v>172</v>
      </c>
      <c r="B43" s="15"/>
      <c r="C43" s="15"/>
      <c r="D43" s="15"/>
      <c r="E43" s="15"/>
    </row>
    <row r="44" spans="1:5" ht="15" customHeight="1" outlineLevel="2" x14ac:dyDescent="0.3">
      <c r="A44" s="20" t="s">
        <v>173</v>
      </c>
      <c r="B44" s="7">
        <v>40.229999999999997</v>
      </c>
      <c r="C44" s="7">
        <v>43.241999999999997</v>
      </c>
      <c r="D44" s="7">
        <v>47.866999999999997</v>
      </c>
      <c r="E44" s="7">
        <v>53.576999999999998</v>
      </c>
    </row>
    <row r="45" spans="1:5" ht="15" customHeight="1" outlineLevel="3" x14ac:dyDescent="0.3">
      <c r="A45" s="14" t="s">
        <v>174</v>
      </c>
      <c r="B45" s="15"/>
      <c r="C45" s="15"/>
      <c r="D45" s="15"/>
      <c r="E45" s="15"/>
    </row>
    <row r="46" spans="1:5" ht="15" customHeight="1" outlineLevel="3" x14ac:dyDescent="0.3">
      <c r="A46" s="13" t="s">
        <v>175</v>
      </c>
      <c r="B46" s="11">
        <v>40.229999999999997</v>
      </c>
      <c r="C46" s="11">
        <v>43.241999999999997</v>
      </c>
      <c r="D46" s="11">
        <v>47.866999999999997</v>
      </c>
      <c r="E46" s="11">
        <v>53.576999999999998</v>
      </c>
    </row>
    <row r="47" spans="1:5" ht="15" customHeight="1" outlineLevel="2" x14ac:dyDescent="0.3">
      <c r="A47" s="17" t="s">
        <v>176</v>
      </c>
      <c r="B47" s="16">
        <v>116.866</v>
      </c>
      <c r="C47" s="16">
        <v>105.718</v>
      </c>
      <c r="D47" s="16">
        <v>105.392</v>
      </c>
      <c r="E47" s="16">
        <v>125.48099999999999</v>
      </c>
    </row>
    <row r="48" spans="1:5" ht="15" customHeight="1" outlineLevel="1" x14ac:dyDescent="0.3">
      <c r="A48" s="19" t="s">
        <v>177</v>
      </c>
      <c r="B48" s="6"/>
      <c r="C48" s="6"/>
      <c r="D48" s="6"/>
      <c r="E48" s="6"/>
    </row>
    <row r="49" spans="1:5" ht="15" customHeight="1" outlineLevel="2" x14ac:dyDescent="0.3">
      <c r="A49" s="12" t="s">
        <v>178</v>
      </c>
      <c r="B49" s="9">
        <v>93.734999999999999</v>
      </c>
      <c r="C49" s="9">
        <v>91.807000000000002</v>
      </c>
      <c r="D49" s="9">
        <v>107.04900000000001</v>
      </c>
      <c r="E49" s="9">
        <v>119.381</v>
      </c>
    </row>
    <row r="50" spans="1:5" ht="15" customHeight="1" outlineLevel="3" x14ac:dyDescent="0.3">
      <c r="A50" s="13" t="s">
        <v>179</v>
      </c>
      <c r="B50" s="11">
        <v>93.734999999999999</v>
      </c>
      <c r="C50" s="11">
        <v>91.807000000000002</v>
      </c>
      <c r="D50" s="11">
        <v>98.667000000000002</v>
      </c>
      <c r="E50" s="11">
        <v>109.10599999999999</v>
      </c>
    </row>
    <row r="51" spans="1:5" ht="15" customHeight="1" outlineLevel="3" x14ac:dyDescent="0.3">
      <c r="A51" s="14" t="s">
        <v>180</v>
      </c>
      <c r="B51" s="16">
        <v>0</v>
      </c>
      <c r="C51" s="16">
        <v>0</v>
      </c>
      <c r="D51" s="16">
        <v>8.3819999999999997</v>
      </c>
      <c r="E51" s="16">
        <v>10.275</v>
      </c>
    </row>
    <row r="52" spans="1:5" ht="15" customHeight="1" outlineLevel="2" x14ac:dyDescent="0.3">
      <c r="A52" s="10" t="s">
        <v>181</v>
      </c>
      <c r="B52" s="11">
        <v>33.588999999999999</v>
      </c>
      <c r="C52" s="11">
        <v>29.545000000000002</v>
      </c>
      <c r="D52" s="11">
        <v>28.17</v>
      </c>
      <c r="E52" s="11">
        <v>24.689</v>
      </c>
    </row>
    <row r="53" spans="1:5" ht="15" customHeight="1" outlineLevel="2" x14ac:dyDescent="0.3">
      <c r="A53" s="17" t="s">
        <v>182</v>
      </c>
      <c r="B53" s="16">
        <v>11.52</v>
      </c>
      <c r="C53" s="16">
        <v>16.919</v>
      </c>
      <c r="D53" s="15"/>
      <c r="E53" s="15"/>
    </row>
    <row r="54" spans="1:5" ht="15" customHeight="1" outlineLevel="2" x14ac:dyDescent="0.3">
      <c r="A54" s="20" t="s">
        <v>183</v>
      </c>
      <c r="B54" s="7">
        <v>2.8679999999999999</v>
      </c>
      <c r="C54" s="7">
        <v>4.0389999999999997</v>
      </c>
      <c r="D54" s="7">
        <v>17.937999999999999</v>
      </c>
      <c r="E54" s="7">
        <v>18.361000000000001</v>
      </c>
    </row>
    <row r="55" spans="1:5" ht="15" customHeight="1" outlineLevel="3" x14ac:dyDescent="0.3">
      <c r="A55" s="14" t="s">
        <v>184</v>
      </c>
      <c r="B55" s="16">
        <v>7.0999999999999994E-2</v>
      </c>
      <c r="C55" s="16">
        <v>4.0389999999999997</v>
      </c>
      <c r="D55" s="16">
        <v>17.937999999999999</v>
      </c>
      <c r="E55" s="16">
        <v>18.361000000000001</v>
      </c>
    </row>
    <row r="56" spans="1:5" ht="15" customHeight="1" outlineLevel="3" x14ac:dyDescent="0.3">
      <c r="A56" s="13" t="s">
        <v>185</v>
      </c>
      <c r="B56" s="11">
        <v>2.7970000000000002</v>
      </c>
      <c r="C56" s="21"/>
      <c r="D56" s="21"/>
      <c r="E56" s="21"/>
    </row>
    <row r="57" spans="1:5" ht="15" customHeight="1" outlineLevel="2" x14ac:dyDescent="0.3">
      <c r="A57" s="17" t="s">
        <v>186</v>
      </c>
      <c r="B57" s="16">
        <v>258.57799999999997</v>
      </c>
      <c r="C57" s="16">
        <v>248.02799999999999</v>
      </c>
      <c r="D57" s="16">
        <v>258.54899999999998</v>
      </c>
      <c r="E57" s="16">
        <v>287.91199999999998</v>
      </c>
    </row>
    <row r="58" spans="1:5" ht="15" customHeight="1" outlineLevel="1" x14ac:dyDescent="0.3">
      <c r="A58" s="19" t="s">
        <v>187</v>
      </c>
      <c r="B58" s="6"/>
      <c r="C58" s="6"/>
      <c r="D58" s="6"/>
      <c r="E58" s="6"/>
    </row>
    <row r="59" spans="1:5" ht="15" customHeight="1" outlineLevel="2" x14ac:dyDescent="0.3">
      <c r="A59" s="12" t="s">
        <v>188</v>
      </c>
      <c r="B59" s="9">
        <v>107.14700000000001</v>
      </c>
      <c r="C59" s="9">
        <v>90.488</v>
      </c>
      <c r="D59" s="9">
        <v>65.338999999999999</v>
      </c>
      <c r="E59" s="9">
        <v>63.09</v>
      </c>
    </row>
    <row r="60" spans="1:5" ht="15" customHeight="1" outlineLevel="3" x14ac:dyDescent="0.3">
      <c r="A60" s="13" t="s">
        <v>189</v>
      </c>
      <c r="B60" s="11">
        <v>40.201000000000001</v>
      </c>
      <c r="C60" s="11">
        <v>45.173999999999999</v>
      </c>
      <c r="D60" s="11">
        <v>50.779000000000003</v>
      </c>
      <c r="E60" s="11">
        <v>57.365000000000002</v>
      </c>
    </row>
    <row r="61" spans="1:5" ht="15" customHeight="1" outlineLevel="3" x14ac:dyDescent="0.3">
      <c r="A61" s="14" t="s">
        <v>190</v>
      </c>
      <c r="B61" s="16">
        <v>70.400000000000006</v>
      </c>
      <c r="C61" s="16">
        <v>45.898000000000003</v>
      </c>
      <c r="D61" s="16">
        <v>14.965999999999999</v>
      </c>
      <c r="E61" s="16">
        <v>5.5620000000000003</v>
      </c>
    </row>
    <row r="62" spans="1:5" ht="15" customHeight="1" outlineLevel="3" x14ac:dyDescent="0.3">
      <c r="A62" s="13" t="s">
        <v>191</v>
      </c>
      <c r="B62" s="22">
        <v>-1.0549999999999999</v>
      </c>
      <c r="C62" s="22">
        <v>-1.4630000000000001</v>
      </c>
      <c r="D62" s="22">
        <v>-1.375</v>
      </c>
      <c r="E62" s="21"/>
    </row>
    <row r="63" spans="1:5" ht="15" customHeight="1" outlineLevel="3" x14ac:dyDescent="0.3">
      <c r="A63" s="14" t="s">
        <v>192</v>
      </c>
      <c r="B63" s="18">
        <v>-3.2090000000000001</v>
      </c>
      <c r="C63" s="16">
        <v>0.70699999999999996</v>
      </c>
      <c r="D63" s="16">
        <v>1.8460000000000001</v>
      </c>
      <c r="E63" s="16">
        <v>0</v>
      </c>
    </row>
    <row r="64" spans="1:5" ht="15" customHeight="1" outlineLevel="3" x14ac:dyDescent="0.3">
      <c r="A64" s="13" t="s">
        <v>193</v>
      </c>
      <c r="B64" s="11">
        <v>0.81</v>
      </c>
      <c r="C64" s="11">
        <v>0.17199999999999999</v>
      </c>
      <c r="D64" s="22">
        <v>-0.877</v>
      </c>
      <c r="E64" s="11">
        <v>0.16300000000000001</v>
      </c>
    </row>
    <row r="65" spans="1:5" ht="15" customHeight="1" outlineLevel="2" x14ac:dyDescent="0.3">
      <c r="A65" s="17" t="s">
        <v>194</v>
      </c>
      <c r="B65" s="16">
        <v>107.14700000000001</v>
      </c>
      <c r="C65" s="16">
        <v>90.488</v>
      </c>
      <c r="D65" s="16">
        <v>65.338999999999999</v>
      </c>
      <c r="E65" s="16">
        <v>63.09</v>
      </c>
    </row>
    <row r="66" spans="1:5" ht="15" customHeight="1" outlineLevel="2" x14ac:dyDescent="0.3">
      <c r="A66" s="10" t="s">
        <v>195</v>
      </c>
      <c r="B66" s="11">
        <v>107.14700000000001</v>
      </c>
      <c r="C66" s="11">
        <v>90.488</v>
      </c>
      <c r="D66" s="11">
        <v>65.338999999999999</v>
      </c>
      <c r="E66" s="11">
        <v>63.09</v>
      </c>
    </row>
    <row r="67" spans="1:5" ht="15" customHeight="1" outlineLevel="1" x14ac:dyDescent="0.3">
      <c r="A67" s="57" t="s">
        <v>196</v>
      </c>
      <c r="B67" s="16">
        <v>365.72500000000002</v>
      </c>
      <c r="C67" s="16">
        <v>338.51600000000002</v>
      </c>
      <c r="D67" s="16">
        <v>323.88799999999998</v>
      </c>
      <c r="E67" s="16">
        <v>351.00200000000001</v>
      </c>
    </row>
    <row r="68" spans="1:5" ht="15" customHeight="1" x14ac:dyDescent="0.3">
      <c r="A68" s="6" t="s">
        <v>37</v>
      </c>
      <c r="B68" s="6"/>
      <c r="C68" s="6"/>
      <c r="D68" s="6"/>
      <c r="E68" s="6"/>
    </row>
    <row r="69" spans="1:5" ht="15" customHeight="1" outlineLevel="1" x14ac:dyDescent="0.3">
      <c r="A69" s="57" t="s">
        <v>197</v>
      </c>
      <c r="B69" s="16">
        <v>5.6334</v>
      </c>
      <c r="C69" s="16">
        <v>5.0913300000000001</v>
      </c>
      <c r="D69" s="16">
        <v>3.8487300000000002</v>
      </c>
      <c r="E69" s="16">
        <v>3.8406799999999999</v>
      </c>
    </row>
    <row r="70" spans="1:5" ht="15" customHeight="1" outlineLevel="1" x14ac:dyDescent="0.3">
      <c r="A70" s="24" t="s">
        <v>198</v>
      </c>
      <c r="B70" s="11">
        <v>5.6334020000000002</v>
      </c>
      <c r="C70" s="11">
        <v>5.0913339999999998</v>
      </c>
      <c r="D70" s="11">
        <v>3.8487309999999999</v>
      </c>
      <c r="E70" s="11">
        <v>3.840678</v>
      </c>
    </row>
    <row r="71" spans="1:5" ht="15" customHeight="1" x14ac:dyDescent="0.3">
      <c r="A71" s="26" t="s">
        <v>119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0B2F0-5FBC-4A4A-863E-AEFF9C8F1588}">
  <dimension ref="A1:E55"/>
  <sheetViews>
    <sheetView workbookViewId="0">
      <selection activeCell="B23" sqref="B23:E23"/>
    </sheetView>
  </sheetViews>
  <sheetFormatPr defaultColWidth="9.109375" defaultRowHeight="14.4" outlineLevelRow="3" x14ac:dyDescent="0.3"/>
  <cols>
    <col min="1" max="1" width="53.109375" customWidth="1"/>
    <col min="2" max="5" width="8" customWidth="1"/>
  </cols>
  <sheetData>
    <row r="1" spans="1:5" ht="15" customHeight="1" x14ac:dyDescent="0.3">
      <c r="A1" s="2" t="s">
        <v>1</v>
      </c>
    </row>
    <row r="2" spans="1:5" ht="15" customHeight="1" x14ac:dyDescent="0.3">
      <c r="A2" s="3" t="s">
        <v>2</v>
      </c>
    </row>
    <row r="3" spans="1:5" ht="15" customHeight="1" x14ac:dyDescent="0.3">
      <c r="A3" s="4"/>
      <c r="B3" s="4"/>
      <c r="C3" s="4"/>
      <c r="D3" s="4"/>
      <c r="E3" s="4"/>
    </row>
    <row r="4" spans="1:5" ht="15" customHeight="1" x14ac:dyDescent="0.3">
      <c r="A4" s="5" t="s">
        <v>3</v>
      </c>
      <c r="B4" s="5"/>
      <c r="C4" s="5"/>
      <c r="D4" s="5"/>
      <c r="E4" s="5"/>
    </row>
    <row r="5" spans="1:5" ht="15" customHeight="1" x14ac:dyDescent="0.3">
      <c r="A5" s="5"/>
      <c r="B5" s="5"/>
      <c r="C5" s="5"/>
      <c r="D5" s="5"/>
      <c r="E5" s="5"/>
    </row>
    <row r="6" spans="1:5" ht="15" customHeight="1" x14ac:dyDescent="0.3">
      <c r="A6" s="5"/>
      <c r="B6" s="5" t="s">
        <v>7</v>
      </c>
      <c r="C6" s="5" t="s">
        <v>6</v>
      </c>
      <c r="D6" s="5" t="s">
        <v>5</v>
      </c>
      <c r="E6" s="5" t="s">
        <v>4</v>
      </c>
    </row>
    <row r="7" spans="1:5" ht="15" customHeight="1" x14ac:dyDescent="0.3">
      <c r="A7" s="5"/>
      <c r="B7" s="5"/>
      <c r="C7" s="5"/>
      <c r="D7" s="5"/>
      <c r="E7" s="5"/>
    </row>
    <row r="8" spans="1:5" ht="15" customHeight="1" x14ac:dyDescent="0.3">
      <c r="A8" s="6" t="s">
        <v>76</v>
      </c>
      <c r="B8" s="6"/>
      <c r="C8" s="6"/>
      <c r="D8" s="6"/>
      <c r="E8" s="6"/>
    </row>
    <row r="9" spans="1:5" ht="15" customHeight="1" outlineLevel="1" x14ac:dyDescent="0.3">
      <c r="A9" s="57" t="s">
        <v>77</v>
      </c>
      <c r="B9" s="16">
        <v>59.530999999999999</v>
      </c>
      <c r="C9" s="16">
        <v>55.256</v>
      </c>
      <c r="D9" s="16">
        <v>57.411000000000001</v>
      </c>
      <c r="E9" s="16">
        <v>94.68</v>
      </c>
    </row>
    <row r="10" spans="1:5" ht="15" customHeight="1" outlineLevel="1" x14ac:dyDescent="0.3">
      <c r="A10" s="19" t="s">
        <v>78</v>
      </c>
      <c r="B10" s="7">
        <v>10.903</v>
      </c>
      <c r="C10" s="7">
        <v>12.547000000000001</v>
      </c>
      <c r="D10" s="7">
        <v>11.055999999999999</v>
      </c>
      <c r="E10" s="7">
        <v>11.284000000000001</v>
      </c>
    </row>
    <row r="11" spans="1:5" ht="15" customHeight="1" outlineLevel="2" x14ac:dyDescent="0.3">
      <c r="A11" s="17" t="s">
        <v>79</v>
      </c>
      <c r="B11" s="16">
        <v>10.903</v>
      </c>
      <c r="C11" s="16">
        <v>12.547000000000001</v>
      </c>
      <c r="D11" s="16">
        <v>11.055999999999999</v>
      </c>
      <c r="E11" s="16">
        <v>11.284000000000001</v>
      </c>
    </row>
    <row r="12" spans="1:5" ht="15" customHeight="1" outlineLevel="1" x14ac:dyDescent="0.3">
      <c r="A12" s="19" t="s">
        <v>80</v>
      </c>
      <c r="B12" s="7">
        <v>-32.590000000000003</v>
      </c>
      <c r="C12" s="7">
        <v>-0.34</v>
      </c>
      <c r="D12" s="7">
        <v>-0.215</v>
      </c>
      <c r="E12" s="7">
        <v>-4.774</v>
      </c>
    </row>
    <row r="13" spans="1:5" ht="15" customHeight="1" outlineLevel="2" x14ac:dyDescent="0.3">
      <c r="A13" s="17" t="s">
        <v>81</v>
      </c>
      <c r="B13" s="18">
        <v>-32.590000000000003</v>
      </c>
      <c r="C13" s="18">
        <v>-0.34</v>
      </c>
      <c r="D13" s="18">
        <v>-0.215</v>
      </c>
      <c r="E13" s="18">
        <v>-4.774</v>
      </c>
    </row>
    <row r="14" spans="1:5" ht="15" customHeight="1" outlineLevel="1" x14ac:dyDescent="0.3">
      <c r="A14" s="24" t="s">
        <v>82</v>
      </c>
      <c r="B14" s="11">
        <v>4.8959999999999999</v>
      </c>
      <c r="C14" s="11">
        <v>5.4160000000000004</v>
      </c>
      <c r="D14" s="11">
        <v>6.7320000000000002</v>
      </c>
      <c r="E14" s="11">
        <v>7.7590000000000003</v>
      </c>
    </row>
    <row r="15" spans="1:5" ht="15" customHeight="1" outlineLevel="1" x14ac:dyDescent="0.3">
      <c r="A15" s="57" t="s">
        <v>83</v>
      </c>
      <c r="B15" s="16">
        <v>42.74</v>
      </c>
      <c r="C15" s="16">
        <v>72.879000000000005</v>
      </c>
      <c r="D15" s="16">
        <v>74.983999999999995</v>
      </c>
      <c r="E15" s="16">
        <v>108.949</v>
      </c>
    </row>
    <row r="16" spans="1:5" ht="15" customHeight="1" outlineLevel="1" x14ac:dyDescent="0.3">
      <c r="A16" s="19" t="s">
        <v>84</v>
      </c>
      <c r="B16" s="7">
        <v>34.694000000000003</v>
      </c>
      <c r="C16" s="7">
        <v>-3.488</v>
      </c>
      <c r="D16" s="7">
        <v>5.69</v>
      </c>
      <c r="E16" s="7">
        <v>-4.9109999999999996</v>
      </c>
    </row>
    <row r="17" spans="1:5" ht="15" customHeight="1" outlineLevel="2" x14ac:dyDescent="0.3">
      <c r="A17" s="17" t="s">
        <v>85</v>
      </c>
      <c r="B17" s="18">
        <v>-13.332000000000001</v>
      </c>
      <c r="C17" s="16">
        <v>3.1760000000000002</v>
      </c>
      <c r="D17" s="16">
        <v>8.4700000000000006</v>
      </c>
      <c r="E17" s="18">
        <v>-14.028</v>
      </c>
    </row>
    <row r="18" spans="1:5" ht="15" customHeight="1" outlineLevel="2" x14ac:dyDescent="0.3">
      <c r="A18" s="10" t="s">
        <v>86</v>
      </c>
      <c r="B18" s="11">
        <v>0.82799999999999996</v>
      </c>
      <c r="C18" s="22">
        <v>-0.28899999999999998</v>
      </c>
      <c r="D18" s="22">
        <v>-0.127</v>
      </c>
      <c r="E18" s="22">
        <v>-2.6419999999999999</v>
      </c>
    </row>
    <row r="19" spans="1:5" ht="15" customHeight="1" outlineLevel="2" x14ac:dyDescent="0.3">
      <c r="A19" s="17" t="s">
        <v>87</v>
      </c>
      <c r="B19" s="16">
        <v>9.1750000000000007</v>
      </c>
      <c r="C19" s="18">
        <v>-1.923</v>
      </c>
      <c r="D19" s="18">
        <v>-4.0620000000000003</v>
      </c>
      <c r="E19" s="16">
        <v>12.326000000000001</v>
      </c>
    </row>
    <row r="20" spans="1:5" ht="15" customHeight="1" outlineLevel="2" x14ac:dyDescent="0.3">
      <c r="A20" s="10" t="s">
        <v>88</v>
      </c>
      <c r="B20" s="11">
        <v>38.023000000000003</v>
      </c>
      <c r="C20" s="22">
        <v>-4.452</v>
      </c>
      <c r="D20" s="11">
        <v>1.409</v>
      </c>
      <c r="E20" s="22">
        <v>-0.56699999999999995</v>
      </c>
    </row>
    <row r="21" spans="1:5" ht="15" customHeight="1" outlineLevel="1" x14ac:dyDescent="0.3">
      <c r="A21" s="57" t="s">
        <v>89</v>
      </c>
      <c r="B21" s="16">
        <v>77.433999999999997</v>
      </c>
      <c r="C21" s="16">
        <v>69.391000000000005</v>
      </c>
      <c r="D21" s="16">
        <v>80.674000000000007</v>
      </c>
      <c r="E21" s="16">
        <v>104.038</v>
      </c>
    </row>
    <row r="22" spans="1:5" ht="15" customHeight="1" x14ac:dyDescent="0.3">
      <c r="A22" s="6" t="s">
        <v>90</v>
      </c>
      <c r="B22" s="6"/>
      <c r="C22" s="6"/>
      <c r="D22" s="6"/>
      <c r="E22" s="6"/>
    </row>
    <row r="23" spans="1:5" ht="15" customHeight="1" outlineLevel="1" x14ac:dyDescent="0.3">
      <c r="A23" s="8" t="s">
        <v>91</v>
      </c>
      <c r="B23" s="9">
        <v>-13.313000000000001</v>
      </c>
      <c r="C23" s="9">
        <v>-10.494999999999999</v>
      </c>
      <c r="D23" s="9">
        <v>-7.3090000000000002</v>
      </c>
      <c r="E23" s="9">
        <v>-11.085000000000001</v>
      </c>
    </row>
    <row r="24" spans="1:5" ht="15" customHeight="1" outlineLevel="2" x14ac:dyDescent="0.3">
      <c r="A24" s="10" t="s">
        <v>92</v>
      </c>
      <c r="B24" s="22">
        <v>-13.313000000000001</v>
      </c>
      <c r="C24" s="22">
        <v>-10.494999999999999</v>
      </c>
      <c r="D24" s="22">
        <v>-7.3090000000000002</v>
      </c>
      <c r="E24" s="22">
        <v>-11.085000000000001</v>
      </c>
    </row>
    <row r="25" spans="1:5" ht="15" customHeight="1" outlineLevel="2" x14ac:dyDescent="0.3">
      <c r="A25" s="17" t="s">
        <v>93</v>
      </c>
      <c r="B25" s="16">
        <v>0</v>
      </c>
      <c r="C25" s="16">
        <v>0</v>
      </c>
      <c r="D25" s="16">
        <v>0</v>
      </c>
      <c r="E25" s="16">
        <v>0</v>
      </c>
    </row>
    <row r="26" spans="1:5" ht="15" customHeight="1" outlineLevel="1" x14ac:dyDescent="0.3">
      <c r="A26" s="24" t="s">
        <v>94</v>
      </c>
      <c r="B26" s="22">
        <v>-0.72099999999999997</v>
      </c>
      <c r="C26" s="22">
        <v>-0.624</v>
      </c>
      <c r="D26" s="22">
        <v>-1.524</v>
      </c>
      <c r="E26" s="22">
        <v>-3.3000000000000002E-2</v>
      </c>
    </row>
    <row r="27" spans="1:5" ht="15" customHeight="1" outlineLevel="1" x14ac:dyDescent="0.3">
      <c r="A27" s="8" t="s">
        <v>95</v>
      </c>
      <c r="B27" s="9">
        <v>30.844999999999999</v>
      </c>
      <c r="C27" s="9">
        <v>58.093000000000004</v>
      </c>
      <c r="D27" s="9">
        <v>5.335</v>
      </c>
      <c r="E27" s="9">
        <v>-2.819</v>
      </c>
    </row>
    <row r="28" spans="1:5" ht="15" customHeight="1" outlineLevel="2" x14ac:dyDescent="0.3">
      <c r="A28" s="10" t="s">
        <v>96</v>
      </c>
      <c r="B28" s="11">
        <v>73.227000000000004</v>
      </c>
      <c r="C28" s="11">
        <v>40.631</v>
      </c>
      <c r="D28" s="11">
        <v>115.148</v>
      </c>
      <c r="E28" s="11">
        <v>109.68899999999999</v>
      </c>
    </row>
    <row r="29" spans="1:5" ht="15" customHeight="1" outlineLevel="2" x14ac:dyDescent="0.3">
      <c r="A29" s="17" t="s">
        <v>97</v>
      </c>
      <c r="B29" s="16">
        <v>104.072</v>
      </c>
      <c r="C29" s="16">
        <v>98.724000000000004</v>
      </c>
      <c r="D29" s="16">
        <v>120.483</v>
      </c>
      <c r="E29" s="16">
        <v>106.87</v>
      </c>
    </row>
    <row r="30" spans="1:5" ht="15" customHeight="1" outlineLevel="1" x14ac:dyDescent="0.3">
      <c r="A30" s="19" t="s">
        <v>82</v>
      </c>
      <c r="B30" s="7">
        <v>-0.745</v>
      </c>
      <c r="C30" s="7">
        <v>-1.0780000000000001</v>
      </c>
      <c r="D30" s="7">
        <v>-0.79100000000000004</v>
      </c>
      <c r="E30" s="7">
        <v>-0.60799999999999998</v>
      </c>
    </row>
    <row r="31" spans="1:5" ht="15" customHeight="1" outlineLevel="2" x14ac:dyDescent="0.3">
      <c r="A31" s="17" t="s">
        <v>98</v>
      </c>
      <c r="B31" s="18">
        <v>-0.745</v>
      </c>
      <c r="C31" s="18">
        <v>-1.0780000000000001</v>
      </c>
      <c r="D31" s="18">
        <v>-0.79100000000000004</v>
      </c>
      <c r="E31" s="18">
        <v>-0.60799999999999998</v>
      </c>
    </row>
    <row r="32" spans="1:5" ht="15" customHeight="1" outlineLevel="2" x14ac:dyDescent="0.3">
      <c r="A32" s="10" t="s">
        <v>99</v>
      </c>
      <c r="B32" s="11">
        <v>0</v>
      </c>
      <c r="C32" s="11">
        <v>0</v>
      </c>
      <c r="D32" s="11">
        <v>0</v>
      </c>
      <c r="E32" s="11">
        <v>0</v>
      </c>
    </row>
    <row r="33" spans="1:5" ht="15" customHeight="1" outlineLevel="1" x14ac:dyDescent="0.3">
      <c r="A33" s="57" t="s">
        <v>100</v>
      </c>
      <c r="B33" s="16">
        <v>16.065999999999999</v>
      </c>
      <c r="C33" s="16">
        <v>45.896000000000001</v>
      </c>
      <c r="D33" s="18">
        <v>-4.2889999999999997</v>
      </c>
      <c r="E33" s="18">
        <v>-14.545</v>
      </c>
    </row>
    <row r="34" spans="1:5" ht="15" customHeight="1" x14ac:dyDescent="0.3">
      <c r="A34" s="6" t="s">
        <v>101</v>
      </c>
      <c r="B34" s="6"/>
      <c r="C34" s="6"/>
      <c r="D34" s="6"/>
      <c r="E34" s="6"/>
    </row>
    <row r="35" spans="1:5" ht="15" customHeight="1" outlineLevel="1" x14ac:dyDescent="0.3">
      <c r="A35" s="8" t="s">
        <v>102</v>
      </c>
      <c r="B35" s="9">
        <v>-13.712</v>
      </c>
      <c r="C35" s="9">
        <v>-14.119</v>
      </c>
      <c r="D35" s="9">
        <v>-14.081</v>
      </c>
      <c r="E35" s="9">
        <v>-14.467000000000001</v>
      </c>
    </row>
    <row r="36" spans="1:5" ht="15" customHeight="1" outlineLevel="2" x14ac:dyDescent="0.3">
      <c r="A36" s="10" t="s">
        <v>103</v>
      </c>
      <c r="B36" s="22">
        <v>-13.712</v>
      </c>
      <c r="C36" s="22">
        <v>-14.119</v>
      </c>
      <c r="D36" s="22">
        <v>-14.081</v>
      </c>
      <c r="E36" s="22">
        <v>-14.467000000000001</v>
      </c>
    </row>
    <row r="37" spans="1:5" ht="15" customHeight="1" outlineLevel="1" x14ac:dyDescent="0.3">
      <c r="A37" s="8" t="s">
        <v>104</v>
      </c>
      <c r="B37" s="9">
        <v>-72.069000000000003</v>
      </c>
      <c r="C37" s="9">
        <v>-66.116</v>
      </c>
      <c r="D37" s="9">
        <v>-71.477999999999994</v>
      </c>
      <c r="E37" s="9">
        <v>-84.866</v>
      </c>
    </row>
    <row r="38" spans="1:5" ht="15" customHeight="1" outlineLevel="2" x14ac:dyDescent="0.3">
      <c r="A38" s="10" t="s">
        <v>105</v>
      </c>
      <c r="B38" s="22">
        <v>-72.738</v>
      </c>
      <c r="C38" s="22">
        <v>-66.897000000000006</v>
      </c>
      <c r="D38" s="22">
        <v>-72.358000000000004</v>
      </c>
      <c r="E38" s="22">
        <v>-85.971000000000004</v>
      </c>
    </row>
    <row r="39" spans="1:5" ht="15" customHeight="1" outlineLevel="2" x14ac:dyDescent="0.3">
      <c r="A39" s="12" t="s">
        <v>106</v>
      </c>
      <c r="B39" s="9">
        <v>0.66900000000000004</v>
      </c>
      <c r="C39" s="9">
        <v>0.78100000000000003</v>
      </c>
      <c r="D39" s="9">
        <v>0.88</v>
      </c>
      <c r="E39" s="9">
        <v>1.105</v>
      </c>
    </row>
    <row r="40" spans="1:5" ht="15" customHeight="1" outlineLevel="3" x14ac:dyDescent="0.3">
      <c r="A40" s="13" t="s">
        <v>107</v>
      </c>
      <c r="B40" s="11">
        <v>0.66900000000000004</v>
      </c>
      <c r="C40" s="11">
        <v>0.78100000000000003</v>
      </c>
      <c r="D40" s="11">
        <v>0.88</v>
      </c>
      <c r="E40" s="11">
        <v>1.105</v>
      </c>
    </row>
    <row r="41" spans="1:5" ht="15" customHeight="1" outlineLevel="1" x14ac:dyDescent="0.3">
      <c r="A41" s="8" t="s">
        <v>108</v>
      </c>
      <c r="B41" s="9">
        <v>0.432</v>
      </c>
      <c r="C41" s="9">
        <v>-7.819</v>
      </c>
      <c r="D41" s="9">
        <v>2.4990000000000001</v>
      </c>
      <c r="E41" s="9">
        <v>12.664999999999999</v>
      </c>
    </row>
    <row r="42" spans="1:5" ht="15" customHeight="1" outlineLevel="2" x14ac:dyDescent="0.3">
      <c r="A42" s="10" t="s">
        <v>109</v>
      </c>
      <c r="B42" s="22">
        <v>-3.6999999999999998E-2</v>
      </c>
      <c r="C42" s="22">
        <v>-5.9770000000000003</v>
      </c>
      <c r="D42" s="22">
        <v>-0.96299999999999997</v>
      </c>
      <c r="E42" s="11">
        <v>1.022</v>
      </c>
    </row>
    <row r="43" spans="1:5" ht="15" customHeight="1" outlineLevel="2" x14ac:dyDescent="0.3">
      <c r="A43" s="12" t="s">
        <v>110</v>
      </c>
      <c r="B43" s="9">
        <v>0.46899999999999997</v>
      </c>
      <c r="C43" s="9">
        <v>-1.8420000000000001</v>
      </c>
      <c r="D43" s="9">
        <v>3.4620000000000002</v>
      </c>
      <c r="E43" s="9">
        <v>11.643000000000001</v>
      </c>
    </row>
    <row r="44" spans="1:5" ht="15" customHeight="1" outlineLevel="3" x14ac:dyDescent="0.3">
      <c r="A44" s="13" t="s">
        <v>111</v>
      </c>
      <c r="B44" s="11">
        <v>6.9690000000000003</v>
      </c>
      <c r="C44" s="11">
        <v>6.9630000000000001</v>
      </c>
      <c r="D44" s="11">
        <v>16.091000000000001</v>
      </c>
      <c r="E44" s="11">
        <v>20.393000000000001</v>
      </c>
    </row>
    <row r="45" spans="1:5" ht="15" customHeight="1" outlineLevel="3" x14ac:dyDescent="0.3">
      <c r="A45" s="14" t="s">
        <v>112</v>
      </c>
      <c r="B45" s="18">
        <v>-6.5</v>
      </c>
      <c r="C45" s="18">
        <v>-8.8049999999999997</v>
      </c>
      <c r="D45" s="18">
        <v>-12.629</v>
      </c>
      <c r="E45" s="18">
        <v>-8.75</v>
      </c>
    </row>
    <row r="46" spans="1:5" ht="15" customHeight="1" outlineLevel="1" x14ac:dyDescent="0.3">
      <c r="A46" s="19" t="s">
        <v>82</v>
      </c>
      <c r="B46" s="7">
        <v>-2.5270000000000001</v>
      </c>
      <c r="C46" s="7">
        <v>-2.9220000000000002</v>
      </c>
      <c r="D46" s="7">
        <v>-3.76</v>
      </c>
      <c r="E46" s="7">
        <v>-6.6849999999999996</v>
      </c>
    </row>
    <row r="47" spans="1:5" ht="15" customHeight="1" outlineLevel="2" x14ac:dyDescent="0.3">
      <c r="A47" s="17" t="s">
        <v>98</v>
      </c>
      <c r="B47" s="18">
        <v>-2.5270000000000001</v>
      </c>
      <c r="C47" s="18">
        <v>-2.9220000000000002</v>
      </c>
      <c r="D47" s="18">
        <v>-3.76</v>
      </c>
      <c r="E47" s="18">
        <v>-6.6849999999999996</v>
      </c>
    </row>
    <row r="48" spans="1:5" ht="15" customHeight="1" outlineLevel="2" x14ac:dyDescent="0.3">
      <c r="A48" s="10" t="s">
        <v>99</v>
      </c>
      <c r="B48" s="11">
        <v>0</v>
      </c>
      <c r="C48" s="11">
        <v>0</v>
      </c>
      <c r="D48" s="11">
        <v>0</v>
      </c>
      <c r="E48" s="11">
        <v>0</v>
      </c>
    </row>
    <row r="49" spans="1:5" ht="15" customHeight="1" outlineLevel="1" x14ac:dyDescent="0.3">
      <c r="A49" s="57" t="s">
        <v>113</v>
      </c>
      <c r="B49" s="18">
        <v>-87.876000000000005</v>
      </c>
      <c r="C49" s="18">
        <v>-90.975999999999999</v>
      </c>
      <c r="D49" s="18">
        <v>-86.82</v>
      </c>
      <c r="E49" s="18">
        <v>-93.352999999999994</v>
      </c>
    </row>
    <row r="50" spans="1:5" ht="15" customHeight="1" x14ac:dyDescent="0.3">
      <c r="A50" s="6" t="s">
        <v>114</v>
      </c>
      <c r="B50" s="6"/>
      <c r="C50" s="6"/>
      <c r="D50" s="6"/>
      <c r="E50" s="6"/>
    </row>
    <row r="51" spans="1:5" ht="15" customHeight="1" outlineLevel="1" x14ac:dyDescent="0.3">
      <c r="A51" s="57" t="s">
        <v>115</v>
      </c>
      <c r="B51" s="16">
        <v>5.6239999999999997</v>
      </c>
      <c r="C51" s="16">
        <v>24.311</v>
      </c>
      <c r="D51" s="18">
        <v>-10.435</v>
      </c>
      <c r="E51" s="18">
        <v>-3.86</v>
      </c>
    </row>
    <row r="52" spans="1:5" ht="15" customHeight="1" outlineLevel="1" x14ac:dyDescent="0.3">
      <c r="A52" s="19" t="s">
        <v>116</v>
      </c>
      <c r="B52" s="7">
        <v>64.120999999999995</v>
      </c>
      <c r="C52" s="7">
        <v>58.896000000000001</v>
      </c>
      <c r="D52" s="7">
        <v>73.364999999999995</v>
      </c>
      <c r="E52" s="7">
        <v>92.953000000000003</v>
      </c>
    </row>
    <row r="53" spans="1:5" ht="15" customHeight="1" outlineLevel="2" x14ac:dyDescent="0.3">
      <c r="A53" s="17" t="s">
        <v>117</v>
      </c>
      <c r="B53" s="16">
        <v>3.2059799999999998</v>
      </c>
      <c r="C53" s="16">
        <v>3.167192</v>
      </c>
      <c r="D53" s="16">
        <v>4.1855380000000002</v>
      </c>
      <c r="E53" s="16">
        <v>5.5116189999999996</v>
      </c>
    </row>
    <row r="54" spans="1:5" ht="15" customHeight="1" outlineLevel="2" x14ac:dyDescent="0.3">
      <c r="A54" s="10" t="s">
        <v>118</v>
      </c>
      <c r="B54" s="25">
        <v>5.6808370000000004</v>
      </c>
      <c r="C54" s="25">
        <v>5.7895839999999996</v>
      </c>
      <c r="D54" s="25">
        <v>3.7277680000000002</v>
      </c>
      <c r="E54" s="25">
        <v>3.7514419999999999</v>
      </c>
    </row>
    <row r="55" spans="1:5" ht="15" customHeight="1" x14ac:dyDescent="0.3">
      <c r="A55" s="26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Apple DCF</vt:lpstr>
      <vt:lpstr>DCF</vt:lpstr>
      <vt:lpstr>IS</vt:lpstr>
      <vt:lpstr>BS</vt:lpstr>
      <vt:lpstr>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Pravira Jain</dc:creator>
  <cp:lastModifiedBy>Pravira Jain</cp:lastModifiedBy>
  <dcterms:created xsi:type="dcterms:W3CDTF">2022-06-25T18:17:23Z</dcterms:created>
  <dcterms:modified xsi:type="dcterms:W3CDTF">2022-07-01T22:21:16Z</dcterms:modified>
</cp:coreProperties>
</file>