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ira Jain\Downloads\"/>
    </mc:Choice>
  </mc:AlternateContent>
  <xr:revisionPtr revIDLastSave="0" documentId="13_ncr:1_{BE9E21BF-9F3A-4FEC-9069-4A79CC0531B7}" xr6:coauthVersionLast="47" xr6:coauthVersionMax="47" xr10:uidLastSave="{00000000-0000-0000-0000-000000000000}"/>
  <bookViews>
    <workbookView xWindow="-108" yWindow="-108" windowWidth="23256" windowHeight="12456" xr2:uid="{B0233425-F8D7-4C06-8FBB-86B523FFFCA8}"/>
  </bookViews>
  <sheets>
    <sheet name="Tesla DCF" sheetId="5" r:id="rId1"/>
    <sheet name="IS" sheetId="2" r:id="rId2"/>
    <sheet name="BS" sheetId="3" r:id="rId3"/>
    <sheet name="CF" sheetId="4" r:id="rId4"/>
    <sheet name="DCF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1" i="1" l="1"/>
  <c r="K72" i="1"/>
  <c r="K69" i="1"/>
  <c r="K68" i="1" l="1"/>
  <c r="K67" i="1"/>
  <c r="E49" i="1"/>
  <c r="B49" i="1"/>
  <c r="I51" i="1" l="1"/>
  <c r="H51" i="1"/>
  <c r="G51" i="1"/>
  <c r="G53" i="1"/>
  <c r="H45" i="1"/>
  <c r="I45" i="1" s="1"/>
  <c r="J45" i="1" s="1"/>
  <c r="K45" i="1" s="1"/>
  <c r="G45" i="1"/>
  <c r="F45" i="1"/>
  <c r="F47" i="1"/>
  <c r="K44" i="1"/>
  <c r="J44" i="1"/>
  <c r="I44" i="1"/>
  <c r="H44" i="1"/>
  <c r="G44" i="1"/>
  <c r="F44" i="1"/>
  <c r="G46" i="1"/>
  <c r="C43" i="1"/>
  <c r="D43" i="1"/>
  <c r="D44" i="1" s="1"/>
  <c r="E43" i="1"/>
  <c r="F31" i="1"/>
  <c r="F29" i="1"/>
  <c r="F35" i="1" s="1"/>
  <c r="B38" i="1"/>
  <c r="B37" i="1"/>
  <c r="E37" i="1"/>
  <c r="D37" i="1"/>
  <c r="C37" i="1"/>
  <c r="C38" i="1" s="1"/>
  <c r="J31" i="1"/>
  <c r="K33" i="1"/>
  <c r="J33" i="1"/>
  <c r="B30" i="1"/>
  <c r="B29" i="1"/>
  <c r="H33" i="1"/>
  <c r="G33" i="1"/>
  <c r="F33" i="1"/>
  <c r="D30" i="1"/>
  <c r="C30" i="1"/>
  <c r="E29" i="1"/>
  <c r="E30" i="1" s="1"/>
  <c r="D29" i="1"/>
  <c r="C29" i="1"/>
  <c r="H25" i="1"/>
  <c r="F21" i="1"/>
  <c r="K19" i="1"/>
  <c r="H19" i="1"/>
  <c r="G19" i="1"/>
  <c r="F19" i="1"/>
  <c r="J24" i="1"/>
  <c r="I24" i="1"/>
  <c r="J26" i="1"/>
  <c r="G49" i="1"/>
  <c r="G31" i="1"/>
  <c r="H31" i="1"/>
  <c r="I31" i="1"/>
  <c r="K31" i="1"/>
  <c r="I33" i="1"/>
  <c r="G24" i="1"/>
  <c r="G26" i="1" s="1"/>
  <c r="G25" i="1" s="1"/>
  <c r="H24" i="1"/>
  <c r="I26" i="1"/>
  <c r="K24" i="1"/>
  <c r="F24" i="1"/>
  <c r="E23" i="1"/>
  <c r="D23" i="1"/>
  <c r="C23" i="1"/>
  <c r="C24" i="1" s="1"/>
  <c r="G21" i="1"/>
  <c r="H21" i="1"/>
  <c r="I21" i="1"/>
  <c r="J21" i="1"/>
  <c r="K21" i="1"/>
  <c r="I19" i="1"/>
  <c r="J19" i="1"/>
  <c r="E17" i="1"/>
  <c r="D17" i="1"/>
  <c r="D18" i="1" s="1"/>
  <c r="C17" i="1"/>
  <c r="B17" i="1"/>
  <c r="B50" i="1" s="1"/>
  <c r="F20" i="1"/>
  <c r="G47" i="1"/>
  <c r="H47" i="1"/>
  <c r="H53" i="1"/>
  <c r="I53" i="1"/>
  <c r="J53" i="1"/>
  <c r="K53" i="1"/>
  <c r="J51" i="1"/>
  <c r="K51" i="1"/>
  <c r="D49" i="1"/>
  <c r="D50" i="1" s="1"/>
  <c r="C49" i="1"/>
  <c r="C50" i="1" s="1"/>
  <c r="C44" i="1"/>
  <c r="B44" i="1"/>
  <c r="G18" i="1"/>
  <c r="H18" i="1"/>
  <c r="I18" i="1"/>
  <c r="J18" i="1"/>
  <c r="K18" i="1"/>
  <c r="H26" i="1"/>
  <c r="K26" i="1"/>
  <c r="K25" i="1" s="1"/>
  <c r="B24" i="1"/>
  <c r="C18" i="1"/>
  <c r="D24" i="1" l="1"/>
  <c r="F18" i="1"/>
  <c r="E50" i="1"/>
  <c r="F50" i="1" s="1"/>
  <c r="G38" i="1"/>
  <c r="D38" i="1"/>
  <c r="E24" i="1"/>
  <c r="E38" i="1"/>
  <c r="F38" i="1" s="1"/>
  <c r="I47" i="1"/>
  <c r="E18" i="1"/>
  <c r="E44" i="1"/>
  <c r="I25" i="1"/>
  <c r="I27" i="1"/>
  <c r="J27" i="1"/>
  <c r="J25" i="1"/>
  <c r="H27" i="1"/>
  <c r="K27" i="1"/>
  <c r="G27" i="1"/>
  <c r="F37" i="1" l="1"/>
  <c r="F40" i="1"/>
  <c r="H38" i="1"/>
  <c r="G40" i="1"/>
  <c r="F49" i="1"/>
  <c r="F52" i="1"/>
  <c r="G37" i="1"/>
  <c r="J47" i="1"/>
  <c r="K47" i="1"/>
  <c r="F26" i="1"/>
  <c r="F25" i="1" l="1"/>
  <c r="F27" i="1"/>
  <c r="F51" i="1"/>
  <c r="F53" i="1"/>
  <c r="I38" i="1"/>
  <c r="H40" i="1"/>
  <c r="F56" i="1"/>
  <c r="F58" i="1" s="1"/>
  <c r="H37" i="1"/>
  <c r="G29" i="1"/>
  <c r="G35" i="1" s="1"/>
  <c r="G56" i="1" s="1"/>
  <c r="G58" i="1" s="1"/>
  <c r="K29" i="1"/>
  <c r="K35" i="1" s="1"/>
  <c r="I29" i="1"/>
  <c r="I35" i="1" s="1"/>
  <c r="H29" i="1"/>
  <c r="H35" i="1" s="1"/>
  <c r="J29" i="1"/>
  <c r="J35" i="1" s="1"/>
  <c r="K49" i="1"/>
  <c r="I49" i="1"/>
  <c r="H49" i="1"/>
  <c r="J49" i="1"/>
  <c r="J38" i="1" l="1"/>
  <c r="I40" i="1"/>
  <c r="H56" i="1"/>
  <c r="H58" i="1" s="1"/>
  <c r="I37" i="1"/>
  <c r="I56" i="1" s="1"/>
  <c r="I58" i="1" s="1"/>
  <c r="J40" i="1" l="1"/>
  <c r="K38" i="1"/>
  <c r="K40" i="1" s="1"/>
  <c r="J37" i="1"/>
  <c r="J56" i="1" s="1"/>
  <c r="J58" i="1" s="1"/>
  <c r="K37" i="1" l="1"/>
  <c r="K56" i="1" s="1"/>
  <c r="K64" i="1" s="1"/>
  <c r="K65" i="1" s="1"/>
  <c r="K58" i="1" l="1"/>
  <c r="K66" i="1" s="1"/>
  <c r="K73" i="1" l="1"/>
</calcChain>
</file>

<file path=xl/sharedStrings.xml><?xml version="1.0" encoding="utf-8"?>
<sst xmlns="http://schemas.openxmlformats.org/spreadsheetml/2006/main" count="290" uniqueCount="231">
  <si>
    <t>Date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</si>
  <si>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</si>
  <si>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</si>
  <si>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</si>
  <si>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</si>
  <si>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</si>
  <si>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</si>
  <si>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</si>
  <si>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</si>
  <si>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</si>
  <si>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</si>
  <si>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</si>
  <si>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</si>
  <si>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</si>
  <si>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</si>
  <si>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</si>
  <si>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Interest Capitalized</t>
  </si>
  <si>
    <t>Unusual Expense - Net</t>
  </si>
  <si>
    <t>Restructuring Expense</t>
  </si>
  <si>
    <t>Unrealized Valuation Gain/Loss</t>
  </si>
  <si>
    <t>Hedges/Derivatives</t>
  </si>
  <si>
    <t>Pretax Income</t>
  </si>
  <si>
    <t>Income Taxes</t>
  </si>
  <si>
    <t>Income Taxes - Current Domestic</t>
  </si>
  <si>
    <t>Income Taxes - Current Foreign</t>
  </si>
  <si>
    <t>Income Taxes - Deferred Domestic</t>
  </si>
  <si>
    <t>Income Taxes - Deferred Foreign</t>
  </si>
  <si>
    <t>Consolidated Net Income</t>
  </si>
  <si>
    <t>Net Income</t>
  </si>
  <si>
    <t>Net Income available to Common</t>
  </si>
  <si>
    <t>Per Share</t>
  </si>
  <si>
    <t>EPS (recurring)</t>
  </si>
  <si>
    <t>Basic Shares Outstanding</t>
  </si>
  <si>
    <t>Total Shares Outstanding</t>
  </si>
  <si>
    <t>EPS (diluted)</t>
  </si>
  <si>
    <t>Diluted Shares Outstanding</t>
  </si>
  <si>
    <t>Earnings Persistence</t>
  </si>
  <si>
    <t>EBITDA</t>
  </si>
  <si>
    <t>EBIT</t>
  </si>
  <si>
    <t>Revenue</t>
  </si>
  <si>
    <t>DCF</t>
  </si>
  <si>
    <t>Historical</t>
  </si>
  <si>
    <t>Projected</t>
  </si>
  <si>
    <t>Taxes</t>
  </si>
  <si>
    <t>D&amp;A</t>
  </si>
  <si>
    <t>Capital expenditure</t>
  </si>
  <si>
    <t>Change in NWC</t>
  </si>
  <si>
    <t>Unlevered Free Cash Flow</t>
  </si>
  <si>
    <t>Conservative case</t>
  </si>
  <si>
    <t xml:space="preserve">% growth </t>
  </si>
  <si>
    <t>Base case</t>
  </si>
  <si>
    <t>Optimistic case</t>
  </si>
  <si>
    <t>%revenue</t>
  </si>
  <si>
    <t xml:space="preserve">% of EBIT </t>
  </si>
  <si>
    <t>DEC '21</t>
  </si>
  <si>
    <t>DEC '20</t>
  </si>
  <si>
    <t>DEC '19</t>
  </si>
  <si>
    <t>DEC '18</t>
  </si>
  <si>
    <t>Sales</t>
  </si>
  <si>
    <t>Excpl Chrgs - Others</t>
  </si>
  <si>
    <t>Restructuring of Debt</t>
  </si>
  <si>
    <t>Income Tax Credits</t>
  </si>
  <si>
    <t>Other After Tax Adjustments</t>
  </si>
  <si>
    <t>Minority Interest</t>
  </si>
  <si>
    <t>All figures in millions of U.S. Dollar except per share items.</t>
  </si>
  <si>
    <t>Earning before interest and after taxes ( EBIAT)</t>
  </si>
  <si>
    <t xml:space="preserve">% of revenue </t>
  </si>
  <si>
    <t>Assets</t>
  </si>
  <si>
    <t>Cash &amp; Short-Term Investments</t>
  </si>
  <si>
    <t>Cash Only</t>
  </si>
  <si>
    <t>Total Short Term Investments</t>
  </si>
  <si>
    <t>Short-Term Receivables</t>
  </si>
  <si>
    <t>Accounts Receivables, Net</t>
  </si>
  <si>
    <t>Accounts Receivables, Gross</t>
  </si>
  <si>
    <t>Inventories</t>
  </si>
  <si>
    <t>Finished Goods</t>
  </si>
  <si>
    <t>Work in Progress</t>
  </si>
  <si>
    <t>Raw Materials</t>
  </si>
  <si>
    <t>Progress Payments &amp; Other</t>
  </si>
  <si>
    <t>Other Current Assets</t>
  </si>
  <si>
    <t>Miscellaneous Current Assets</t>
  </si>
  <si>
    <t>Total Current Assets</t>
  </si>
  <si>
    <t>Net Property, Plant &amp; Equipment</t>
  </si>
  <si>
    <t>Property, Plant &amp; Equipment - Gross</t>
  </si>
  <si>
    <t>Buildings</t>
  </si>
  <si>
    <t>Land &amp; Improvements</t>
  </si>
  <si>
    <t>Machinery &amp; Equipment</t>
  </si>
  <si>
    <t>Construction in Progress</t>
  </si>
  <si>
    <t>Computer Software and Equipment</t>
  </si>
  <si>
    <t>Leased Property</t>
  </si>
  <si>
    <t>Other Property, Plant &amp; Equipment</t>
  </si>
  <si>
    <t>Operating Lease Right-of-Use Assets</t>
  </si>
  <si>
    <t>Accumulated Depreciation</t>
  </si>
  <si>
    <t xml:space="preserve">Total Long-Term Investments </t>
  </si>
  <si>
    <t>Other Long-Term Investments</t>
  </si>
  <si>
    <t>Long-Term Note Receivable</t>
  </si>
  <si>
    <t>Intangible Assets</t>
  </si>
  <si>
    <t>Goodwill</t>
  </si>
  <si>
    <t>Other Intangible Assets</t>
  </si>
  <si>
    <t>Other Assets</t>
  </si>
  <si>
    <t>Deferred Charges</t>
  </si>
  <si>
    <t>Tangible Other Assets</t>
  </si>
  <si>
    <t>Total Assets</t>
  </si>
  <si>
    <t>Liabilities &amp; Shareholders' Equity</t>
  </si>
  <si>
    <t>Current</t>
  </si>
  <si>
    <t>ST Debt &amp; Curr. Portion LT Debt</t>
  </si>
  <si>
    <t>Accounts Payable</t>
  </si>
  <si>
    <t>Income Tax Payable</t>
  </si>
  <si>
    <t>Other Current Liabilities</t>
  </si>
  <si>
    <t>Accrued Payroll</t>
  </si>
  <si>
    <t>Miscellaneous Current Liabilities</t>
  </si>
  <si>
    <t>Total Current Liabilities</t>
  </si>
  <si>
    <t>Long-Term</t>
  </si>
  <si>
    <t>Long-Term Debt</t>
  </si>
  <si>
    <t>Long-Term Debt excl Lease Obligations</t>
  </si>
  <si>
    <t>Capital and Operating Lease Obligations</t>
  </si>
  <si>
    <t>Provision for Risks &amp; Charges</t>
  </si>
  <si>
    <t>Deferred Tax Liabilities</t>
  </si>
  <si>
    <t>Other Liabilities</t>
  </si>
  <si>
    <t>Other Liabilities (excl. Deferred Income)</t>
  </si>
  <si>
    <t>Deferred Income</t>
  </si>
  <si>
    <t>Total Liabilities</t>
  </si>
  <si>
    <t>Non-Equity Reserves</t>
  </si>
  <si>
    <t>Equity</t>
  </si>
  <si>
    <t>Common Equity</t>
  </si>
  <si>
    <t>Common Stock Par/Carry Value</t>
  </si>
  <si>
    <t>Additional Paid-In Capital/Capital Surplus</t>
  </si>
  <si>
    <t>Retained Earnings</t>
  </si>
  <si>
    <t>Other Appropriated Reserves</t>
  </si>
  <si>
    <t>Total Shareholders' Equity</t>
  </si>
  <si>
    <t>Accumulated Minority Interest</t>
  </si>
  <si>
    <t>Total Equity</t>
  </si>
  <si>
    <t>Total Liabilities &amp; Shareholders' Equity</t>
  </si>
  <si>
    <t>Book Value per Share</t>
  </si>
  <si>
    <t>Tangible Book Value per Share</t>
  </si>
  <si>
    <t>BALANCE SHEET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</si>
  <si>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</si>
  <si>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</si>
  <si>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</si>
  <si>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</si>
  <si>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</si>
  <si>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Other Funds</t>
  </si>
  <si>
    <t>Funds from Operations</t>
  </si>
  <si>
    <t>Changes in Working Capital</t>
  </si>
  <si>
    <t>Receivables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</si>
  <si>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</si>
  <si>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</si>
  <si>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</si>
  <si>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</si>
  <si>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</si>
  <si>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</si>
  <si>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Capital Expenditures (Other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</si>
  <si>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</si>
  <si>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</si>
  <si>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</si>
  <si>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</si>
  <si>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</si>
  <si>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</si>
  <si>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</si>
  <si>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</si>
  <si>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</si>
  <si>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Change in Capital Stock</t>
  </si>
  <si>
    <t>Sale of Common &amp; Preferred Stock</t>
  </si>
  <si>
    <t>Proceeds from Sale of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</si>
  <si>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</si>
  <si>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</si>
  <si>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</si>
  <si>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</si>
  <si>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</si>
  <si>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</si>
  <si>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All Activities</t>
  </si>
  <si>
    <t>Exchange Rate Effect</t>
  </si>
  <si>
    <t>Net Change in Cash</t>
  </si>
  <si>
    <t>Free Cash Flow</t>
  </si>
  <si>
    <t>Free Cash Flow per Share</t>
  </si>
  <si>
    <t>Free Cash Flow Yield (%)</t>
  </si>
  <si>
    <t xml:space="preserve">PV value of unleevered cash flow </t>
  </si>
  <si>
    <t xml:space="preserve">Base Case </t>
  </si>
  <si>
    <t>Conservative Case</t>
  </si>
  <si>
    <t>CapEx</t>
  </si>
  <si>
    <t>Cases</t>
  </si>
  <si>
    <t>Optimistic Case</t>
  </si>
  <si>
    <t>WACC</t>
  </si>
  <si>
    <t>TGR</t>
  </si>
  <si>
    <t xml:space="preserve">Termianl value </t>
  </si>
  <si>
    <t xml:space="preserve">PV of terminal value </t>
  </si>
  <si>
    <t>Enterprise value</t>
  </si>
  <si>
    <t>Add cash</t>
  </si>
  <si>
    <t>deduct debt</t>
  </si>
  <si>
    <t xml:space="preserve">Equity value </t>
  </si>
  <si>
    <t xml:space="preserve">Valuatuion assumption </t>
  </si>
  <si>
    <t>Shares</t>
  </si>
  <si>
    <t xml:space="preserve">Price per share </t>
  </si>
  <si>
    <t>Discount</t>
  </si>
  <si>
    <t xml:space="preserve">Current price per share </t>
  </si>
  <si>
    <t xml:space="preserve">INCOME STATEMENT </t>
  </si>
  <si>
    <t>CASH FLOW</t>
  </si>
  <si>
    <t>TICKER</t>
  </si>
  <si>
    <t>TSLA</t>
  </si>
  <si>
    <t>DCF MODEL</t>
  </si>
  <si>
    <t>Assumptions</t>
  </si>
  <si>
    <t>Price</t>
  </si>
  <si>
    <t xml:space="preserve">Tesla DCF Model </t>
  </si>
  <si>
    <t>LT Growth Rate</t>
  </si>
  <si>
    <t>$969.46</t>
  </si>
  <si>
    <t>Target Price</t>
  </si>
  <si>
    <t>Overweight (1.57)</t>
  </si>
  <si>
    <t>Avg Rating</t>
  </si>
  <si>
    <t>Broker Contributors</t>
  </si>
  <si>
    <t>Top 10 Inst Hldrs</t>
  </si>
  <si>
    <t>Institutional</t>
  </si>
  <si>
    <t>Float</t>
  </si>
  <si>
    <t>EV (B)</t>
  </si>
  <si>
    <t>FD Mkt Cap (B)</t>
  </si>
  <si>
    <t>FD Shares Out (M)</t>
  </si>
  <si>
    <t>28 Jun '10</t>
  </si>
  <si>
    <t>IPO Date</t>
  </si>
  <si>
    <t>Dividend Yield</t>
  </si>
  <si>
    <t>Market Cap (B)</t>
  </si>
  <si>
    <t>Basic Shares (M)</t>
  </si>
  <si>
    <t>Avg Daily Vol (3 Mo)</t>
  </si>
  <si>
    <t>$571.22 - 1,243.49</t>
  </si>
  <si>
    <t>52 Week Range</t>
  </si>
  <si>
    <t>Key Statistics</t>
  </si>
  <si>
    <t>Content</t>
  </si>
  <si>
    <t xml:space="preserve">Cash Flow </t>
  </si>
  <si>
    <t xml:space="preserve">Balance Sheet </t>
  </si>
  <si>
    <t xml:space="preserve">Income Statement </t>
  </si>
  <si>
    <t xml:space="preserve">DCF Valuation </t>
  </si>
  <si>
    <t>Current Price</t>
  </si>
  <si>
    <t>Ticker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</si>
</sst>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"/>
    <numFmt numFmtId="165" formatCode="0.0%"/>
    <numFmt numFmtId="166" formatCode="[$$-409]#,##0_ ;\-[$$-409]#,##0\ "/>
    <numFmt numFmtId="167" formatCode="[$$-409]#,##0"/>
    <numFmt numFmtId="168" formatCode="[$$-409]#,##0.0"/>
    <numFmt numFmtId="169" formatCode="[$$-409]#,##0.00"/>
    <numFmt numFmtId="170" formatCode="#,##0.0\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646464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1"/>
      <color theme="4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3" fillId="4" borderId="0" xfId="0" applyFont="1" applyFill="1" applyAlignment="1">
      <alignment horizontal="left"/>
    </xf>
    <xf numFmtId="4" fontId="3" fillId="0" borderId="0" xfId="0" applyNumberFormat="1" applyFont="1" applyAlignment="1">
      <alignment horizontal="right"/>
    </xf>
    <xf numFmtId="4" fontId="0" fillId="4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4" fontId="3" fillId="4" borderId="0" xfId="0" applyNumberFormat="1" applyFont="1" applyFill="1" applyAlignment="1">
      <alignment horizontal="right"/>
    </xf>
    <xf numFmtId="0" fontId="3" fillId="0" borderId="0" xfId="0" applyFont="1" applyAlignment="1">
      <alignment horizontal="left" indent="3"/>
    </xf>
    <xf numFmtId="0" fontId="0" fillId="4" borderId="0" xfId="0" applyFill="1" applyAlignment="1">
      <alignment horizontal="left" indent="4"/>
    </xf>
    <xf numFmtId="0" fontId="0" fillId="4" borderId="0" xfId="0" applyFill="1" applyAlignment="1">
      <alignment horizontal="left" indent="7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4"/>
    </xf>
    <xf numFmtId="0" fontId="3" fillId="4" borderId="0" xfId="0" applyFont="1" applyFill="1" applyAlignment="1">
      <alignment horizontal="left" indent="3"/>
    </xf>
    <xf numFmtId="0" fontId="3" fillId="4" borderId="0" xfId="0" applyFont="1" applyFill="1" applyAlignment="1">
      <alignment horizontal="left" indent="6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4" borderId="0" xfId="0" applyFill="1" applyAlignment="1">
      <alignment horizontal="left"/>
    </xf>
    <xf numFmtId="0" fontId="6" fillId="0" borderId="0" xfId="0" applyFont="1"/>
    <xf numFmtId="0" fontId="2" fillId="6" borderId="0" xfId="0" applyFont="1" applyFill="1" applyAlignment="1">
      <alignment horizontal="left"/>
    </xf>
    <xf numFmtId="0" fontId="0" fillId="0" borderId="1" xfId="0" applyBorder="1"/>
    <xf numFmtId="0" fontId="6" fillId="5" borderId="1" xfId="0" applyFont="1" applyFill="1" applyBorder="1"/>
    <xf numFmtId="10" fontId="0" fillId="0" borderId="0" xfId="0" applyNumberFormat="1"/>
    <xf numFmtId="9" fontId="0" fillId="0" borderId="0" xfId="0" applyNumberFormat="1"/>
    <xf numFmtId="164" fontId="3" fillId="6" borderId="0" xfId="0" applyNumberFormat="1" applyFont="1" applyFill="1" applyAlignment="1">
      <alignment horizontal="right"/>
    </xf>
    <xf numFmtId="0" fontId="0" fillId="6" borderId="0" xfId="0" applyFill="1" applyAlignment="1">
      <alignment horizontal="left"/>
    </xf>
    <xf numFmtId="164" fontId="0" fillId="6" borderId="0" xfId="0" applyNumberFormat="1" applyFill="1" applyAlignment="1">
      <alignment horizontal="right"/>
    </xf>
    <xf numFmtId="0" fontId="3" fillId="6" borderId="0" xfId="0" applyFont="1" applyFill="1" applyAlignment="1">
      <alignment horizontal="left"/>
    </xf>
    <xf numFmtId="4" fontId="3" fillId="6" borderId="0" xfId="0" applyNumberFormat="1" applyFont="1" applyFill="1" applyAlignment="1">
      <alignment horizontal="right"/>
    </xf>
    <xf numFmtId="4" fontId="0" fillId="6" borderId="0" xfId="0" applyNumberFormat="1" applyFill="1" applyAlignment="1">
      <alignment horizontal="right"/>
    </xf>
    <xf numFmtId="0" fontId="0" fillId="6" borderId="0" xfId="0" applyFill="1" applyBorder="1" applyAlignment="1">
      <alignment horizontal="center"/>
    </xf>
    <xf numFmtId="0" fontId="6" fillId="6" borderId="0" xfId="0" applyFont="1" applyFill="1" applyBorder="1"/>
    <xf numFmtId="0" fontId="2" fillId="6" borderId="0" xfId="0" applyFont="1" applyFill="1" applyBorder="1" applyAlignment="1">
      <alignment horizontal="left"/>
    </xf>
    <xf numFmtId="164" fontId="3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6" borderId="0" xfId="0" applyFill="1" applyBorder="1"/>
    <xf numFmtId="0" fontId="0" fillId="6" borderId="0" xfId="0" applyFill="1"/>
    <xf numFmtId="3" fontId="3" fillId="0" borderId="0" xfId="0" applyNumberFormat="1" applyFont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3" fontId="4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10" borderId="0" xfId="0" applyFill="1"/>
    <xf numFmtId="0" fontId="9" fillId="3" borderId="0" xfId="0" applyFont="1" applyFill="1" applyAlignment="1">
      <alignment horizontal="left"/>
    </xf>
    <xf numFmtId="9" fontId="3" fillId="6" borderId="0" xfId="0" applyNumberFormat="1" applyFont="1" applyFill="1" applyBorder="1" applyAlignment="1">
      <alignment horizontal="right"/>
    </xf>
    <xf numFmtId="9" fontId="0" fillId="6" borderId="0" xfId="0" applyNumberFormat="1" applyFill="1" applyBorder="1" applyAlignment="1">
      <alignment horizontal="right"/>
    </xf>
    <xf numFmtId="9" fontId="0" fillId="6" borderId="0" xfId="0" applyNumberFormat="1" applyFill="1" applyBorder="1"/>
    <xf numFmtId="0" fontId="3" fillId="6" borderId="0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9" fontId="11" fillId="0" borderId="0" xfId="0" applyNumberFormat="1" applyFont="1" applyAlignment="1">
      <alignment horizontal="center"/>
    </xf>
    <xf numFmtId="0" fontId="10" fillId="0" borderId="0" xfId="1"/>
    <xf numFmtId="0" fontId="2" fillId="3" borderId="0" xfId="1" applyFont="1" applyFill="1" applyAlignment="1">
      <alignment horizontal="left"/>
    </xf>
    <xf numFmtId="0" fontId="3" fillId="4" borderId="0" xfId="1" applyFont="1" applyFill="1" applyAlignment="1">
      <alignment horizontal="left"/>
    </xf>
    <xf numFmtId="0" fontId="10" fillId="0" borderId="0" xfId="1" applyFont="1" applyAlignment="1">
      <alignment horizontal="left"/>
    </xf>
    <xf numFmtId="0" fontId="10" fillId="4" borderId="0" xfId="1" applyFont="1" applyFill="1" applyAlignment="1">
      <alignment horizontal="left"/>
    </xf>
    <xf numFmtId="0" fontId="3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2" fillId="6" borderId="0" xfId="1" applyFont="1" applyFill="1" applyAlignment="1">
      <alignment horizontal="left"/>
    </xf>
    <xf numFmtId="0" fontId="3" fillId="6" borderId="0" xfId="1" applyFont="1" applyFill="1" applyAlignment="1">
      <alignment horizontal="left"/>
    </xf>
    <xf numFmtId="3" fontId="3" fillId="6" borderId="0" xfId="1" applyNumberFormat="1" applyFont="1" applyFill="1" applyAlignment="1">
      <alignment horizontal="right"/>
    </xf>
    <xf numFmtId="3" fontId="10" fillId="6" borderId="0" xfId="1" applyNumberFormat="1" applyFont="1" applyFill="1" applyAlignment="1">
      <alignment horizontal="right"/>
    </xf>
    <xf numFmtId="0" fontId="10" fillId="6" borderId="0" xfId="1" applyFont="1" applyFill="1" applyAlignment="1">
      <alignment horizontal="left"/>
    </xf>
    <xf numFmtId="3" fontId="4" fillId="6" borderId="0" xfId="1" applyNumberFormat="1" applyFont="1" applyFill="1" applyAlignment="1">
      <alignment horizontal="right"/>
    </xf>
    <xf numFmtId="4" fontId="10" fillId="6" borderId="0" xfId="1" applyNumberFormat="1" applyFont="1" applyFill="1" applyAlignment="1">
      <alignment horizontal="right"/>
    </xf>
    <xf numFmtId="0" fontId="3" fillId="0" borderId="0" xfId="1" applyFont="1" applyAlignment="1">
      <alignment horizontal="center"/>
    </xf>
    <xf numFmtId="0" fontId="10" fillId="4" borderId="0" xfId="1" applyFont="1" applyFill="1" applyAlignment="1">
      <alignment horizontal="center"/>
    </xf>
    <xf numFmtId="0" fontId="10" fillId="0" borderId="0" xfId="1" applyFont="1" applyAlignment="1">
      <alignment horizontal="center"/>
    </xf>
    <xf numFmtId="0" fontId="3" fillId="4" borderId="0" xfId="1" applyFont="1" applyFill="1" applyAlignment="1">
      <alignment horizontal="center"/>
    </xf>
    <xf numFmtId="0" fontId="8" fillId="3" borderId="0" xfId="1" applyFont="1" applyFill="1" applyAlignment="1">
      <alignment horizontal="center"/>
    </xf>
    <xf numFmtId="3" fontId="3" fillId="0" borderId="0" xfId="1" applyNumberFormat="1" applyFont="1" applyAlignment="1">
      <alignment horizontal="center"/>
    </xf>
    <xf numFmtId="3" fontId="10" fillId="4" borderId="0" xfId="1" applyNumberFormat="1" applyFont="1" applyFill="1" applyAlignment="1">
      <alignment horizontal="center"/>
    </xf>
    <xf numFmtId="3" fontId="10" fillId="0" borderId="0" xfId="1" applyNumberFormat="1" applyFont="1" applyAlignment="1">
      <alignment horizontal="center"/>
    </xf>
    <xf numFmtId="3" fontId="3" fillId="4" borderId="0" xfId="1" applyNumberFormat="1" applyFont="1" applyFill="1" applyAlignment="1">
      <alignment horizontal="center"/>
    </xf>
    <xf numFmtId="3" fontId="4" fillId="4" borderId="0" xfId="1" applyNumberFormat="1" applyFont="1" applyFill="1" applyAlignment="1">
      <alignment horizontal="center"/>
    </xf>
    <xf numFmtId="3" fontId="4" fillId="0" borderId="0" xfId="1" applyNumberFormat="1" applyFont="1" applyAlignment="1">
      <alignment horizontal="center"/>
    </xf>
    <xf numFmtId="4" fontId="10" fillId="0" borderId="0" xfId="1" applyNumberFormat="1" applyFont="1" applyAlignment="1">
      <alignment horizontal="center"/>
    </xf>
    <xf numFmtId="4" fontId="10" fillId="4" borderId="0" xfId="1" applyNumberFormat="1" applyFont="1" applyFill="1" applyAlignment="1">
      <alignment horizontal="center"/>
    </xf>
    <xf numFmtId="0" fontId="9" fillId="3" borderId="0" xfId="1" applyFont="1" applyFill="1" applyAlignment="1">
      <alignment horizontal="left"/>
    </xf>
    <xf numFmtId="3" fontId="4" fillId="6" borderId="0" xfId="0" applyNumberFormat="1" applyFont="1" applyFill="1" applyAlignment="1">
      <alignment horizontal="right"/>
    </xf>
    <xf numFmtId="3" fontId="3" fillId="6" borderId="0" xfId="0" applyNumberFormat="1" applyFont="1" applyFill="1" applyAlignment="1">
      <alignment horizontal="right"/>
    </xf>
    <xf numFmtId="3" fontId="0" fillId="6" borderId="0" xfId="0" applyNumberFormat="1" applyFill="1" applyAlignment="1">
      <alignment horizontal="right"/>
    </xf>
    <xf numFmtId="164" fontId="4" fillId="6" borderId="0" xfId="0" applyNumberFormat="1" applyFont="1" applyFill="1" applyAlignment="1">
      <alignment horizontal="right"/>
    </xf>
    <xf numFmtId="0" fontId="3" fillId="0" borderId="0" xfId="0" applyFont="1" applyAlignment="1">
      <alignment horizontal="center"/>
    </xf>
    <xf numFmtId="3" fontId="0" fillId="4" borderId="0" xfId="0" applyNumberFormat="1" applyFill="1" applyAlignment="1">
      <alignment horizontal="center"/>
    </xf>
    <xf numFmtId="3" fontId="4" fillId="4" borderId="0" xfId="0" applyNumberFormat="1" applyFont="1" applyFill="1" applyAlignment="1">
      <alignment horizontal="center"/>
    </xf>
    <xf numFmtId="3" fontId="3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4" fillId="0" borderId="0" xfId="0" applyNumberFormat="1" applyFont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4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/>
    <xf numFmtId="0" fontId="0" fillId="4" borderId="0" xfId="0" applyFill="1" applyAlignment="1"/>
    <xf numFmtId="0" fontId="0" fillId="0" borderId="0" xfId="0" applyAlignment="1"/>
    <xf numFmtId="0" fontId="3" fillId="4" borderId="0" xfId="0" applyFont="1" applyFill="1" applyAlignment="1"/>
    <xf numFmtId="0" fontId="8" fillId="3" borderId="0" xfId="0" applyFont="1" applyFill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9" fontId="10" fillId="7" borderId="1" xfId="0" applyNumberFormat="1" applyFont="1" applyFill="1" applyBorder="1" applyAlignment="1">
      <alignment horizontal="center"/>
    </xf>
    <xf numFmtId="9" fontId="0" fillId="7" borderId="1" xfId="0" applyNumberFormat="1" applyFont="1" applyFill="1" applyBorder="1" applyAlignment="1">
      <alignment horizontal="center"/>
    </xf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3" fillId="12" borderId="0" xfId="0" applyFont="1" applyFill="1" applyAlignment="1">
      <alignment horizontal="left"/>
    </xf>
    <xf numFmtId="0" fontId="0" fillId="6" borderId="0" xfId="0" applyFill="1" applyBorder="1" applyAlignment="1"/>
    <xf numFmtId="0" fontId="1" fillId="2" borderId="1" xfId="0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 vertical="center"/>
    </xf>
    <xf numFmtId="167" fontId="1" fillId="7" borderId="1" xfId="0" applyNumberFormat="1" applyFont="1" applyFill="1" applyBorder="1" applyAlignment="1">
      <alignment horizontal="center"/>
    </xf>
    <xf numFmtId="167" fontId="2" fillId="7" borderId="1" xfId="0" applyNumberFormat="1" applyFont="1" applyFill="1" applyBorder="1" applyAlignment="1">
      <alignment horizontal="center"/>
    </xf>
    <xf numFmtId="3" fontId="1" fillId="7" borderId="1" xfId="0" applyNumberFormat="1" applyFont="1" applyFill="1" applyBorder="1" applyAlignment="1">
      <alignment horizontal="center"/>
    </xf>
    <xf numFmtId="10" fontId="1" fillId="7" borderId="1" xfId="0" applyNumberFormat="1" applyFont="1" applyFill="1" applyBorder="1" applyAlignment="1">
      <alignment horizontal="center"/>
    </xf>
    <xf numFmtId="0" fontId="1" fillId="15" borderId="2" xfId="0" applyFont="1" applyFill="1" applyBorder="1"/>
    <xf numFmtId="0" fontId="1" fillId="0" borderId="1" xfId="0" applyFont="1" applyBorder="1" applyAlignment="1">
      <alignment horizontal="center"/>
    </xf>
    <xf numFmtId="0" fontId="1" fillId="11" borderId="0" xfId="0" applyFont="1" applyFill="1"/>
    <xf numFmtId="0" fontId="0" fillId="11" borderId="0" xfId="0" applyFill="1"/>
    <xf numFmtId="0" fontId="1" fillId="11" borderId="1" xfId="0" applyFont="1" applyFill="1" applyBorder="1"/>
    <xf numFmtId="167" fontId="11" fillId="11" borderId="0" xfId="0" applyNumberFormat="1" applyFont="1" applyFill="1" applyAlignment="1">
      <alignment horizontal="center"/>
    </xf>
    <xf numFmtId="167" fontId="0" fillId="6" borderId="0" xfId="0" applyNumberFormat="1" applyFill="1" applyBorder="1"/>
    <xf numFmtId="167" fontId="3" fillId="11" borderId="0" xfId="0" applyNumberFormat="1" applyFont="1" applyFill="1" applyAlignment="1">
      <alignment horizontal="center"/>
    </xf>
    <xf numFmtId="9" fontId="3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7" fontId="11" fillId="11" borderId="0" xfId="0" applyNumberFormat="1" applyFont="1" applyFill="1" applyAlignment="1"/>
    <xf numFmtId="9" fontId="11" fillId="0" borderId="0" xfId="0" applyNumberFormat="1" applyFont="1" applyAlignment="1"/>
    <xf numFmtId="168" fontId="11" fillId="11" borderId="0" xfId="0" applyNumberFormat="1" applyFont="1" applyFill="1" applyAlignment="1">
      <alignment horizontal="center"/>
    </xf>
    <xf numFmtId="168" fontId="3" fillId="11" borderId="0" xfId="0" applyNumberFormat="1" applyFont="1" applyFill="1" applyAlignment="1">
      <alignment horizontal="center"/>
    </xf>
    <xf numFmtId="166" fontId="11" fillId="12" borderId="0" xfId="0" applyNumberFormat="1" applyFont="1" applyFill="1" applyAlignment="1"/>
    <xf numFmtId="169" fontId="1" fillId="7" borderId="1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5" fillId="6" borderId="0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70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70" fontId="1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9" borderId="1" xfId="0" applyFont="1" applyFill="1" applyBorder="1"/>
    <xf numFmtId="0" fontId="1" fillId="9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left"/>
    </xf>
    <xf numFmtId="0" fontId="9" fillId="18" borderId="1" xfId="0" applyFont="1" applyFill="1" applyBorder="1" applyAlignment="1">
      <alignment vertical="center"/>
    </xf>
    <xf numFmtId="0" fontId="9" fillId="18" borderId="5" xfId="0" applyFont="1" applyFill="1" applyBorder="1" applyAlignment="1">
      <alignment vertical="center"/>
    </xf>
    <xf numFmtId="0" fontId="16" fillId="18" borderId="1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/>
    </xf>
    <xf numFmtId="0" fontId="14" fillId="16" borderId="1" xfId="0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0" fontId="5" fillId="15" borderId="4" xfId="0" applyFont="1" applyFill="1" applyBorder="1" applyAlignment="1">
      <alignment horizontal="center"/>
    </xf>
    <xf numFmtId="0" fontId="5" fillId="15" borderId="3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3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3" fillId="6" borderId="1" xfId="0" applyFont="1" applyFill="1" applyBorder="1" applyAlignment="1">
      <alignment horizontal="center"/>
    </xf>
    <xf numFmtId="0" fontId="1" fillId="17" borderId="2" xfId="0" applyFont="1" applyFill="1" applyBorder="1" applyAlignment="1">
      <alignment horizontal="center"/>
    </xf>
    <xf numFmtId="0" fontId="1" fillId="17" borderId="3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6" borderId="2" xfId="0" applyNumberFormat="1" applyFill="1" applyBorder="1" applyAlignment="1">
      <alignment horizontal="center"/>
    </xf>
    <xf numFmtId="9" fontId="0" fillId="6" borderId="3" xfId="0" applyNumberFormat="1" applyFill="1" applyBorder="1" applyAlignment="1">
      <alignment horizontal="center"/>
    </xf>
    <xf numFmtId="0" fontId="5" fillId="15" borderId="1" xfId="0" applyFont="1" applyFill="1" applyBorder="1" applyAlignment="1">
      <alignment horizontal="center"/>
    </xf>
    <xf numFmtId="9" fontId="0" fillId="6" borderId="2" xfId="0" applyNumberFormat="1" applyFont="1" applyFill="1" applyBorder="1" applyAlignment="1">
      <alignment horizontal="center"/>
    </xf>
    <xf numFmtId="9" fontId="0" fillId="6" borderId="3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6" borderId="2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</cellXfs>
  <cellStyles count="2">
    <cellStyle name="Normal" xfId="0" builtinId="0"/>
    <cellStyle name="Normal 2" xfId="1" xr:uid="{AF8EAE90-E3F9-4932-BEC9-22F49AA882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6944E-FA4F-4E40-8781-085EFC521634}">
  <dimension ref="A1:G24"/>
  <sheetViews>
    <sheetView showGridLines="0" tabSelected="1" workbookViewId="0">
      <selection activeCell="A4" sqref="A4:A5"/>
    </sheetView>
  </sheetViews>
  <sheetFormatPr defaultRowHeight="14.4" x14ac:dyDescent="0.3"/>
  <cols>
    <col min="1" max="1" width="24.44140625" customWidth="1"/>
    <col min="2" max="2" width="21.33203125" style="1" customWidth="1"/>
  </cols>
  <sheetData>
    <row r="1" spans="1:7" ht="33.6" customHeight="1" x14ac:dyDescent="0.3">
      <c r="A1" s="150" t="s">
        <v>202</v>
      </c>
      <c r="B1" s="150"/>
      <c r="C1" s="137"/>
      <c r="D1" s="137"/>
    </row>
    <row r="2" spans="1:7" ht="33.6" customHeight="1" x14ac:dyDescent="0.3">
      <c r="A2" s="150"/>
      <c r="B2" s="150"/>
      <c r="C2" s="137"/>
      <c r="D2" s="137"/>
    </row>
    <row r="3" spans="1:7" ht="14.4" customHeight="1" x14ac:dyDescent="0.3">
      <c r="A3" s="137"/>
      <c r="B3" s="137"/>
      <c r="C3" s="137"/>
      <c r="D3" s="137"/>
    </row>
    <row r="4" spans="1:7" ht="14.4" customHeight="1" x14ac:dyDescent="0.3">
      <c r="A4" s="152" t="s">
        <v>223</v>
      </c>
      <c r="B4" s="147"/>
      <c r="E4" s="154" t="s">
        <v>224</v>
      </c>
      <c r="F4" s="154"/>
      <c r="G4" s="154"/>
    </row>
    <row r="5" spans="1:7" ht="14.4" customHeight="1" x14ac:dyDescent="0.3">
      <c r="A5" s="153"/>
      <c r="B5" s="147"/>
      <c r="E5" s="154"/>
      <c r="F5" s="154"/>
      <c r="G5" s="154"/>
    </row>
    <row r="6" spans="1:7" x14ac:dyDescent="0.3">
      <c r="A6" s="138" t="s">
        <v>230</v>
      </c>
      <c r="B6" s="121" t="s">
        <v>198</v>
      </c>
      <c r="E6" s="151" t="s">
        <v>227</v>
      </c>
      <c r="F6" s="151"/>
      <c r="G6" s="151"/>
    </row>
    <row r="7" spans="1:7" x14ac:dyDescent="0.3">
      <c r="A7" s="148" t="s">
        <v>229</v>
      </c>
      <c r="B7" s="149">
        <v>720.7</v>
      </c>
      <c r="E7" s="151" t="s">
        <v>226</v>
      </c>
      <c r="F7" s="151"/>
      <c r="G7" s="151"/>
    </row>
    <row r="8" spans="1:7" x14ac:dyDescent="0.3">
      <c r="A8" s="138" t="s">
        <v>222</v>
      </c>
      <c r="B8" s="121" t="s">
        <v>221</v>
      </c>
      <c r="E8" s="151" t="s">
        <v>225</v>
      </c>
      <c r="F8" s="151"/>
      <c r="G8" s="151"/>
    </row>
    <row r="9" spans="1:7" x14ac:dyDescent="0.3">
      <c r="A9" s="139" t="s">
        <v>220</v>
      </c>
      <c r="B9" s="140">
        <v>27346062</v>
      </c>
      <c r="E9" s="151" t="s">
        <v>228</v>
      </c>
      <c r="F9" s="151"/>
      <c r="G9" s="151"/>
    </row>
    <row r="10" spans="1:7" x14ac:dyDescent="0.3">
      <c r="A10" s="138" t="s">
        <v>219</v>
      </c>
      <c r="B10" s="141">
        <v>1036.0099250000001</v>
      </c>
    </row>
    <row r="11" spans="1:7" x14ac:dyDescent="0.3">
      <c r="A11" s="139" t="s">
        <v>218</v>
      </c>
      <c r="B11" s="140">
        <v>728.88478273400005</v>
      </c>
    </row>
    <row r="12" spans="1:7" x14ac:dyDescent="0.3">
      <c r="A12" s="138" t="s">
        <v>217</v>
      </c>
      <c r="B12" s="142">
        <v>0</v>
      </c>
    </row>
    <row r="13" spans="1:7" x14ac:dyDescent="0.3">
      <c r="A13" s="139" t="s">
        <v>216</v>
      </c>
      <c r="B13" s="143" t="s">
        <v>215</v>
      </c>
    </row>
    <row r="14" spans="1:7" x14ac:dyDescent="0.3">
      <c r="A14" s="138" t="s">
        <v>214</v>
      </c>
      <c r="B14" s="141">
        <v>1189.6699180000001</v>
      </c>
    </row>
    <row r="15" spans="1:7" x14ac:dyDescent="0.3">
      <c r="A15" s="139" t="s">
        <v>213</v>
      </c>
      <c r="B15" s="140">
        <v>836.99227140899995</v>
      </c>
    </row>
    <row r="16" spans="1:7" x14ac:dyDescent="0.3">
      <c r="A16" s="138" t="s">
        <v>212</v>
      </c>
      <c r="B16" s="144">
        <v>824.71880740899996</v>
      </c>
    </row>
    <row r="17" spans="1:2" x14ac:dyDescent="0.3">
      <c r="A17" s="139" t="s">
        <v>182</v>
      </c>
      <c r="B17" s="145">
        <v>10.0608</v>
      </c>
    </row>
    <row r="18" spans="1:2" x14ac:dyDescent="0.3">
      <c r="A18" s="138" t="s">
        <v>211</v>
      </c>
      <c r="B18" s="142">
        <v>82.548199999999994</v>
      </c>
    </row>
    <row r="19" spans="1:2" x14ac:dyDescent="0.3">
      <c r="A19" s="139" t="s">
        <v>210</v>
      </c>
      <c r="B19" s="145">
        <v>43.043399999999998</v>
      </c>
    </row>
    <row r="20" spans="1:2" x14ac:dyDescent="0.3">
      <c r="A20" s="138" t="s">
        <v>209</v>
      </c>
      <c r="B20" s="142">
        <v>22.459111539999999</v>
      </c>
    </row>
    <row r="21" spans="1:2" x14ac:dyDescent="0.3">
      <c r="A21" s="139" t="s">
        <v>208</v>
      </c>
      <c r="B21" s="146">
        <v>47</v>
      </c>
    </row>
    <row r="22" spans="1:2" x14ac:dyDescent="0.3">
      <c r="A22" s="138" t="s">
        <v>207</v>
      </c>
      <c r="B22" s="121" t="s">
        <v>206</v>
      </c>
    </row>
    <row r="23" spans="1:2" x14ac:dyDescent="0.3">
      <c r="A23" s="139" t="s">
        <v>205</v>
      </c>
      <c r="B23" s="143" t="s">
        <v>204</v>
      </c>
    </row>
    <row r="24" spans="1:2" x14ac:dyDescent="0.3">
      <c r="A24" s="138" t="s">
        <v>203</v>
      </c>
      <c r="B24" s="142">
        <v>33.092452999999999</v>
      </c>
    </row>
  </sheetData>
  <mergeCells count="7">
    <mergeCell ref="A1:B2"/>
    <mergeCell ref="E6:G6"/>
    <mergeCell ref="E7:G7"/>
    <mergeCell ref="E8:G8"/>
    <mergeCell ref="E9:G9"/>
    <mergeCell ref="A4:A5"/>
    <mergeCell ref="E4:G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154B2-34DB-43F2-A679-A11ED261F518}">
  <dimension ref="A1:F54"/>
  <sheetViews>
    <sheetView showGridLines="0" topLeftCell="A4" zoomScale="80" zoomScaleNormal="80" workbookViewId="0">
      <selection activeCell="B17" sqref="B17"/>
    </sheetView>
  </sheetViews>
  <sheetFormatPr defaultRowHeight="14.4" x14ac:dyDescent="0.3"/>
  <cols>
    <col min="1" max="1" width="42.5546875" customWidth="1"/>
  </cols>
  <sheetData>
    <row r="1" spans="1:6" ht="17.399999999999999" x14ac:dyDescent="0.3">
      <c r="A1" s="47" t="s">
        <v>195</v>
      </c>
      <c r="B1" s="2"/>
      <c r="C1" s="2"/>
      <c r="D1" s="2"/>
      <c r="E1" s="2"/>
      <c r="F1" s="21"/>
    </row>
    <row r="2" spans="1:6" x14ac:dyDescent="0.3">
      <c r="A2" s="2"/>
      <c r="B2" s="2"/>
      <c r="C2" s="2"/>
      <c r="D2" s="2"/>
      <c r="E2" s="2"/>
      <c r="F2" s="21"/>
    </row>
    <row r="3" spans="1:6" x14ac:dyDescent="0.3">
      <c r="A3" s="2"/>
      <c r="B3" s="2"/>
      <c r="C3" s="2"/>
      <c r="D3" s="2"/>
      <c r="E3" s="2"/>
      <c r="F3" s="21"/>
    </row>
    <row r="4" spans="1:6" x14ac:dyDescent="0.3">
      <c r="A4" s="2"/>
      <c r="B4" s="46"/>
      <c r="C4" s="46"/>
      <c r="D4" s="46"/>
      <c r="E4" s="46"/>
    </row>
    <row r="5" spans="1:6" x14ac:dyDescent="0.3">
      <c r="A5" s="2"/>
      <c r="B5" s="2"/>
      <c r="C5" s="2"/>
      <c r="D5" s="2"/>
      <c r="E5" s="2"/>
    </row>
    <row r="6" spans="1:6" x14ac:dyDescent="0.3">
      <c r="A6" s="2"/>
      <c r="B6" s="2" t="s">
        <v>54</v>
      </c>
      <c r="C6" s="2" t="s">
        <v>55</v>
      </c>
      <c r="D6" s="2" t="s">
        <v>56</v>
      </c>
      <c r="E6" s="2" t="s">
        <v>57</v>
      </c>
    </row>
    <row r="7" spans="1:6" x14ac:dyDescent="0.3">
      <c r="A7" s="17" t="s">
        <v>58</v>
      </c>
      <c r="B7" s="39">
        <v>53823</v>
      </c>
      <c r="C7" s="39">
        <v>31536</v>
      </c>
      <c r="D7" s="39">
        <v>24578</v>
      </c>
      <c r="E7" s="39">
        <v>21461.268</v>
      </c>
    </row>
    <row r="8" spans="1:6" x14ac:dyDescent="0.3">
      <c r="A8" s="15" t="s">
        <v>1</v>
      </c>
      <c r="B8" s="40">
        <v>40217</v>
      </c>
      <c r="C8" s="40">
        <v>24906</v>
      </c>
      <c r="D8" s="40">
        <v>20509</v>
      </c>
      <c r="E8" s="40">
        <v>17419.246999999999</v>
      </c>
    </row>
    <row r="9" spans="1:6" x14ac:dyDescent="0.3">
      <c r="A9" s="14" t="s">
        <v>2</v>
      </c>
      <c r="B9" s="41">
        <v>37306</v>
      </c>
      <c r="C9" s="41">
        <v>22584</v>
      </c>
      <c r="D9" s="41">
        <v>18355</v>
      </c>
      <c r="E9" s="41">
        <v>15518.197</v>
      </c>
    </row>
    <row r="10" spans="1:6" x14ac:dyDescent="0.3">
      <c r="A10" s="16" t="s">
        <v>3</v>
      </c>
      <c r="B10" s="40">
        <v>2911</v>
      </c>
      <c r="C10" s="40">
        <v>2322</v>
      </c>
      <c r="D10" s="40">
        <v>2154</v>
      </c>
      <c r="E10" s="40">
        <v>1901.05</v>
      </c>
    </row>
    <row r="11" spans="1:6" x14ac:dyDescent="0.3">
      <c r="A11" s="13" t="s">
        <v>4</v>
      </c>
      <c r="B11" s="41">
        <v>1910</v>
      </c>
      <c r="C11" s="4"/>
      <c r="D11" s="4"/>
      <c r="E11" s="4"/>
    </row>
    <row r="12" spans="1:6" x14ac:dyDescent="0.3">
      <c r="A12" s="12" t="s">
        <v>5</v>
      </c>
      <c r="B12" s="42">
        <v>1001</v>
      </c>
      <c r="C12" s="19"/>
      <c r="D12" s="19"/>
      <c r="E12" s="19"/>
    </row>
    <row r="13" spans="1:6" x14ac:dyDescent="0.3">
      <c r="A13" s="17" t="s">
        <v>6</v>
      </c>
      <c r="B13" s="39">
        <v>13606</v>
      </c>
      <c r="C13" s="39">
        <v>6630</v>
      </c>
      <c r="D13" s="39">
        <v>4069</v>
      </c>
      <c r="E13" s="39">
        <v>4042.0210000000002</v>
      </c>
    </row>
    <row r="14" spans="1:6" x14ac:dyDescent="0.3">
      <c r="A14" s="15" t="s">
        <v>7</v>
      </c>
      <c r="B14" s="40">
        <v>7110</v>
      </c>
      <c r="C14" s="40">
        <v>4636</v>
      </c>
      <c r="D14" s="40">
        <v>3989</v>
      </c>
      <c r="E14" s="40">
        <v>4294.8609999999999</v>
      </c>
    </row>
    <row r="15" spans="1:6" x14ac:dyDescent="0.3">
      <c r="A15" s="14" t="s">
        <v>8</v>
      </c>
      <c r="B15" s="41">
        <v>2593</v>
      </c>
      <c r="C15" s="41">
        <v>1491</v>
      </c>
      <c r="D15" s="41">
        <v>1343</v>
      </c>
      <c r="E15" s="41">
        <v>1460.37</v>
      </c>
    </row>
    <row r="16" spans="1:6" x14ac:dyDescent="0.3">
      <c r="A16" s="11" t="s">
        <v>9</v>
      </c>
      <c r="B16" s="42">
        <v>4517</v>
      </c>
      <c r="C16" s="42">
        <v>3145</v>
      </c>
      <c r="D16" s="42">
        <v>2646</v>
      </c>
      <c r="E16" s="42">
        <v>2834.491</v>
      </c>
    </row>
    <row r="17" spans="1:5" x14ac:dyDescent="0.3">
      <c r="A17" s="17" t="s">
        <v>10</v>
      </c>
      <c r="B17" s="39">
        <v>6496</v>
      </c>
      <c r="C17" s="39">
        <v>1994</v>
      </c>
      <c r="D17" s="39">
        <v>80</v>
      </c>
      <c r="E17" s="39">
        <v>-252.84</v>
      </c>
    </row>
    <row r="18" spans="1:5" x14ac:dyDescent="0.3">
      <c r="A18" s="15" t="s">
        <v>11</v>
      </c>
      <c r="B18" s="40">
        <v>178</v>
      </c>
      <c r="C18" s="40">
        <v>-56</v>
      </c>
      <c r="D18" s="40">
        <v>129</v>
      </c>
      <c r="E18" s="40">
        <v>24.841000000000001</v>
      </c>
    </row>
    <row r="19" spans="1:5" x14ac:dyDescent="0.3">
      <c r="A19" s="14" t="s">
        <v>12</v>
      </c>
      <c r="B19" s="41">
        <v>56</v>
      </c>
      <c r="C19" s="41">
        <v>30</v>
      </c>
      <c r="D19" s="41">
        <v>44</v>
      </c>
      <c r="E19" s="41">
        <v>24.533000000000001</v>
      </c>
    </row>
    <row r="20" spans="1:5" x14ac:dyDescent="0.3">
      <c r="A20" s="11" t="s">
        <v>13</v>
      </c>
      <c r="B20" s="42">
        <v>122</v>
      </c>
      <c r="C20" s="43">
        <v>-86</v>
      </c>
      <c r="D20" s="42">
        <v>85</v>
      </c>
      <c r="E20" s="42">
        <v>0.308</v>
      </c>
    </row>
    <row r="21" spans="1:5" x14ac:dyDescent="0.3">
      <c r="A21" s="10" t="s">
        <v>14</v>
      </c>
      <c r="B21" s="39">
        <v>371</v>
      </c>
      <c r="C21" s="39">
        <v>748</v>
      </c>
      <c r="D21" s="39">
        <v>685</v>
      </c>
      <c r="E21" s="39">
        <v>663.07100000000003</v>
      </c>
    </row>
    <row r="22" spans="1:5" x14ac:dyDescent="0.3">
      <c r="A22" s="11" t="s">
        <v>15</v>
      </c>
      <c r="B22" s="42">
        <v>424</v>
      </c>
      <c r="C22" s="42">
        <v>796</v>
      </c>
      <c r="D22" s="42">
        <v>716</v>
      </c>
      <c r="E22" s="42">
        <v>717.971</v>
      </c>
    </row>
    <row r="23" spans="1:5" x14ac:dyDescent="0.3">
      <c r="A23" s="14" t="s">
        <v>16</v>
      </c>
      <c r="B23" s="41">
        <v>53</v>
      </c>
      <c r="C23" s="41">
        <v>48</v>
      </c>
      <c r="D23" s="41">
        <v>31</v>
      </c>
      <c r="E23" s="41">
        <v>54.9</v>
      </c>
    </row>
    <row r="24" spans="1:5" x14ac:dyDescent="0.3">
      <c r="A24" s="15" t="s">
        <v>17</v>
      </c>
      <c r="B24" s="40">
        <v>-40</v>
      </c>
      <c r="C24" s="40">
        <v>36</v>
      </c>
      <c r="D24" s="40">
        <v>189</v>
      </c>
      <c r="E24" s="40">
        <v>113.675</v>
      </c>
    </row>
    <row r="25" spans="1:5" x14ac:dyDescent="0.3">
      <c r="A25" s="14" t="s">
        <v>18</v>
      </c>
      <c r="B25" s="44">
        <v>-27</v>
      </c>
      <c r="C25" s="41">
        <v>0</v>
      </c>
      <c r="D25" s="41">
        <v>149</v>
      </c>
      <c r="E25" s="41">
        <v>135.233</v>
      </c>
    </row>
    <row r="26" spans="1:5" x14ac:dyDescent="0.3">
      <c r="A26" s="16" t="s">
        <v>19</v>
      </c>
      <c r="B26" s="40">
        <v>13</v>
      </c>
      <c r="C26" s="40">
        <v>-36</v>
      </c>
      <c r="D26" s="40">
        <v>-40</v>
      </c>
      <c r="E26" s="40">
        <v>21.558</v>
      </c>
    </row>
    <row r="27" spans="1:5" x14ac:dyDescent="0.3">
      <c r="A27" s="13" t="s">
        <v>20</v>
      </c>
      <c r="B27" s="41">
        <v>13</v>
      </c>
      <c r="C27" s="44">
        <v>-36</v>
      </c>
      <c r="D27" s="44">
        <v>-40</v>
      </c>
      <c r="E27" s="41">
        <v>21.558</v>
      </c>
    </row>
    <row r="28" spans="1:5" x14ac:dyDescent="0.3">
      <c r="A28" s="16" t="s">
        <v>59</v>
      </c>
      <c r="B28" s="5"/>
      <c r="C28" s="5"/>
      <c r="D28" s="5"/>
      <c r="E28" s="5"/>
    </row>
    <row r="29" spans="1:5" x14ac:dyDescent="0.3">
      <c r="A29" s="13" t="s">
        <v>60</v>
      </c>
      <c r="B29" s="4"/>
      <c r="C29" s="4"/>
      <c r="D29" s="4"/>
      <c r="E29" s="4"/>
    </row>
    <row r="30" spans="1:5" x14ac:dyDescent="0.3">
      <c r="A30" s="5" t="s">
        <v>21</v>
      </c>
      <c r="B30" s="40">
        <v>6343</v>
      </c>
      <c r="C30" s="40">
        <v>1154</v>
      </c>
      <c r="D30" s="40">
        <v>-665</v>
      </c>
      <c r="E30" s="40">
        <v>-1004.745</v>
      </c>
    </row>
    <row r="31" spans="1:5" x14ac:dyDescent="0.3">
      <c r="A31" s="10" t="s">
        <v>22</v>
      </c>
      <c r="B31" s="39">
        <v>699</v>
      </c>
      <c r="C31" s="39">
        <v>292</v>
      </c>
      <c r="D31" s="39">
        <v>110</v>
      </c>
      <c r="E31" s="39">
        <v>57.837000000000003</v>
      </c>
    </row>
    <row r="32" spans="1:5" x14ac:dyDescent="0.3">
      <c r="A32" s="11" t="s">
        <v>23</v>
      </c>
      <c r="B32" s="42">
        <v>9</v>
      </c>
      <c r="C32" s="42">
        <v>4</v>
      </c>
      <c r="D32" s="42">
        <v>5</v>
      </c>
      <c r="E32" s="42">
        <v>1.891</v>
      </c>
    </row>
    <row r="33" spans="1:5" x14ac:dyDescent="0.3">
      <c r="A33" s="14" t="s">
        <v>24</v>
      </c>
      <c r="B33" s="41">
        <v>839</v>
      </c>
      <c r="C33" s="41">
        <v>248</v>
      </c>
      <c r="D33" s="41">
        <v>86</v>
      </c>
      <c r="E33" s="41">
        <v>23.622</v>
      </c>
    </row>
    <row r="34" spans="1:5" x14ac:dyDescent="0.3">
      <c r="A34" s="11" t="s">
        <v>25</v>
      </c>
      <c r="B34" s="42">
        <v>0</v>
      </c>
      <c r="C34" s="42">
        <v>0</v>
      </c>
      <c r="D34" s="43">
        <v>-4</v>
      </c>
      <c r="E34" s="42">
        <v>0</v>
      </c>
    </row>
    <row r="35" spans="1:5" x14ac:dyDescent="0.3">
      <c r="A35" s="14" t="s">
        <v>26</v>
      </c>
      <c r="B35" s="44">
        <v>-149</v>
      </c>
      <c r="C35" s="41">
        <v>40</v>
      </c>
      <c r="D35" s="41">
        <v>23</v>
      </c>
      <c r="E35" s="41">
        <v>32.323999999999998</v>
      </c>
    </row>
    <row r="36" spans="1:5" x14ac:dyDescent="0.3">
      <c r="A36" s="11" t="s">
        <v>61</v>
      </c>
      <c r="B36" s="42">
        <v>0</v>
      </c>
      <c r="C36" s="42">
        <v>0</v>
      </c>
      <c r="D36" s="42">
        <v>0</v>
      </c>
      <c r="E36" s="42">
        <v>0</v>
      </c>
    </row>
    <row r="37" spans="1:5" x14ac:dyDescent="0.3">
      <c r="A37" s="18" t="s">
        <v>62</v>
      </c>
      <c r="B37" s="41">
        <v>5</v>
      </c>
      <c r="C37" s="44">
        <v>-31</v>
      </c>
      <c r="D37" s="44">
        <v>-8</v>
      </c>
      <c r="E37" s="41">
        <v>0</v>
      </c>
    </row>
    <row r="38" spans="1:5" x14ac:dyDescent="0.3">
      <c r="A38" s="5" t="s">
        <v>27</v>
      </c>
      <c r="B38" s="40">
        <v>5649</v>
      </c>
      <c r="C38" s="40">
        <v>831</v>
      </c>
      <c r="D38" s="40">
        <v>-783</v>
      </c>
      <c r="E38" s="40">
        <v>-1062.5820000000001</v>
      </c>
    </row>
    <row r="39" spans="1:5" x14ac:dyDescent="0.3">
      <c r="A39" s="18" t="s">
        <v>63</v>
      </c>
      <c r="B39" s="41">
        <v>125</v>
      </c>
      <c r="C39" s="41">
        <v>141</v>
      </c>
      <c r="D39" s="41">
        <v>87</v>
      </c>
      <c r="E39" s="44">
        <v>-86.491</v>
      </c>
    </row>
    <row r="40" spans="1:5" x14ac:dyDescent="0.3">
      <c r="A40" s="5" t="s">
        <v>28</v>
      </c>
      <c r="B40" s="40">
        <v>5524</v>
      </c>
      <c r="C40" s="40">
        <v>690</v>
      </c>
      <c r="D40" s="40">
        <v>-870</v>
      </c>
      <c r="E40" s="40">
        <v>-976.09100000000001</v>
      </c>
    </row>
    <row r="41" spans="1:5" x14ac:dyDescent="0.3">
      <c r="A41" s="18" t="s">
        <v>29</v>
      </c>
      <c r="B41" s="41">
        <v>5524</v>
      </c>
      <c r="C41" s="41">
        <v>690</v>
      </c>
      <c r="D41" s="44">
        <v>-870</v>
      </c>
      <c r="E41" s="44">
        <v>-976.09100000000001</v>
      </c>
    </row>
    <row r="42" spans="1:5" x14ac:dyDescent="0.3">
      <c r="A42" s="5" t="s">
        <v>30</v>
      </c>
      <c r="B42" s="5"/>
      <c r="C42" s="5"/>
      <c r="D42" s="5"/>
      <c r="E42" s="5"/>
    </row>
    <row r="43" spans="1:5" x14ac:dyDescent="0.3">
      <c r="A43" s="10" t="s">
        <v>31</v>
      </c>
      <c r="B43" s="6">
        <v>4.8680250000000003</v>
      </c>
      <c r="C43" s="6">
        <v>0.66038799999999998</v>
      </c>
      <c r="D43" s="6">
        <v>-0.83167999999999997</v>
      </c>
      <c r="E43" s="6">
        <v>-1.05148</v>
      </c>
    </row>
    <row r="44" spans="1:5" x14ac:dyDescent="0.3">
      <c r="A44" s="11" t="s">
        <v>32</v>
      </c>
      <c r="B44" s="7">
        <v>986</v>
      </c>
      <c r="C44" s="7">
        <v>933</v>
      </c>
      <c r="D44" s="7">
        <v>887</v>
      </c>
      <c r="E44" s="7">
        <v>852.625</v>
      </c>
    </row>
    <row r="45" spans="1:5" x14ac:dyDescent="0.3">
      <c r="A45" s="14" t="s">
        <v>33</v>
      </c>
      <c r="B45" s="8">
        <v>1033</v>
      </c>
      <c r="C45" s="8">
        <v>960</v>
      </c>
      <c r="D45" s="8">
        <v>905</v>
      </c>
      <c r="E45" s="8">
        <v>863.01499999999999</v>
      </c>
    </row>
    <row r="46" spans="1:5" x14ac:dyDescent="0.3">
      <c r="A46" s="15" t="s">
        <v>34</v>
      </c>
      <c r="B46" s="9">
        <v>4.8928000000000003</v>
      </c>
      <c r="C46" s="9">
        <v>0.6371</v>
      </c>
      <c r="D46" s="9">
        <v>-0.98080000000000001</v>
      </c>
      <c r="E46" s="9">
        <v>-1.1448</v>
      </c>
    </row>
    <row r="47" spans="1:5" x14ac:dyDescent="0.3">
      <c r="A47" s="14" t="s">
        <v>35</v>
      </c>
      <c r="B47" s="8">
        <v>1129</v>
      </c>
      <c r="C47" s="8">
        <v>1083</v>
      </c>
      <c r="D47" s="8">
        <v>887</v>
      </c>
      <c r="E47" s="8">
        <v>852.625</v>
      </c>
    </row>
    <row r="48" spans="1:5" x14ac:dyDescent="0.3">
      <c r="A48" s="11" t="s">
        <v>33</v>
      </c>
      <c r="B48" s="7">
        <v>1033</v>
      </c>
      <c r="C48" s="7">
        <v>960</v>
      </c>
      <c r="D48" s="7">
        <v>905</v>
      </c>
      <c r="E48" s="7">
        <v>863.01499999999999</v>
      </c>
    </row>
    <row r="49" spans="1:5" x14ac:dyDescent="0.3">
      <c r="A49" s="18" t="s">
        <v>36</v>
      </c>
      <c r="B49" s="8">
        <v>79.225999999999999</v>
      </c>
      <c r="C49" s="8">
        <v>84.477000000000004</v>
      </c>
      <c r="D49" s="8">
        <v>87.168999999999997</v>
      </c>
      <c r="E49" s="8">
        <v>83.834999999999994</v>
      </c>
    </row>
    <row r="50" spans="1:5" x14ac:dyDescent="0.3">
      <c r="A50" s="5" t="s">
        <v>37</v>
      </c>
      <c r="B50" s="5"/>
      <c r="C50" s="5"/>
      <c r="D50" s="5"/>
      <c r="E50" s="5"/>
    </row>
    <row r="51" spans="1:5" x14ac:dyDescent="0.3">
      <c r="A51" s="10" t="s">
        <v>37</v>
      </c>
      <c r="B51" s="39">
        <v>9407</v>
      </c>
      <c r="C51" s="39">
        <v>4316</v>
      </c>
      <c r="D51" s="39">
        <v>2234</v>
      </c>
      <c r="E51" s="39">
        <v>1648.21</v>
      </c>
    </row>
    <row r="52" spans="1:5" x14ac:dyDescent="0.3">
      <c r="A52" s="11" t="s">
        <v>38</v>
      </c>
      <c r="B52" s="42">
        <v>6496</v>
      </c>
      <c r="C52" s="42">
        <v>1994</v>
      </c>
      <c r="D52" s="42">
        <v>80</v>
      </c>
      <c r="E52" s="43">
        <v>-252.84</v>
      </c>
    </row>
    <row r="53" spans="1:5" x14ac:dyDescent="0.3">
      <c r="A53" s="14" t="s">
        <v>3</v>
      </c>
      <c r="B53" s="41">
        <v>2911</v>
      </c>
      <c r="C53" s="41">
        <v>2322</v>
      </c>
      <c r="D53" s="41">
        <v>2154</v>
      </c>
      <c r="E53" s="41">
        <v>1901.05</v>
      </c>
    </row>
    <row r="54" spans="1:5" x14ac:dyDescent="0.3">
      <c r="A54" s="45" t="s">
        <v>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51BCD-60DF-49EB-A7A0-D869B3D6FDA3}">
  <dimension ref="A1:K75"/>
  <sheetViews>
    <sheetView showGridLines="0" zoomScale="70" zoomScaleNormal="70" workbookViewId="0">
      <selection activeCell="H17" sqref="H17"/>
    </sheetView>
  </sheetViews>
  <sheetFormatPr defaultRowHeight="14.4" x14ac:dyDescent="0.3"/>
  <cols>
    <col min="1" max="1" width="44.77734375" customWidth="1"/>
    <col min="2" max="2" width="14.77734375" customWidth="1"/>
    <col min="3" max="3" width="16.21875" customWidth="1"/>
    <col min="4" max="4" width="14.44140625" customWidth="1"/>
    <col min="5" max="5" width="18.44140625" customWidth="1"/>
  </cols>
  <sheetData>
    <row r="1" spans="1:11" ht="17.399999999999999" x14ac:dyDescent="0.3">
      <c r="A1" s="81" t="s">
        <v>135</v>
      </c>
      <c r="B1" s="55"/>
      <c r="C1" s="55"/>
      <c r="D1" s="55"/>
      <c r="E1" s="55"/>
      <c r="F1" s="61"/>
      <c r="G1" s="61"/>
      <c r="H1" s="61"/>
      <c r="I1" s="61"/>
      <c r="J1" s="61"/>
      <c r="K1" s="61"/>
    </row>
    <row r="2" spans="1:11" x14ac:dyDescent="0.3">
      <c r="A2" s="55"/>
      <c r="B2" s="55"/>
      <c r="C2" s="55"/>
      <c r="D2" s="55"/>
      <c r="E2" s="55"/>
      <c r="F2" s="61"/>
      <c r="G2" s="61"/>
      <c r="H2" s="61"/>
      <c r="I2" s="61"/>
      <c r="J2" s="61"/>
      <c r="K2" s="61"/>
    </row>
    <row r="3" spans="1:11" x14ac:dyDescent="0.3">
      <c r="A3" s="55"/>
      <c r="B3" s="55"/>
      <c r="C3" s="55"/>
      <c r="D3" s="55"/>
      <c r="E3" s="55"/>
      <c r="F3" s="61"/>
      <c r="G3" s="61"/>
      <c r="H3" s="61"/>
      <c r="I3" s="61"/>
      <c r="J3" s="61"/>
      <c r="K3" s="61"/>
    </row>
    <row r="4" spans="1:11" x14ac:dyDescent="0.3">
      <c r="A4" s="55"/>
      <c r="B4" s="46"/>
      <c r="C4" s="46"/>
      <c r="D4" s="46"/>
      <c r="E4" s="46"/>
      <c r="F4" s="61"/>
      <c r="G4" s="61"/>
      <c r="H4" s="61"/>
      <c r="I4" s="61"/>
      <c r="J4" s="61"/>
      <c r="K4" s="61"/>
    </row>
    <row r="5" spans="1:11" x14ac:dyDescent="0.3">
      <c r="A5" s="55"/>
      <c r="B5" s="72" t="s">
        <v>54</v>
      </c>
      <c r="C5" s="72" t="s">
        <v>55</v>
      </c>
      <c r="D5" s="72" t="s">
        <v>56</v>
      </c>
      <c r="E5" s="72" t="s">
        <v>57</v>
      </c>
      <c r="F5" s="61"/>
      <c r="G5" s="61"/>
      <c r="H5" s="61"/>
      <c r="I5" s="61"/>
      <c r="J5" s="61"/>
      <c r="K5" s="61"/>
    </row>
    <row r="6" spans="1:11" x14ac:dyDescent="0.3">
      <c r="A6" s="56" t="s">
        <v>67</v>
      </c>
      <c r="B6" s="56"/>
      <c r="C6" s="56"/>
      <c r="D6" s="56"/>
      <c r="E6" s="56"/>
      <c r="F6" s="62"/>
      <c r="G6" s="62"/>
      <c r="H6" s="62"/>
      <c r="I6" s="62"/>
      <c r="J6" s="62"/>
      <c r="K6" s="62"/>
    </row>
    <row r="7" spans="1:11" x14ac:dyDescent="0.3">
      <c r="A7" s="59" t="s">
        <v>68</v>
      </c>
      <c r="B7" s="73">
        <v>18052</v>
      </c>
      <c r="C7" s="73">
        <v>19622</v>
      </c>
      <c r="D7" s="73">
        <v>6514</v>
      </c>
      <c r="E7" s="73">
        <v>3878.1689999999999</v>
      </c>
      <c r="F7" s="63"/>
      <c r="G7" s="63"/>
      <c r="H7" s="63"/>
      <c r="I7" s="63"/>
      <c r="J7" s="63"/>
      <c r="K7" s="63"/>
    </row>
    <row r="8" spans="1:11" x14ac:dyDescent="0.3">
      <c r="A8" s="58" t="s">
        <v>69</v>
      </c>
      <c r="B8" s="74">
        <v>17921</v>
      </c>
      <c r="C8" s="74">
        <v>19622</v>
      </c>
      <c r="D8" s="74">
        <v>6514</v>
      </c>
      <c r="E8" s="74">
        <v>3878.1689999999999</v>
      </c>
      <c r="F8" s="64"/>
      <c r="G8" s="64"/>
      <c r="H8" s="64"/>
      <c r="I8" s="64"/>
      <c r="J8" s="64"/>
      <c r="K8" s="64"/>
    </row>
    <row r="9" spans="1:11" x14ac:dyDescent="0.3">
      <c r="A9" s="57" t="s">
        <v>70</v>
      </c>
      <c r="B9" s="75">
        <v>131</v>
      </c>
      <c r="C9" s="75">
        <v>0</v>
      </c>
      <c r="D9" s="75">
        <v>0</v>
      </c>
      <c r="E9" s="75">
        <v>0</v>
      </c>
      <c r="F9" s="64"/>
      <c r="G9" s="64"/>
      <c r="H9" s="64"/>
      <c r="I9" s="64"/>
      <c r="J9" s="64"/>
      <c r="K9" s="64"/>
    </row>
    <row r="10" spans="1:11" x14ac:dyDescent="0.3">
      <c r="A10" s="56" t="s">
        <v>71</v>
      </c>
      <c r="B10" s="76">
        <v>1913</v>
      </c>
      <c r="C10" s="76">
        <v>1886</v>
      </c>
      <c r="D10" s="76">
        <v>1324</v>
      </c>
      <c r="E10" s="76">
        <v>949.02200000000005</v>
      </c>
      <c r="F10" s="63"/>
      <c r="G10" s="63"/>
      <c r="H10" s="63"/>
      <c r="I10" s="63"/>
      <c r="J10" s="63"/>
      <c r="K10" s="63"/>
    </row>
    <row r="11" spans="1:11" x14ac:dyDescent="0.3">
      <c r="A11" s="59" t="s">
        <v>72</v>
      </c>
      <c r="B11" s="73">
        <v>1913</v>
      </c>
      <c r="C11" s="73">
        <v>1886</v>
      </c>
      <c r="D11" s="73">
        <v>1324</v>
      </c>
      <c r="E11" s="73">
        <v>949.02200000000005</v>
      </c>
      <c r="F11" s="63"/>
      <c r="G11" s="63"/>
      <c r="H11" s="63"/>
      <c r="I11" s="63"/>
      <c r="J11" s="63"/>
      <c r="K11" s="63"/>
    </row>
    <row r="12" spans="1:11" x14ac:dyDescent="0.3">
      <c r="A12" s="58" t="s">
        <v>73</v>
      </c>
      <c r="B12" s="74">
        <v>1913</v>
      </c>
      <c r="C12" s="74">
        <v>1886</v>
      </c>
      <c r="D12" s="74">
        <v>1324</v>
      </c>
      <c r="E12" s="74">
        <v>949.02200000000005</v>
      </c>
      <c r="F12" s="64"/>
      <c r="G12" s="64"/>
      <c r="H12" s="64"/>
      <c r="I12" s="64"/>
      <c r="J12" s="64"/>
      <c r="K12" s="64"/>
    </row>
    <row r="13" spans="1:11" x14ac:dyDescent="0.3">
      <c r="A13" s="59" t="s">
        <v>74</v>
      </c>
      <c r="B13" s="73">
        <v>5757</v>
      </c>
      <c r="C13" s="73">
        <v>4101</v>
      </c>
      <c r="D13" s="73">
        <v>3552</v>
      </c>
      <c r="E13" s="73">
        <v>3113.4459999999999</v>
      </c>
      <c r="F13" s="63"/>
      <c r="G13" s="63"/>
      <c r="H13" s="63"/>
      <c r="I13" s="63"/>
      <c r="J13" s="63"/>
      <c r="K13" s="63"/>
    </row>
    <row r="14" spans="1:11" x14ac:dyDescent="0.3">
      <c r="A14" s="58" t="s">
        <v>75</v>
      </c>
      <c r="B14" s="74">
        <v>1277</v>
      </c>
      <c r="C14" s="74">
        <v>1666</v>
      </c>
      <c r="D14" s="74">
        <v>1356</v>
      </c>
      <c r="E14" s="74">
        <v>1581.7629999999999</v>
      </c>
      <c r="F14" s="64"/>
      <c r="G14" s="64"/>
      <c r="H14" s="64"/>
      <c r="I14" s="64"/>
      <c r="J14" s="64"/>
      <c r="K14" s="64"/>
    </row>
    <row r="15" spans="1:11" x14ac:dyDescent="0.3">
      <c r="A15" s="57" t="s">
        <v>76</v>
      </c>
      <c r="B15" s="75">
        <v>1089</v>
      </c>
      <c r="C15" s="75">
        <v>493</v>
      </c>
      <c r="D15" s="75">
        <v>362</v>
      </c>
      <c r="E15" s="75">
        <v>296.99099999999999</v>
      </c>
      <c r="F15" s="64"/>
      <c r="G15" s="64"/>
      <c r="H15" s="64"/>
      <c r="I15" s="64"/>
      <c r="J15" s="64"/>
      <c r="K15" s="64"/>
    </row>
    <row r="16" spans="1:11" x14ac:dyDescent="0.3">
      <c r="A16" s="58" t="s">
        <v>77</v>
      </c>
      <c r="B16" s="74">
        <v>3391</v>
      </c>
      <c r="C16" s="74">
        <v>1942</v>
      </c>
      <c r="D16" s="74">
        <v>1834</v>
      </c>
      <c r="E16" s="74">
        <v>1234.692</v>
      </c>
      <c r="F16" s="64"/>
      <c r="G16" s="64"/>
      <c r="H16" s="64"/>
      <c r="I16" s="64"/>
      <c r="J16" s="64"/>
      <c r="K16" s="64"/>
    </row>
    <row r="17" spans="1:11" x14ac:dyDescent="0.3">
      <c r="A17" s="57" t="s">
        <v>78</v>
      </c>
      <c r="B17" s="75">
        <v>0</v>
      </c>
      <c r="C17" s="75">
        <v>0</v>
      </c>
      <c r="D17" s="75">
        <v>0</v>
      </c>
      <c r="E17" s="75">
        <v>0</v>
      </c>
      <c r="F17" s="64"/>
      <c r="G17" s="64"/>
      <c r="H17" s="64"/>
      <c r="I17" s="65"/>
      <c r="J17" s="64"/>
      <c r="K17" s="64"/>
    </row>
    <row r="18" spans="1:11" x14ac:dyDescent="0.3">
      <c r="A18" s="56" t="s">
        <v>79</v>
      </c>
      <c r="B18" s="76">
        <v>1378</v>
      </c>
      <c r="C18" s="76">
        <v>1108</v>
      </c>
      <c r="D18" s="76">
        <v>713</v>
      </c>
      <c r="E18" s="76">
        <v>365.67099999999999</v>
      </c>
      <c r="F18" s="63"/>
      <c r="G18" s="63"/>
      <c r="H18" s="63"/>
      <c r="I18" s="63"/>
      <c r="J18" s="63"/>
      <c r="K18" s="63"/>
    </row>
    <row r="19" spans="1:11" x14ac:dyDescent="0.3">
      <c r="A19" s="57" t="s">
        <v>80</v>
      </c>
      <c r="B19" s="75">
        <v>1378</v>
      </c>
      <c r="C19" s="75">
        <v>1108</v>
      </c>
      <c r="D19" s="75">
        <v>713</v>
      </c>
      <c r="E19" s="75">
        <v>365.67099999999999</v>
      </c>
      <c r="F19" s="64"/>
      <c r="G19" s="64"/>
      <c r="H19" s="64"/>
      <c r="I19" s="64"/>
      <c r="J19" s="64"/>
      <c r="K19" s="64"/>
    </row>
    <row r="20" spans="1:11" x14ac:dyDescent="0.3">
      <c r="A20" s="58" t="s">
        <v>81</v>
      </c>
      <c r="B20" s="74">
        <v>27100</v>
      </c>
      <c r="C20" s="74">
        <v>26717</v>
      </c>
      <c r="D20" s="74">
        <v>12103</v>
      </c>
      <c r="E20" s="74">
        <v>8306.3080000000009</v>
      </c>
      <c r="F20" s="64"/>
      <c r="G20" s="64"/>
      <c r="H20" s="64"/>
      <c r="I20" s="64"/>
      <c r="J20" s="64"/>
      <c r="K20" s="64"/>
    </row>
    <row r="21" spans="1:11" x14ac:dyDescent="0.3">
      <c r="A21" s="59" t="s">
        <v>82</v>
      </c>
      <c r="B21" s="73">
        <v>31176</v>
      </c>
      <c r="C21" s="73">
        <v>23375</v>
      </c>
      <c r="D21" s="73">
        <v>20199</v>
      </c>
      <c r="E21" s="73">
        <v>19691.231</v>
      </c>
      <c r="F21" s="63"/>
      <c r="G21" s="63"/>
      <c r="H21" s="63"/>
      <c r="I21" s="63"/>
      <c r="J21" s="63"/>
      <c r="K21" s="63"/>
    </row>
    <row r="22" spans="1:11" x14ac:dyDescent="0.3">
      <c r="A22" s="56" t="s">
        <v>83</v>
      </c>
      <c r="B22" s="76">
        <v>39867</v>
      </c>
      <c r="C22" s="76">
        <v>29893</v>
      </c>
      <c r="D22" s="76">
        <v>25062</v>
      </c>
      <c r="E22" s="76">
        <v>22885.847000000002</v>
      </c>
      <c r="F22" s="63"/>
      <c r="G22" s="63"/>
      <c r="H22" s="63"/>
      <c r="I22" s="63"/>
      <c r="J22" s="63"/>
      <c r="K22" s="63"/>
    </row>
    <row r="23" spans="1:11" x14ac:dyDescent="0.3">
      <c r="A23" s="57" t="s">
        <v>84</v>
      </c>
      <c r="B23" s="75">
        <v>4675</v>
      </c>
      <c r="C23" s="75">
        <v>3662</v>
      </c>
      <c r="D23" s="75">
        <v>3024</v>
      </c>
      <c r="E23" s="75">
        <v>4047.0059999999999</v>
      </c>
      <c r="F23" s="64"/>
      <c r="G23" s="64"/>
      <c r="H23" s="64"/>
      <c r="I23" s="64"/>
      <c r="J23" s="64"/>
      <c r="K23" s="64"/>
    </row>
    <row r="24" spans="1:11" x14ac:dyDescent="0.3">
      <c r="A24" s="58" t="s">
        <v>85</v>
      </c>
      <c r="B24" s="69"/>
      <c r="C24" s="69"/>
      <c r="D24" s="69"/>
      <c r="E24" s="69"/>
      <c r="F24" s="65"/>
      <c r="G24" s="65"/>
      <c r="H24" s="65"/>
      <c r="I24" s="64"/>
      <c r="J24" s="64"/>
      <c r="K24" s="64"/>
    </row>
    <row r="25" spans="1:11" x14ac:dyDescent="0.3">
      <c r="A25" s="57" t="s">
        <v>86</v>
      </c>
      <c r="B25" s="75">
        <v>2188</v>
      </c>
      <c r="C25" s="75">
        <v>1811</v>
      </c>
      <c r="D25" s="75">
        <v>1493</v>
      </c>
      <c r="E25" s="75">
        <v>1397.5139999999999</v>
      </c>
      <c r="F25" s="64"/>
      <c r="G25" s="64"/>
      <c r="H25" s="64"/>
      <c r="I25" s="64"/>
      <c r="J25" s="64"/>
      <c r="K25" s="64"/>
    </row>
    <row r="26" spans="1:11" x14ac:dyDescent="0.3">
      <c r="A26" s="58" t="s">
        <v>87</v>
      </c>
      <c r="B26" s="74">
        <v>5559</v>
      </c>
      <c r="C26" s="74">
        <v>1621</v>
      </c>
      <c r="D26" s="74">
        <v>764</v>
      </c>
      <c r="E26" s="74">
        <v>807.29700000000003</v>
      </c>
      <c r="F26" s="64"/>
      <c r="G26" s="64"/>
      <c r="H26" s="64"/>
      <c r="I26" s="64"/>
      <c r="J26" s="64"/>
      <c r="K26" s="64"/>
    </row>
    <row r="27" spans="1:11" x14ac:dyDescent="0.3">
      <c r="A27" s="57" t="s">
        <v>88</v>
      </c>
      <c r="B27" s="75">
        <v>1414</v>
      </c>
      <c r="C27" s="75">
        <v>856</v>
      </c>
      <c r="D27" s="75">
        <v>595</v>
      </c>
      <c r="E27" s="75">
        <v>487.42099999999999</v>
      </c>
      <c r="F27" s="64"/>
      <c r="G27" s="64"/>
      <c r="H27" s="64"/>
      <c r="I27" s="64"/>
      <c r="J27" s="64"/>
      <c r="K27" s="64"/>
    </row>
    <row r="28" spans="1:11" x14ac:dyDescent="0.3">
      <c r="A28" s="58" t="s">
        <v>89</v>
      </c>
      <c r="B28" s="74">
        <v>5284</v>
      </c>
      <c r="C28" s="74">
        <v>3537</v>
      </c>
      <c r="D28" s="74">
        <v>2853</v>
      </c>
      <c r="E28" s="74">
        <v>2089.7579999999998</v>
      </c>
      <c r="F28" s="64"/>
      <c r="G28" s="64"/>
      <c r="H28" s="64"/>
      <c r="I28" s="64"/>
      <c r="J28" s="64"/>
      <c r="K28" s="64"/>
    </row>
    <row r="29" spans="1:11" x14ac:dyDescent="0.3">
      <c r="A29" s="57" t="s">
        <v>90</v>
      </c>
      <c r="B29" s="75">
        <v>18731</v>
      </c>
      <c r="C29" s="75">
        <v>16848</v>
      </c>
      <c r="D29" s="75">
        <v>15115</v>
      </c>
      <c r="E29" s="75">
        <v>14056.851000000001</v>
      </c>
      <c r="F29" s="64"/>
      <c r="G29" s="64"/>
      <c r="H29" s="64"/>
      <c r="I29" s="64"/>
      <c r="J29" s="64"/>
      <c r="K29" s="64"/>
    </row>
    <row r="30" spans="1:11" x14ac:dyDescent="0.3">
      <c r="A30" s="58" t="s">
        <v>91</v>
      </c>
      <c r="B30" s="74">
        <v>2016</v>
      </c>
      <c r="C30" s="74">
        <v>1558</v>
      </c>
      <c r="D30" s="74">
        <v>1218</v>
      </c>
      <c r="E30" s="69"/>
      <c r="F30" s="65"/>
      <c r="G30" s="65"/>
      <c r="H30" s="65"/>
      <c r="I30" s="65"/>
      <c r="J30" s="65"/>
      <c r="K30" s="65"/>
    </row>
    <row r="31" spans="1:11" x14ac:dyDescent="0.3">
      <c r="A31" s="57" t="s">
        <v>92</v>
      </c>
      <c r="B31" s="75">
        <v>8691</v>
      </c>
      <c r="C31" s="75">
        <v>6518</v>
      </c>
      <c r="D31" s="75">
        <v>4863</v>
      </c>
      <c r="E31" s="75">
        <v>3194.616</v>
      </c>
      <c r="F31" s="64"/>
      <c r="G31" s="64"/>
      <c r="H31" s="64"/>
      <c r="I31" s="64"/>
      <c r="J31" s="64"/>
      <c r="K31" s="64"/>
    </row>
    <row r="32" spans="1:11" x14ac:dyDescent="0.3">
      <c r="A32" s="56" t="s">
        <v>93</v>
      </c>
      <c r="B32" s="76">
        <v>522</v>
      </c>
      <c r="C32" s="76">
        <v>613</v>
      </c>
      <c r="D32" s="76">
        <v>672</v>
      </c>
      <c r="E32" s="76">
        <v>819.76700000000005</v>
      </c>
      <c r="F32" s="63"/>
      <c r="G32" s="63"/>
      <c r="H32" s="63"/>
      <c r="I32" s="63"/>
      <c r="J32" s="63"/>
      <c r="K32" s="63"/>
    </row>
    <row r="33" spans="1:11" x14ac:dyDescent="0.3">
      <c r="A33" s="57" t="s">
        <v>94</v>
      </c>
      <c r="B33" s="75">
        <v>223</v>
      </c>
      <c r="C33" s="75">
        <v>279</v>
      </c>
      <c r="D33" s="75">
        <v>270</v>
      </c>
      <c r="E33" s="75">
        <v>398.21899999999999</v>
      </c>
      <c r="F33" s="64"/>
      <c r="G33" s="64"/>
      <c r="H33" s="64"/>
      <c r="I33" s="64"/>
      <c r="J33" s="64"/>
      <c r="K33" s="64"/>
    </row>
    <row r="34" spans="1:11" x14ac:dyDescent="0.3">
      <c r="A34" s="58" t="s">
        <v>95</v>
      </c>
      <c r="B34" s="74">
        <v>299</v>
      </c>
      <c r="C34" s="74">
        <v>334</v>
      </c>
      <c r="D34" s="74">
        <v>402</v>
      </c>
      <c r="E34" s="74">
        <v>421.548</v>
      </c>
      <c r="F34" s="64"/>
      <c r="G34" s="64"/>
      <c r="H34" s="64"/>
      <c r="I34" s="65"/>
      <c r="J34" s="65"/>
      <c r="K34" s="65"/>
    </row>
    <row r="35" spans="1:11" x14ac:dyDescent="0.3">
      <c r="A35" s="59" t="s">
        <v>96</v>
      </c>
      <c r="B35" s="73">
        <v>1717</v>
      </c>
      <c r="C35" s="73">
        <v>520</v>
      </c>
      <c r="D35" s="73">
        <v>537</v>
      </c>
      <c r="E35" s="73">
        <v>350.65100000000001</v>
      </c>
      <c r="F35" s="63"/>
      <c r="G35" s="63"/>
      <c r="H35" s="63"/>
      <c r="I35" s="63"/>
      <c r="J35" s="63"/>
      <c r="K35" s="63"/>
    </row>
    <row r="36" spans="1:11" x14ac:dyDescent="0.3">
      <c r="A36" s="58" t="s">
        <v>97</v>
      </c>
      <c r="B36" s="74">
        <v>200</v>
      </c>
      <c r="C36" s="74">
        <v>207</v>
      </c>
      <c r="D36" s="74">
        <v>198</v>
      </c>
      <c r="E36" s="74">
        <v>68.159000000000006</v>
      </c>
      <c r="F36" s="64"/>
      <c r="G36" s="64"/>
      <c r="H36" s="64"/>
      <c r="I36" s="64"/>
      <c r="J36" s="64"/>
      <c r="K36" s="64"/>
    </row>
    <row r="37" spans="1:11" x14ac:dyDescent="0.3">
      <c r="A37" s="57" t="s">
        <v>98</v>
      </c>
      <c r="B37" s="75">
        <v>1517</v>
      </c>
      <c r="C37" s="75">
        <v>313</v>
      </c>
      <c r="D37" s="75">
        <v>339</v>
      </c>
      <c r="E37" s="75">
        <v>282.49200000000002</v>
      </c>
      <c r="F37" s="64"/>
      <c r="G37" s="64"/>
      <c r="H37" s="64"/>
      <c r="I37" s="64"/>
      <c r="J37" s="64"/>
      <c r="K37" s="64"/>
    </row>
    <row r="38" spans="1:11" x14ac:dyDescent="0.3">
      <c r="A38" s="56" t="s">
        <v>99</v>
      </c>
      <c r="B38" s="76">
        <v>1616</v>
      </c>
      <c r="C38" s="76">
        <v>923</v>
      </c>
      <c r="D38" s="76">
        <v>798</v>
      </c>
      <c r="E38" s="76">
        <v>571.65700000000004</v>
      </c>
      <c r="F38" s="63"/>
      <c r="G38" s="63"/>
      <c r="H38" s="63"/>
      <c r="I38" s="63"/>
      <c r="J38" s="63"/>
      <c r="K38" s="63"/>
    </row>
    <row r="39" spans="1:11" x14ac:dyDescent="0.3">
      <c r="A39" s="57" t="s">
        <v>100</v>
      </c>
      <c r="B39" s="70"/>
      <c r="C39" s="70"/>
      <c r="D39" s="70"/>
      <c r="E39" s="70"/>
      <c r="F39" s="65"/>
      <c r="G39" s="64"/>
      <c r="H39" s="64"/>
      <c r="I39" s="64"/>
      <c r="J39" s="64"/>
      <c r="K39" s="64"/>
    </row>
    <row r="40" spans="1:11" x14ac:dyDescent="0.3">
      <c r="A40" s="58" t="s">
        <v>101</v>
      </c>
      <c r="B40" s="74">
        <v>1616</v>
      </c>
      <c r="C40" s="74">
        <v>923</v>
      </c>
      <c r="D40" s="74">
        <v>798</v>
      </c>
      <c r="E40" s="74">
        <v>571.65700000000004</v>
      </c>
      <c r="F40" s="64"/>
      <c r="G40" s="64"/>
      <c r="H40" s="64"/>
      <c r="I40" s="64"/>
      <c r="J40" s="64"/>
      <c r="K40" s="64"/>
    </row>
    <row r="41" spans="1:11" x14ac:dyDescent="0.3">
      <c r="A41" s="57" t="s">
        <v>102</v>
      </c>
      <c r="B41" s="75">
        <v>62131</v>
      </c>
      <c r="C41" s="75">
        <v>52148</v>
      </c>
      <c r="D41" s="75">
        <v>34309</v>
      </c>
      <c r="E41" s="75">
        <v>29739.614000000001</v>
      </c>
      <c r="F41" s="64"/>
      <c r="G41" s="64"/>
      <c r="H41" s="64"/>
      <c r="I41" s="64"/>
      <c r="J41" s="64"/>
      <c r="K41" s="64"/>
    </row>
    <row r="42" spans="1:11" x14ac:dyDescent="0.3">
      <c r="A42" s="56" t="s">
        <v>103</v>
      </c>
      <c r="B42" s="71"/>
      <c r="C42" s="71"/>
      <c r="D42" s="71"/>
      <c r="E42" s="71"/>
      <c r="F42" s="62"/>
      <c r="G42" s="62"/>
      <c r="H42" s="62"/>
      <c r="I42" s="62"/>
      <c r="J42" s="62"/>
      <c r="K42" s="62"/>
    </row>
    <row r="43" spans="1:11" x14ac:dyDescent="0.3">
      <c r="A43" s="59" t="s">
        <v>104</v>
      </c>
      <c r="B43" s="68"/>
      <c r="C43" s="68"/>
      <c r="D43" s="68"/>
      <c r="E43" s="68"/>
      <c r="F43" s="62"/>
      <c r="G43" s="62"/>
      <c r="H43" s="62"/>
      <c r="I43" s="62"/>
      <c r="J43" s="62"/>
      <c r="K43" s="62"/>
    </row>
    <row r="44" spans="1:11" x14ac:dyDescent="0.3">
      <c r="A44" s="58" t="s">
        <v>105</v>
      </c>
      <c r="B44" s="74">
        <v>1957</v>
      </c>
      <c r="C44" s="74">
        <v>2459</v>
      </c>
      <c r="D44" s="74">
        <v>2070</v>
      </c>
      <c r="E44" s="74">
        <v>2711.1990000000001</v>
      </c>
      <c r="F44" s="64"/>
      <c r="G44" s="64"/>
      <c r="H44" s="64"/>
      <c r="I44" s="64"/>
      <c r="J44" s="64"/>
      <c r="K44" s="64"/>
    </row>
    <row r="45" spans="1:11" x14ac:dyDescent="0.3">
      <c r="A45" s="57" t="s">
        <v>106</v>
      </c>
      <c r="B45" s="75">
        <v>10025</v>
      </c>
      <c r="C45" s="75">
        <v>6051</v>
      </c>
      <c r="D45" s="75">
        <v>3771</v>
      </c>
      <c r="E45" s="75">
        <v>3404.451</v>
      </c>
      <c r="F45" s="64"/>
      <c r="G45" s="64"/>
      <c r="H45" s="64"/>
      <c r="I45" s="64"/>
      <c r="J45" s="64"/>
      <c r="K45" s="64"/>
    </row>
    <row r="46" spans="1:11" x14ac:dyDescent="0.3">
      <c r="A46" s="58" t="s">
        <v>107</v>
      </c>
      <c r="B46" s="74">
        <v>1122</v>
      </c>
      <c r="C46" s="74">
        <v>777</v>
      </c>
      <c r="D46" s="74">
        <v>611</v>
      </c>
      <c r="E46" s="74">
        <v>348.66300000000001</v>
      </c>
      <c r="F46" s="64"/>
      <c r="G46" s="64"/>
      <c r="H46" s="64"/>
      <c r="I46" s="65"/>
      <c r="J46" s="64"/>
      <c r="K46" s="64"/>
    </row>
    <row r="47" spans="1:11" x14ac:dyDescent="0.3">
      <c r="A47" s="59" t="s">
        <v>108</v>
      </c>
      <c r="B47" s="73">
        <v>6601</v>
      </c>
      <c r="C47" s="73">
        <v>4961</v>
      </c>
      <c r="D47" s="73">
        <v>4215</v>
      </c>
      <c r="E47" s="73">
        <v>3527.8229999999999</v>
      </c>
      <c r="F47" s="63"/>
      <c r="G47" s="63"/>
      <c r="H47" s="63"/>
      <c r="I47" s="63"/>
      <c r="J47" s="63"/>
      <c r="K47" s="63"/>
    </row>
    <row r="48" spans="1:11" x14ac:dyDescent="0.3">
      <c r="A48" s="58" t="s">
        <v>109</v>
      </c>
      <c r="B48" s="74">
        <v>906</v>
      </c>
      <c r="C48" s="74">
        <v>654</v>
      </c>
      <c r="D48" s="74">
        <v>466</v>
      </c>
      <c r="E48" s="74">
        <v>448.83600000000001</v>
      </c>
      <c r="F48" s="64"/>
      <c r="G48" s="64"/>
      <c r="H48" s="64"/>
      <c r="I48" s="64"/>
      <c r="J48" s="64"/>
      <c r="K48" s="64"/>
    </row>
    <row r="49" spans="1:11" x14ac:dyDescent="0.3">
      <c r="A49" s="57" t="s">
        <v>110</v>
      </c>
      <c r="B49" s="75">
        <v>5695</v>
      </c>
      <c r="C49" s="75">
        <v>4307</v>
      </c>
      <c r="D49" s="75">
        <v>3749</v>
      </c>
      <c r="E49" s="75">
        <v>3078.9870000000001</v>
      </c>
      <c r="F49" s="64"/>
      <c r="G49" s="64"/>
      <c r="H49" s="64"/>
      <c r="I49" s="64"/>
      <c r="J49" s="64"/>
      <c r="K49" s="64"/>
    </row>
    <row r="50" spans="1:11" x14ac:dyDescent="0.3">
      <c r="A50" s="58" t="s">
        <v>111</v>
      </c>
      <c r="B50" s="74">
        <v>19705</v>
      </c>
      <c r="C50" s="74">
        <v>14248</v>
      </c>
      <c r="D50" s="74">
        <v>10667</v>
      </c>
      <c r="E50" s="74">
        <v>9992.1360000000004</v>
      </c>
      <c r="F50" s="64"/>
      <c r="G50" s="64"/>
      <c r="H50" s="64"/>
      <c r="I50" s="64"/>
      <c r="J50" s="64"/>
      <c r="K50" s="64"/>
    </row>
    <row r="51" spans="1:11" x14ac:dyDescent="0.3">
      <c r="A51" s="59" t="s">
        <v>112</v>
      </c>
      <c r="B51" s="68"/>
      <c r="C51" s="68"/>
      <c r="D51" s="68"/>
      <c r="E51" s="68"/>
      <c r="F51" s="62"/>
      <c r="G51" s="62"/>
      <c r="H51" s="62"/>
      <c r="I51" s="62"/>
      <c r="J51" s="62"/>
      <c r="K51" s="62"/>
    </row>
    <row r="52" spans="1:11" x14ac:dyDescent="0.3">
      <c r="A52" s="56" t="s">
        <v>113</v>
      </c>
      <c r="B52" s="76">
        <v>6916</v>
      </c>
      <c r="C52" s="76">
        <v>10888</v>
      </c>
      <c r="D52" s="76">
        <v>12627</v>
      </c>
      <c r="E52" s="76">
        <v>11116.072</v>
      </c>
      <c r="F52" s="63"/>
      <c r="G52" s="63"/>
      <c r="H52" s="63"/>
      <c r="I52" s="63"/>
      <c r="J52" s="63"/>
      <c r="K52" s="63"/>
    </row>
    <row r="53" spans="1:11" x14ac:dyDescent="0.3">
      <c r="A53" s="57" t="s">
        <v>114</v>
      </c>
      <c r="B53" s="75">
        <v>4254</v>
      </c>
      <c r="C53" s="75">
        <v>8513</v>
      </c>
      <c r="D53" s="75">
        <v>10402</v>
      </c>
      <c r="E53" s="75">
        <v>8410.49</v>
      </c>
      <c r="F53" s="64"/>
      <c r="G53" s="64"/>
      <c r="H53" s="64"/>
      <c r="I53" s="64"/>
      <c r="J53" s="64"/>
      <c r="K53" s="64"/>
    </row>
    <row r="54" spans="1:11" x14ac:dyDescent="0.3">
      <c r="A54" s="58" t="s">
        <v>115</v>
      </c>
      <c r="B54" s="74">
        <v>2662</v>
      </c>
      <c r="C54" s="74">
        <v>2375</v>
      </c>
      <c r="D54" s="74">
        <v>2225</v>
      </c>
      <c r="E54" s="74">
        <v>2705.5819999999999</v>
      </c>
      <c r="F54" s="64"/>
      <c r="G54" s="64"/>
      <c r="H54" s="64"/>
      <c r="I54" s="64"/>
      <c r="J54" s="64"/>
      <c r="K54" s="64"/>
    </row>
    <row r="55" spans="1:11" x14ac:dyDescent="0.3">
      <c r="A55" s="57" t="s">
        <v>116</v>
      </c>
      <c r="B55" s="75">
        <v>133</v>
      </c>
      <c r="C55" s="75">
        <v>519</v>
      </c>
      <c r="D55" s="75">
        <v>581</v>
      </c>
      <c r="E55" s="75">
        <v>413.06900000000002</v>
      </c>
      <c r="F55" s="64"/>
      <c r="G55" s="64"/>
      <c r="H55" s="64"/>
      <c r="I55" s="64"/>
      <c r="J55" s="64"/>
      <c r="K55" s="64"/>
    </row>
    <row r="56" spans="1:11" x14ac:dyDescent="0.3">
      <c r="A56" s="58" t="s">
        <v>117</v>
      </c>
      <c r="B56" s="74">
        <v>24</v>
      </c>
      <c r="C56" s="74">
        <v>151</v>
      </c>
      <c r="D56" s="74">
        <v>66</v>
      </c>
      <c r="E56" s="69"/>
      <c r="F56" s="65"/>
      <c r="G56" s="65"/>
      <c r="H56" s="65"/>
      <c r="I56" s="65"/>
      <c r="J56" s="64"/>
      <c r="K56" s="65"/>
    </row>
    <row r="57" spans="1:11" x14ac:dyDescent="0.3">
      <c r="A57" s="59" t="s">
        <v>118</v>
      </c>
      <c r="B57" s="73">
        <v>3770</v>
      </c>
      <c r="C57" s="73">
        <v>2663</v>
      </c>
      <c r="D57" s="73">
        <v>2258</v>
      </c>
      <c r="E57" s="73">
        <v>1904.7329999999999</v>
      </c>
      <c r="F57" s="63"/>
      <c r="G57" s="63"/>
      <c r="H57" s="63"/>
      <c r="I57" s="63"/>
      <c r="J57" s="63"/>
      <c r="K57" s="63"/>
    </row>
    <row r="58" spans="1:11" x14ac:dyDescent="0.3">
      <c r="A58" s="58" t="s">
        <v>119</v>
      </c>
      <c r="B58" s="74">
        <v>1718</v>
      </c>
      <c r="C58" s="74">
        <v>1379</v>
      </c>
      <c r="D58" s="74">
        <v>1051</v>
      </c>
      <c r="E58" s="74">
        <v>854.60799999999995</v>
      </c>
      <c r="F58" s="64"/>
      <c r="G58" s="64"/>
      <c r="H58" s="64"/>
      <c r="I58" s="64"/>
      <c r="J58" s="64"/>
      <c r="K58" s="64"/>
    </row>
    <row r="59" spans="1:11" x14ac:dyDescent="0.3">
      <c r="A59" s="57" t="s">
        <v>120</v>
      </c>
      <c r="B59" s="75">
        <v>2052</v>
      </c>
      <c r="C59" s="75">
        <v>1284</v>
      </c>
      <c r="D59" s="75">
        <v>1207</v>
      </c>
      <c r="E59" s="75">
        <v>1050.125</v>
      </c>
      <c r="F59" s="64"/>
      <c r="G59" s="64"/>
      <c r="H59" s="64"/>
      <c r="I59" s="64"/>
      <c r="J59" s="64"/>
      <c r="K59" s="64"/>
    </row>
    <row r="60" spans="1:11" x14ac:dyDescent="0.3">
      <c r="A60" s="58" t="s">
        <v>121</v>
      </c>
      <c r="B60" s="74">
        <v>30548</v>
      </c>
      <c r="C60" s="74">
        <v>28469</v>
      </c>
      <c r="D60" s="74">
        <v>26199</v>
      </c>
      <c r="E60" s="74">
        <v>23426.01</v>
      </c>
      <c r="F60" s="64"/>
      <c r="G60" s="64"/>
      <c r="H60" s="64"/>
      <c r="I60" s="64"/>
      <c r="J60" s="64"/>
      <c r="K60" s="64"/>
    </row>
    <row r="61" spans="1:11" x14ac:dyDescent="0.3">
      <c r="A61" s="57" t="s">
        <v>122</v>
      </c>
      <c r="B61" s="75">
        <v>0</v>
      </c>
      <c r="C61" s="75">
        <v>0</v>
      </c>
      <c r="D61" s="75">
        <v>0</v>
      </c>
      <c r="E61" s="75">
        <v>0</v>
      </c>
      <c r="F61" s="64"/>
      <c r="G61" s="64"/>
      <c r="H61" s="64"/>
      <c r="I61" s="64"/>
      <c r="J61" s="64"/>
      <c r="K61" s="64"/>
    </row>
    <row r="62" spans="1:11" x14ac:dyDescent="0.3">
      <c r="A62" s="56" t="s">
        <v>123</v>
      </c>
      <c r="B62" s="71"/>
      <c r="C62" s="71"/>
      <c r="D62" s="71"/>
      <c r="E62" s="71"/>
      <c r="F62" s="62"/>
      <c r="G62" s="62"/>
      <c r="H62" s="62"/>
      <c r="I62" s="62"/>
      <c r="J62" s="62"/>
      <c r="K62" s="62"/>
    </row>
    <row r="63" spans="1:11" x14ac:dyDescent="0.3">
      <c r="A63" s="59" t="s">
        <v>124</v>
      </c>
      <c r="B63" s="73">
        <v>30189</v>
      </c>
      <c r="C63" s="73">
        <v>22225</v>
      </c>
      <c r="D63" s="73">
        <v>6618</v>
      </c>
      <c r="E63" s="73">
        <v>4923.2430000000004</v>
      </c>
      <c r="F63" s="63"/>
      <c r="G63" s="63"/>
      <c r="H63" s="63"/>
      <c r="I63" s="63"/>
      <c r="J63" s="63"/>
      <c r="K63" s="63"/>
    </row>
    <row r="64" spans="1:11" x14ac:dyDescent="0.3">
      <c r="A64" s="58" t="s">
        <v>125</v>
      </c>
      <c r="B64" s="74">
        <v>1</v>
      </c>
      <c r="C64" s="74">
        <v>1</v>
      </c>
      <c r="D64" s="74">
        <v>1</v>
      </c>
      <c r="E64" s="74">
        <v>0.17299999999999999</v>
      </c>
      <c r="F64" s="64"/>
      <c r="G64" s="64"/>
      <c r="H64" s="64"/>
      <c r="I64" s="64"/>
      <c r="J64" s="64"/>
      <c r="K64" s="64"/>
    </row>
    <row r="65" spans="1:11" x14ac:dyDescent="0.3">
      <c r="A65" s="57" t="s">
        <v>126</v>
      </c>
      <c r="B65" s="75">
        <v>29803</v>
      </c>
      <c r="C65" s="75">
        <v>27260</v>
      </c>
      <c r="D65" s="75">
        <v>12736</v>
      </c>
      <c r="E65" s="75">
        <v>10249.120000000001</v>
      </c>
      <c r="F65" s="64"/>
      <c r="G65" s="64"/>
      <c r="H65" s="64"/>
      <c r="I65" s="64"/>
      <c r="J65" s="64"/>
      <c r="K65" s="64"/>
    </row>
    <row r="66" spans="1:11" x14ac:dyDescent="0.3">
      <c r="A66" s="58" t="s">
        <v>127</v>
      </c>
      <c r="B66" s="74">
        <v>331</v>
      </c>
      <c r="C66" s="77">
        <v>-5399</v>
      </c>
      <c r="D66" s="77">
        <v>-6083</v>
      </c>
      <c r="E66" s="77">
        <v>-5317.8320000000003</v>
      </c>
      <c r="F66" s="66"/>
      <c r="G66" s="66"/>
      <c r="H66" s="66"/>
      <c r="I66" s="66"/>
      <c r="J66" s="66"/>
      <c r="K66" s="66"/>
    </row>
    <row r="67" spans="1:11" x14ac:dyDescent="0.3">
      <c r="A67" s="57" t="s">
        <v>128</v>
      </c>
      <c r="B67" s="75">
        <v>54</v>
      </c>
      <c r="C67" s="75">
        <v>363</v>
      </c>
      <c r="D67" s="78">
        <v>-36</v>
      </c>
      <c r="E67" s="78">
        <v>-8.218</v>
      </c>
      <c r="F67" s="64"/>
      <c r="G67" s="66"/>
      <c r="H67" s="66"/>
      <c r="I67" s="65"/>
      <c r="J67" s="65"/>
      <c r="K67" s="65"/>
    </row>
    <row r="68" spans="1:11" x14ac:dyDescent="0.3">
      <c r="A68" s="58" t="s">
        <v>129</v>
      </c>
      <c r="B68" s="74">
        <v>30189</v>
      </c>
      <c r="C68" s="74">
        <v>22225</v>
      </c>
      <c r="D68" s="74">
        <v>6618</v>
      </c>
      <c r="E68" s="74">
        <v>4923.2430000000004</v>
      </c>
      <c r="F68" s="64"/>
      <c r="G68" s="64"/>
      <c r="H68" s="64"/>
      <c r="I68" s="64"/>
      <c r="J68" s="64"/>
      <c r="K68" s="64"/>
    </row>
    <row r="69" spans="1:11" x14ac:dyDescent="0.3">
      <c r="A69" s="57" t="s">
        <v>130</v>
      </c>
      <c r="B69" s="75">
        <v>1394</v>
      </c>
      <c r="C69" s="75">
        <v>1454</v>
      </c>
      <c r="D69" s="75">
        <v>1492</v>
      </c>
      <c r="E69" s="75">
        <v>1390.3610000000001</v>
      </c>
      <c r="F69" s="64"/>
      <c r="G69" s="64"/>
      <c r="H69" s="64"/>
      <c r="I69" s="64"/>
      <c r="J69" s="64"/>
      <c r="K69" s="64"/>
    </row>
    <row r="70" spans="1:11" x14ac:dyDescent="0.3">
      <c r="A70" s="58" t="s">
        <v>131</v>
      </c>
      <c r="B70" s="74">
        <v>31583</v>
      </c>
      <c r="C70" s="74">
        <v>23679</v>
      </c>
      <c r="D70" s="74">
        <v>8110</v>
      </c>
      <c r="E70" s="74">
        <v>6313.6040000000003</v>
      </c>
      <c r="F70" s="64"/>
      <c r="G70" s="64"/>
      <c r="H70" s="64"/>
      <c r="I70" s="64"/>
      <c r="J70" s="64"/>
      <c r="K70" s="64"/>
    </row>
    <row r="71" spans="1:11" x14ac:dyDescent="0.3">
      <c r="A71" s="57" t="s">
        <v>132</v>
      </c>
      <c r="B71" s="75">
        <v>62131</v>
      </c>
      <c r="C71" s="75">
        <v>52148</v>
      </c>
      <c r="D71" s="75">
        <v>34309</v>
      </c>
      <c r="E71" s="75">
        <v>29739.614000000001</v>
      </c>
      <c r="F71" s="64"/>
      <c r="G71" s="64"/>
      <c r="H71" s="64"/>
      <c r="I71" s="64"/>
      <c r="J71" s="64"/>
      <c r="K71" s="64"/>
    </row>
    <row r="72" spans="1:11" x14ac:dyDescent="0.3">
      <c r="A72" s="56" t="s">
        <v>30</v>
      </c>
      <c r="B72" s="71"/>
      <c r="C72" s="71"/>
      <c r="D72" s="71"/>
      <c r="E72" s="71"/>
      <c r="F72" s="62"/>
      <c r="G72" s="62"/>
      <c r="H72" s="62"/>
      <c r="I72" s="62"/>
      <c r="J72" s="62"/>
      <c r="K72" s="62"/>
    </row>
    <row r="73" spans="1:11" x14ac:dyDescent="0.3">
      <c r="A73" s="57" t="s">
        <v>133</v>
      </c>
      <c r="B73" s="79">
        <v>29.224589999999999</v>
      </c>
      <c r="C73" s="79">
        <v>23.151039999999998</v>
      </c>
      <c r="D73" s="79">
        <v>7.31271</v>
      </c>
      <c r="E73" s="79">
        <v>5.7046999999999999</v>
      </c>
      <c r="F73" s="67"/>
      <c r="G73" s="67"/>
      <c r="H73" s="67"/>
      <c r="I73" s="67"/>
      <c r="J73" s="67"/>
      <c r="K73" s="67"/>
    </row>
    <row r="74" spans="1:11" x14ac:dyDescent="0.3">
      <c r="A74" s="58" t="s">
        <v>134</v>
      </c>
      <c r="B74" s="80">
        <v>27.562439000000001</v>
      </c>
      <c r="C74" s="80">
        <v>22.609375</v>
      </c>
      <c r="D74" s="80">
        <v>6.7193370000000003</v>
      </c>
      <c r="E74" s="80">
        <v>5.2983919999999998</v>
      </c>
      <c r="F74" s="67"/>
      <c r="G74" s="67"/>
      <c r="H74" s="67"/>
      <c r="I74" s="67"/>
      <c r="J74" s="67"/>
      <c r="K74" s="67"/>
    </row>
    <row r="75" spans="1:11" x14ac:dyDescent="0.3">
      <c r="A75" s="60" t="s">
        <v>64</v>
      </c>
      <c r="B75" s="54"/>
      <c r="C75" s="54"/>
      <c r="D75" s="54"/>
      <c r="E75" s="54"/>
      <c r="F75" s="54"/>
      <c r="G75" s="54"/>
      <c r="H75" s="54"/>
      <c r="I75" s="54"/>
      <c r="J75" s="54"/>
      <c r="K75" s="5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B6F3-1CDB-469E-A7EB-E90221F708F4}">
  <dimension ref="A1:F53"/>
  <sheetViews>
    <sheetView showGridLines="0" zoomScale="70" zoomScaleNormal="70" workbookViewId="0">
      <selection activeCell="B22" sqref="B22"/>
    </sheetView>
  </sheetViews>
  <sheetFormatPr defaultRowHeight="14.4" x14ac:dyDescent="0.3"/>
  <cols>
    <col min="1" max="1" width="41.21875" customWidth="1"/>
    <col min="2" max="2" width="14" customWidth="1"/>
    <col min="3" max="3" width="13.21875" customWidth="1"/>
    <col min="4" max="4" width="13.44140625" customWidth="1"/>
    <col min="5" max="5" width="13" customWidth="1"/>
    <col min="6" max="6" width="14" customWidth="1"/>
  </cols>
  <sheetData>
    <row r="1" spans="1:6" ht="17.399999999999999" x14ac:dyDescent="0.3">
      <c r="A1" s="47" t="s">
        <v>196</v>
      </c>
      <c r="B1" s="2"/>
      <c r="C1" s="2"/>
      <c r="D1" s="2"/>
      <c r="E1" s="2"/>
      <c r="F1" s="21"/>
    </row>
    <row r="2" spans="1:6" x14ac:dyDescent="0.3">
      <c r="A2" s="2"/>
      <c r="B2" s="2"/>
      <c r="C2" s="2"/>
      <c r="D2" s="2"/>
      <c r="E2" s="2"/>
      <c r="F2" s="21"/>
    </row>
    <row r="3" spans="1:6" x14ac:dyDescent="0.3">
      <c r="A3" s="2"/>
      <c r="B3" s="2"/>
      <c r="C3" s="2"/>
      <c r="D3" s="2"/>
      <c r="E3" s="2"/>
      <c r="F3" s="21"/>
    </row>
    <row r="4" spans="1:6" x14ac:dyDescent="0.3">
      <c r="A4" s="2"/>
      <c r="B4" s="2"/>
      <c r="C4" s="2"/>
      <c r="D4" s="2"/>
      <c r="E4" s="2"/>
      <c r="F4" s="21"/>
    </row>
    <row r="5" spans="1:6" x14ac:dyDescent="0.3">
      <c r="A5" s="2"/>
      <c r="B5" s="2"/>
      <c r="C5" s="2"/>
      <c r="D5" s="2"/>
      <c r="E5" s="2"/>
      <c r="F5" s="21"/>
    </row>
    <row r="6" spans="1:6" x14ac:dyDescent="0.3">
      <c r="A6" s="2"/>
      <c r="B6" s="104" t="s">
        <v>54</v>
      </c>
      <c r="C6" s="104" t="s">
        <v>55</v>
      </c>
      <c r="D6" s="104" t="s">
        <v>56</v>
      </c>
      <c r="E6" s="104" t="s">
        <v>57</v>
      </c>
      <c r="F6" s="21"/>
    </row>
    <row r="7" spans="1:6" x14ac:dyDescent="0.3">
      <c r="A7" s="100" t="s">
        <v>136</v>
      </c>
      <c r="B7" s="86"/>
      <c r="C7" s="86"/>
      <c r="D7" s="86"/>
      <c r="E7" s="86"/>
      <c r="F7" s="29"/>
    </row>
    <row r="8" spans="1:6" x14ac:dyDescent="0.3">
      <c r="A8" s="101" t="s">
        <v>137</v>
      </c>
      <c r="B8" s="87">
        <v>5644</v>
      </c>
      <c r="C8" s="87">
        <v>862</v>
      </c>
      <c r="D8" s="88">
        <v>-775</v>
      </c>
      <c r="E8" s="88">
        <v>-1062.5820000000001</v>
      </c>
      <c r="F8" s="82"/>
    </row>
    <row r="9" spans="1:6" x14ac:dyDescent="0.3">
      <c r="A9" s="100" t="s">
        <v>138</v>
      </c>
      <c r="B9" s="89">
        <v>2911</v>
      </c>
      <c r="C9" s="89">
        <v>2322</v>
      </c>
      <c r="D9" s="89">
        <v>2154</v>
      </c>
      <c r="E9" s="89">
        <v>1901.05</v>
      </c>
      <c r="F9" s="83"/>
    </row>
    <row r="10" spans="1:6" x14ac:dyDescent="0.3">
      <c r="A10" s="101" t="s">
        <v>139</v>
      </c>
      <c r="B10" s="87">
        <v>1910</v>
      </c>
      <c r="C10" s="87">
        <v>2271</v>
      </c>
      <c r="D10" s="87">
        <v>2110</v>
      </c>
      <c r="E10" s="52"/>
      <c r="F10" s="27"/>
    </row>
    <row r="11" spans="1:6" x14ac:dyDescent="0.3">
      <c r="A11" s="102" t="s">
        <v>140</v>
      </c>
      <c r="B11" s="90">
        <v>1001</v>
      </c>
      <c r="C11" s="90">
        <v>51</v>
      </c>
      <c r="D11" s="90">
        <v>44</v>
      </c>
      <c r="E11" s="1"/>
      <c r="F11" s="27"/>
    </row>
    <row r="12" spans="1:6" x14ac:dyDescent="0.3">
      <c r="A12" s="101" t="s">
        <v>141</v>
      </c>
      <c r="B12" s="87">
        <v>2424</v>
      </c>
      <c r="C12" s="87">
        <v>2575</v>
      </c>
      <c r="D12" s="87">
        <v>1375</v>
      </c>
      <c r="E12" s="87">
        <v>1201.383</v>
      </c>
      <c r="F12" s="84"/>
    </row>
    <row r="13" spans="1:6" x14ac:dyDescent="0.3">
      <c r="A13" s="102" t="s">
        <v>142</v>
      </c>
      <c r="B13" s="90">
        <v>10979</v>
      </c>
      <c r="C13" s="90">
        <v>5759</v>
      </c>
      <c r="D13" s="90">
        <v>2754</v>
      </c>
      <c r="E13" s="90">
        <v>2039.8510000000001</v>
      </c>
      <c r="F13" s="84"/>
    </row>
    <row r="14" spans="1:6" x14ac:dyDescent="0.3">
      <c r="A14" s="103" t="s">
        <v>143</v>
      </c>
      <c r="B14" s="91">
        <v>518</v>
      </c>
      <c r="C14" s="91">
        <v>184</v>
      </c>
      <c r="D14" s="91">
        <v>-349</v>
      </c>
      <c r="E14" s="91">
        <v>57.951000000000001</v>
      </c>
      <c r="F14" s="83"/>
    </row>
    <row r="15" spans="1:6" x14ac:dyDescent="0.3">
      <c r="A15" s="102" t="s">
        <v>144</v>
      </c>
      <c r="B15" s="92">
        <v>-130</v>
      </c>
      <c r="C15" s="92">
        <v>-652</v>
      </c>
      <c r="D15" s="92">
        <v>-367</v>
      </c>
      <c r="E15" s="92">
        <v>-496.73200000000003</v>
      </c>
      <c r="F15" s="82"/>
    </row>
    <row r="16" spans="1:6" x14ac:dyDescent="0.3">
      <c r="A16" s="101" t="s">
        <v>74</v>
      </c>
      <c r="B16" s="88">
        <v>-1709</v>
      </c>
      <c r="C16" s="88">
        <v>-1494</v>
      </c>
      <c r="D16" s="88">
        <v>-1193</v>
      </c>
      <c r="E16" s="88">
        <v>-1238.011</v>
      </c>
      <c r="F16" s="82"/>
    </row>
    <row r="17" spans="1:6" x14ac:dyDescent="0.3">
      <c r="A17" s="102" t="s">
        <v>106</v>
      </c>
      <c r="B17" s="90">
        <v>4578</v>
      </c>
      <c r="C17" s="90">
        <v>2102</v>
      </c>
      <c r="D17" s="90">
        <v>646</v>
      </c>
      <c r="E17" s="90">
        <v>1722.85</v>
      </c>
      <c r="F17" s="84"/>
    </row>
    <row r="18" spans="1:6" x14ac:dyDescent="0.3">
      <c r="A18" s="101" t="s">
        <v>145</v>
      </c>
      <c r="B18" s="52"/>
      <c r="C18" s="52"/>
      <c r="D18" s="52"/>
      <c r="E18" s="52"/>
      <c r="F18" s="27"/>
    </row>
    <row r="19" spans="1:6" x14ac:dyDescent="0.3">
      <c r="A19" s="102" t="s">
        <v>146</v>
      </c>
      <c r="B19" s="92">
        <v>-2221</v>
      </c>
      <c r="C19" s="90">
        <v>228</v>
      </c>
      <c r="D19" s="90">
        <v>565</v>
      </c>
      <c r="E19" s="90">
        <v>69.843999999999994</v>
      </c>
      <c r="F19" s="84"/>
    </row>
    <row r="20" spans="1:6" x14ac:dyDescent="0.3">
      <c r="A20" s="101" t="s">
        <v>147</v>
      </c>
      <c r="B20" s="87">
        <v>11497</v>
      </c>
      <c r="C20" s="87">
        <v>5943</v>
      </c>
      <c r="D20" s="87">
        <v>2405</v>
      </c>
      <c r="E20" s="87">
        <v>2097.8020000000001</v>
      </c>
      <c r="F20" s="84"/>
    </row>
    <row r="21" spans="1:6" x14ac:dyDescent="0.3">
      <c r="A21" s="100" t="s">
        <v>148</v>
      </c>
      <c r="B21" s="86"/>
      <c r="C21" s="86"/>
      <c r="D21" s="86"/>
      <c r="E21" s="86"/>
      <c r="F21" s="29"/>
    </row>
    <row r="22" spans="1:6" x14ac:dyDescent="0.3">
      <c r="A22" s="103" t="s">
        <v>149</v>
      </c>
      <c r="B22" s="93">
        <v>-8014</v>
      </c>
      <c r="C22" s="93">
        <v>-3242</v>
      </c>
      <c r="D22" s="93">
        <v>-1437</v>
      </c>
      <c r="E22" s="93">
        <v>-2319.5160000000001</v>
      </c>
      <c r="F22" s="26"/>
    </row>
    <row r="23" spans="1:6" x14ac:dyDescent="0.3">
      <c r="A23" s="102" t="s">
        <v>150</v>
      </c>
      <c r="B23" s="94">
        <v>-6514</v>
      </c>
      <c r="C23" s="94">
        <v>-3232</v>
      </c>
      <c r="D23" s="94">
        <v>-1432</v>
      </c>
      <c r="E23" s="94">
        <v>-2319.5160000000001</v>
      </c>
      <c r="F23" s="85"/>
    </row>
    <row r="24" spans="1:6" x14ac:dyDescent="0.3">
      <c r="A24" s="101" t="s">
        <v>151</v>
      </c>
      <c r="B24" s="95">
        <v>-1500</v>
      </c>
      <c r="C24" s="95">
        <v>-10</v>
      </c>
      <c r="D24" s="95">
        <v>-5</v>
      </c>
      <c r="E24" s="52"/>
      <c r="F24" s="27"/>
    </row>
    <row r="25" spans="1:6" x14ac:dyDescent="0.3">
      <c r="A25" s="102" t="s">
        <v>152</v>
      </c>
      <c r="B25" s="96">
        <v>0</v>
      </c>
      <c r="C25" s="94">
        <v>-13</v>
      </c>
      <c r="D25" s="94">
        <v>-45</v>
      </c>
      <c r="E25" s="94">
        <v>-17.911999999999999</v>
      </c>
      <c r="F25" s="85"/>
    </row>
    <row r="26" spans="1:6" x14ac:dyDescent="0.3">
      <c r="A26" s="101" t="s">
        <v>153</v>
      </c>
      <c r="B26" s="97">
        <v>2</v>
      </c>
      <c r="C26" s="97">
        <v>24</v>
      </c>
      <c r="D26" s="97">
        <v>279</v>
      </c>
      <c r="E26" s="97">
        <v>437.13400000000001</v>
      </c>
      <c r="F26" s="28"/>
    </row>
    <row r="27" spans="1:6" x14ac:dyDescent="0.3">
      <c r="A27" s="100" t="s">
        <v>154</v>
      </c>
      <c r="B27" s="98">
        <v>-132</v>
      </c>
      <c r="C27" s="98">
        <v>0</v>
      </c>
      <c r="D27" s="98">
        <v>0</v>
      </c>
      <c r="E27" s="98">
        <v>0</v>
      </c>
      <c r="F27" s="26"/>
    </row>
    <row r="28" spans="1:6" x14ac:dyDescent="0.3">
      <c r="A28" s="101" t="s">
        <v>155</v>
      </c>
      <c r="B28" s="97">
        <v>132</v>
      </c>
      <c r="C28" s="97">
        <v>0</v>
      </c>
      <c r="D28" s="97">
        <v>0</v>
      </c>
      <c r="E28" s="97">
        <v>0</v>
      </c>
      <c r="F28" s="28"/>
    </row>
    <row r="29" spans="1:6" x14ac:dyDescent="0.3">
      <c r="A29" s="102" t="s">
        <v>156</v>
      </c>
      <c r="B29" s="96">
        <v>0</v>
      </c>
      <c r="C29" s="96">
        <v>0</v>
      </c>
      <c r="D29" s="96">
        <v>0</v>
      </c>
      <c r="E29" s="96">
        <v>0</v>
      </c>
      <c r="F29" s="28"/>
    </row>
    <row r="30" spans="1:6" x14ac:dyDescent="0.3">
      <c r="A30" s="103" t="s">
        <v>141</v>
      </c>
      <c r="B30" s="93">
        <v>278</v>
      </c>
      <c r="C30" s="93">
        <v>123</v>
      </c>
      <c r="D30" s="93">
        <v>46</v>
      </c>
      <c r="E30" s="93">
        <v>0</v>
      </c>
      <c r="F30" s="26"/>
    </row>
    <row r="31" spans="1:6" x14ac:dyDescent="0.3">
      <c r="A31" s="102" t="s">
        <v>157</v>
      </c>
      <c r="B31" s="96">
        <v>0</v>
      </c>
      <c r="C31" s="96">
        <v>0</v>
      </c>
      <c r="D31" s="96">
        <v>0</v>
      </c>
      <c r="E31" s="96">
        <v>0</v>
      </c>
      <c r="F31" s="28"/>
    </row>
    <row r="32" spans="1:6" x14ac:dyDescent="0.3">
      <c r="A32" s="101" t="s">
        <v>158</v>
      </c>
      <c r="B32" s="97">
        <v>278</v>
      </c>
      <c r="C32" s="97">
        <v>123</v>
      </c>
      <c r="D32" s="97">
        <v>46</v>
      </c>
      <c r="E32" s="97">
        <v>0</v>
      </c>
      <c r="F32" s="28"/>
    </row>
    <row r="33" spans="1:6" x14ac:dyDescent="0.3">
      <c r="A33" s="102" t="s">
        <v>159</v>
      </c>
      <c r="B33" s="94">
        <v>-7866</v>
      </c>
      <c r="C33" s="94">
        <v>-3108</v>
      </c>
      <c r="D33" s="94">
        <v>-1157</v>
      </c>
      <c r="E33" s="94">
        <v>-1900.2940000000001</v>
      </c>
      <c r="F33" s="85"/>
    </row>
    <row r="34" spans="1:6" x14ac:dyDescent="0.3">
      <c r="A34" s="103" t="s">
        <v>160</v>
      </c>
      <c r="B34" s="99"/>
      <c r="C34" s="99"/>
      <c r="D34" s="99"/>
      <c r="E34" s="99"/>
      <c r="F34" s="29"/>
    </row>
    <row r="35" spans="1:6" x14ac:dyDescent="0.3">
      <c r="A35" s="100" t="s">
        <v>161</v>
      </c>
      <c r="B35" s="89">
        <v>707</v>
      </c>
      <c r="C35" s="89">
        <v>12686</v>
      </c>
      <c r="D35" s="89">
        <v>1285</v>
      </c>
      <c r="E35" s="89">
        <v>295.72199999999998</v>
      </c>
      <c r="F35" s="83"/>
    </row>
    <row r="36" spans="1:6" x14ac:dyDescent="0.3">
      <c r="A36" s="103" t="s">
        <v>162</v>
      </c>
      <c r="B36" s="91">
        <v>707</v>
      </c>
      <c r="C36" s="91">
        <v>12686</v>
      </c>
      <c r="D36" s="91">
        <v>1285</v>
      </c>
      <c r="E36" s="91">
        <v>295.72199999999998</v>
      </c>
      <c r="F36" s="83"/>
    </row>
    <row r="37" spans="1:6" x14ac:dyDescent="0.3">
      <c r="A37" s="102" t="s">
        <v>163</v>
      </c>
      <c r="B37" s="90">
        <v>0</v>
      </c>
      <c r="C37" s="90">
        <v>12269</v>
      </c>
      <c r="D37" s="90">
        <v>848</v>
      </c>
      <c r="E37" s="90">
        <v>0</v>
      </c>
      <c r="F37" s="84"/>
    </row>
    <row r="38" spans="1:6" x14ac:dyDescent="0.3">
      <c r="A38" s="101" t="s">
        <v>164</v>
      </c>
      <c r="B38" s="87">
        <v>707</v>
      </c>
      <c r="C38" s="87">
        <v>417</v>
      </c>
      <c r="D38" s="87">
        <v>437</v>
      </c>
      <c r="E38" s="87">
        <v>295.72199999999998</v>
      </c>
      <c r="F38" s="84"/>
    </row>
    <row r="39" spans="1:6" x14ac:dyDescent="0.3">
      <c r="A39" s="100" t="s">
        <v>165</v>
      </c>
      <c r="B39" s="89">
        <v>-5741</v>
      </c>
      <c r="C39" s="89">
        <v>-2494</v>
      </c>
      <c r="D39" s="89">
        <v>761</v>
      </c>
      <c r="E39" s="89">
        <v>89.144000000000005</v>
      </c>
      <c r="F39" s="83"/>
    </row>
    <row r="40" spans="1:6" x14ac:dyDescent="0.3">
      <c r="A40" s="103" t="s">
        <v>166</v>
      </c>
      <c r="B40" s="91">
        <v>-5741</v>
      </c>
      <c r="C40" s="91">
        <v>-2494</v>
      </c>
      <c r="D40" s="91">
        <v>761</v>
      </c>
      <c r="E40" s="91">
        <v>89.144000000000005</v>
      </c>
      <c r="F40" s="83"/>
    </row>
    <row r="41" spans="1:6" x14ac:dyDescent="0.3">
      <c r="A41" s="102" t="s">
        <v>167</v>
      </c>
      <c r="B41" s="90">
        <v>8874</v>
      </c>
      <c r="C41" s="90">
        <v>9707</v>
      </c>
      <c r="D41" s="90">
        <v>10632</v>
      </c>
      <c r="E41" s="90">
        <v>6176.1729999999998</v>
      </c>
      <c r="F41" s="84"/>
    </row>
    <row r="42" spans="1:6" x14ac:dyDescent="0.3">
      <c r="A42" s="101" t="s">
        <v>168</v>
      </c>
      <c r="B42" s="88">
        <v>-14615</v>
      </c>
      <c r="C42" s="88">
        <v>-12201</v>
      </c>
      <c r="D42" s="88">
        <v>-9871</v>
      </c>
      <c r="E42" s="88">
        <v>-6087.0290000000005</v>
      </c>
      <c r="F42" s="82"/>
    </row>
    <row r="43" spans="1:6" x14ac:dyDescent="0.3">
      <c r="A43" s="100" t="s">
        <v>141</v>
      </c>
      <c r="B43" s="89">
        <v>-171</v>
      </c>
      <c r="C43" s="89">
        <v>-243</v>
      </c>
      <c r="D43" s="89">
        <v>-796</v>
      </c>
      <c r="E43" s="89">
        <v>-248.245</v>
      </c>
      <c r="F43" s="83"/>
    </row>
    <row r="44" spans="1:6" x14ac:dyDescent="0.3">
      <c r="A44" s="101" t="s">
        <v>157</v>
      </c>
      <c r="B44" s="88">
        <v>-171</v>
      </c>
      <c r="C44" s="88">
        <v>-243</v>
      </c>
      <c r="D44" s="88">
        <v>-796</v>
      </c>
      <c r="E44" s="88">
        <v>-248.245</v>
      </c>
      <c r="F44" s="82"/>
    </row>
    <row r="45" spans="1:6" x14ac:dyDescent="0.3">
      <c r="A45" s="102" t="s">
        <v>158</v>
      </c>
      <c r="B45" s="1"/>
      <c r="C45" s="1"/>
      <c r="D45" s="1"/>
      <c r="E45" s="90">
        <v>0</v>
      </c>
      <c r="F45" s="84"/>
    </row>
    <row r="46" spans="1:6" x14ac:dyDescent="0.3">
      <c r="A46" s="101" t="s">
        <v>169</v>
      </c>
      <c r="B46" s="88">
        <v>-5205</v>
      </c>
      <c r="C46" s="87">
        <v>9949</v>
      </c>
      <c r="D46" s="87">
        <v>1250</v>
      </c>
      <c r="E46" s="87">
        <v>136.62100000000001</v>
      </c>
      <c r="F46" s="84"/>
    </row>
    <row r="47" spans="1:6" x14ac:dyDescent="0.3">
      <c r="A47" s="100" t="s">
        <v>170</v>
      </c>
      <c r="B47" s="86"/>
      <c r="C47" s="86"/>
      <c r="D47" s="86"/>
      <c r="E47" s="86"/>
      <c r="F47" s="29"/>
    </row>
    <row r="48" spans="1:6" x14ac:dyDescent="0.3">
      <c r="A48" s="101" t="s">
        <v>171</v>
      </c>
      <c r="B48" s="88">
        <v>-183</v>
      </c>
      <c r="C48" s="87">
        <v>334</v>
      </c>
      <c r="D48" s="87">
        <v>8</v>
      </c>
      <c r="E48" s="88">
        <v>-22.7</v>
      </c>
      <c r="F48" s="82"/>
    </row>
    <row r="49" spans="1:6" x14ac:dyDescent="0.3">
      <c r="A49" s="102" t="s">
        <v>172</v>
      </c>
      <c r="B49" s="92">
        <v>-1757</v>
      </c>
      <c r="C49" s="90">
        <v>13118</v>
      </c>
      <c r="D49" s="90">
        <v>2506</v>
      </c>
      <c r="E49" s="90">
        <v>311.42899999999997</v>
      </c>
      <c r="F49" s="84"/>
    </row>
    <row r="50" spans="1:6" x14ac:dyDescent="0.3">
      <c r="A50" s="103" t="s">
        <v>173</v>
      </c>
      <c r="B50" s="91">
        <v>4983</v>
      </c>
      <c r="C50" s="91">
        <v>2711</v>
      </c>
      <c r="D50" s="91">
        <v>973</v>
      </c>
      <c r="E50" s="91">
        <v>-221.714</v>
      </c>
      <c r="F50" s="83"/>
    </row>
    <row r="51" spans="1:6" x14ac:dyDescent="0.3">
      <c r="A51" s="102" t="s">
        <v>174</v>
      </c>
      <c r="B51" s="90">
        <v>4.41364</v>
      </c>
      <c r="C51" s="90">
        <v>2.5032320000000001</v>
      </c>
      <c r="D51" s="90">
        <v>1.096956</v>
      </c>
      <c r="E51" s="92">
        <v>-0.26003700000000002</v>
      </c>
      <c r="F51" s="82"/>
    </row>
    <row r="52" spans="1:6" x14ac:dyDescent="0.3">
      <c r="A52" s="101" t="s">
        <v>175</v>
      </c>
      <c r="B52" s="97">
        <v>0.41765000000000002</v>
      </c>
      <c r="C52" s="97">
        <v>0.35473100000000002</v>
      </c>
      <c r="D52" s="97">
        <v>1.311113</v>
      </c>
      <c r="E52" s="95">
        <v>-0.390681</v>
      </c>
      <c r="F52" s="85"/>
    </row>
    <row r="53" spans="1:6" x14ac:dyDescent="0.3">
      <c r="A53" s="45" t="s">
        <v>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6174-5C1C-4DCB-8859-820D05D79C9F}">
  <dimension ref="A1:S73"/>
  <sheetViews>
    <sheetView showGridLines="0" zoomScale="90" zoomScaleNormal="90" workbookViewId="0">
      <selection activeCell="J73" sqref="J73"/>
    </sheetView>
  </sheetViews>
  <sheetFormatPr defaultRowHeight="14.4" x14ac:dyDescent="0.3"/>
  <cols>
    <col min="1" max="1" width="20.88671875" customWidth="1"/>
    <col min="2" max="2" width="11.44140625" customWidth="1"/>
    <col min="3" max="3" width="10.109375" bestFit="1" customWidth="1"/>
    <col min="6" max="6" width="10.21875" bestFit="1" customWidth="1"/>
    <col min="7" max="10" width="11.21875" bestFit="1" customWidth="1"/>
    <col min="11" max="11" width="12.77734375" bestFit="1" customWidth="1"/>
    <col min="12" max="12" width="9.44140625" bestFit="1" customWidth="1"/>
  </cols>
  <sheetData>
    <row r="1" spans="1:19" ht="18" x14ac:dyDescent="0.35">
      <c r="A1" s="114" t="s">
        <v>0</v>
      </c>
      <c r="B1" s="115">
        <v>44718</v>
      </c>
      <c r="H1" s="156" t="s">
        <v>199</v>
      </c>
      <c r="I1" s="156"/>
      <c r="J1" s="156"/>
      <c r="K1" s="156"/>
    </row>
    <row r="2" spans="1:19" x14ac:dyDescent="0.3">
      <c r="A2" s="114" t="s">
        <v>197</v>
      </c>
      <c r="B2" s="114" t="s">
        <v>198</v>
      </c>
    </row>
    <row r="3" spans="1:19" x14ac:dyDescent="0.3">
      <c r="A3" s="114" t="s">
        <v>201</v>
      </c>
      <c r="B3" s="136">
        <v>720.7</v>
      </c>
    </row>
    <row r="4" spans="1:19" ht="15.6" x14ac:dyDescent="0.3">
      <c r="F4" s="176" t="s">
        <v>200</v>
      </c>
      <c r="G4" s="176"/>
      <c r="H4" s="176"/>
      <c r="I4" s="176"/>
      <c r="O4" s="157" t="s">
        <v>190</v>
      </c>
      <c r="P4" s="158"/>
      <c r="Q4" s="158"/>
      <c r="R4" s="159"/>
    </row>
    <row r="5" spans="1:19" ht="15.6" x14ac:dyDescent="0.3">
      <c r="C5" s="168" t="s">
        <v>180</v>
      </c>
      <c r="D5" s="169"/>
      <c r="E5" s="160" t="s">
        <v>178</v>
      </c>
      <c r="F5" s="161"/>
      <c r="G5" s="162" t="s">
        <v>177</v>
      </c>
      <c r="H5" s="163"/>
      <c r="I5" s="164" t="s">
        <v>181</v>
      </c>
      <c r="J5" s="165"/>
      <c r="L5" s="166" t="s">
        <v>180</v>
      </c>
      <c r="M5" s="167"/>
      <c r="N5" s="160" t="s">
        <v>178</v>
      </c>
      <c r="O5" s="161"/>
      <c r="P5" s="162" t="s">
        <v>177</v>
      </c>
      <c r="Q5" s="163"/>
      <c r="R5" s="164" t="s">
        <v>181</v>
      </c>
      <c r="S5" s="165"/>
    </row>
    <row r="6" spans="1:19" x14ac:dyDescent="0.3">
      <c r="C6" s="170" t="s">
        <v>39</v>
      </c>
      <c r="D6" s="171"/>
      <c r="E6" s="172">
        <v>0.47</v>
      </c>
      <c r="F6" s="173"/>
      <c r="G6" s="172">
        <v>0.59</v>
      </c>
      <c r="H6" s="173"/>
      <c r="I6" s="172">
        <v>0.71</v>
      </c>
      <c r="J6" s="173"/>
      <c r="L6" s="170" t="s">
        <v>182</v>
      </c>
      <c r="M6" s="171"/>
      <c r="N6" s="172">
        <v>0.1</v>
      </c>
      <c r="O6" s="173"/>
      <c r="P6" s="172">
        <v>0.11</v>
      </c>
      <c r="Q6" s="173"/>
      <c r="R6" s="172">
        <v>0.09</v>
      </c>
      <c r="S6" s="173"/>
    </row>
    <row r="7" spans="1:19" x14ac:dyDescent="0.3">
      <c r="A7" s="37"/>
      <c r="B7" s="106"/>
      <c r="C7" s="170" t="s">
        <v>38</v>
      </c>
      <c r="D7" s="171"/>
      <c r="E7" s="172">
        <v>0.13</v>
      </c>
      <c r="F7" s="173"/>
      <c r="G7" s="177">
        <v>0.16</v>
      </c>
      <c r="H7" s="178"/>
      <c r="I7" s="172">
        <v>0.19</v>
      </c>
      <c r="J7" s="173"/>
      <c r="L7" s="170" t="s">
        <v>183</v>
      </c>
      <c r="M7" s="171"/>
      <c r="N7" s="181">
        <v>0.02</v>
      </c>
      <c r="O7" s="182"/>
      <c r="P7" s="179">
        <v>2.5000000000000001E-2</v>
      </c>
      <c r="Q7" s="180"/>
      <c r="R7" s="174">
        <v>0.03</v>
      </c>
      <c r="S7" s="175"/>
    </row>
    <row r="8" spans="1:19" x14ac:dyDescent="0.3">
      <c r="A8" s="106"/>
      <c r="B8" s="105"/>
      <c r="C8" s="170" t="s">
        <v>43</v>
      </c>
      <c r="D8" s="171"/>
      <c r="E8" s="172">
        <v>0.26</v>
      </c>
      <c r="F8" s="173"/>
      <c r="G8" s="174">
        <v>0.22</v>
      </c>
      <c r="H8" s="175"/>
      <c r="I8" s="172">
        <v>0.18</v>
      </c>
      <c r="J8" s="173"/>
    </row>
    <row r="9" spans="1:19" x14ac:dyDescent="0.3">
      <c r="C9" s="170" t="s">
        <v>44</v>
      </c>
      <c r="D9" s="171"/>
      <c r="E9" s="172">
        <v>0.1</v>
      </c>
      <c r="F9" s="173"/>
      <c r="G9" s="172">
        <v>0.08</v>
      </c>
      <c r="H9" s="173"/>
      <c r="I9" s="172">
        <v>0.06</v>
      </c>
      <c r="J9" s="173"/>
    </row>
    <row r="10" spans="1:19" x14ac:dyDescent="0.3">
      <c r="A10" s="105"/>
      <c r="B10" s="105"/>
      <c r="C10" s="170" t="s">
        <v>179</v>
      </c>
      <c r="D10" s="171"/>
      <c r="E10" s="174">
        <v>0.08</v>
      </c>
      <c r="F10" s="175"/>
      <c r="G10" s="174">
        <v>0.09</v>
      </c>
      <c r="H10" s="175"/>
      <c r="I10" s="174">
        <v>0.1</v>
      </c>
      <c r="J10" s="175"/>
      <c r="L10" s="113"/>
      <c r="M10" s="113"/>
      <c r="N10" s="113"/>
      <c r="O10" s="113"/>
    </row>
    <row r="11" spans="1:19" x14ac:dyDescent="0.3">
      <c r="A11" s="37"/>
      <c r="B11" s="37"/>
      <c r="C11" s="50"/>
      <c r="L11" s="37"/>
      <c r="M11" s="37"/>
      <c r="N11" s="37"/>
      <c r="O11" s="50"/>
    </row>
    <row r="12" spans="1:19" x14ac:dyDescent="0.3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9" x14ac:dyDescent="0.3">
      <c r="F13" s="111">
        <v>1</v>
      </c>
      <c r="G13" s="111">
        <v>2</v>
      </c>
      <c r="H13" s="111">
        <v>3</v>
      </c>
      <c r="I13" s="111">
        <v>4</v>
      </c>
      <c r="J13" s="111">
        <v>5</v>
      </c>
      <c r="K13" s="111">
        <v>6</v>
      </c>
    </row>
    <row r="14" spans="1:19" x14ac:dyDescent="0.3">
      <c r="B14" s="23" t="s">
        <v>41</v>
      </c>
      <c r="C14" s="23" t="s">
        <v>41</v>
      </c>
      <c r="D14" s="23" t="s">
        <v>41</v>
      </c>
      <c r="E14" s="23" t="s">
        <v>41</v>
      </c>
      <c r="F14" s="23" t="s">
        <v>42</v>
      </c>
      <c r="G14" s="23" t="s">
        <v>42</v>
      </c>
      <c r="H14" s="23" t="s">
        <v>42</v>
      </c>
      <c r="I14" s="23" t="s">
        <v>42</v>
      </c>
      <c r="J14" s="23" t="s">
        <v>42</v>
      </c>
      <c r="K14" s="23" t="s">
        <v>42</v>
      </c>
    </row>
    <row r="15" spans="1:19" x14ac:dyDescent="0.3">
      <c r="A15" s="120" t="s">
        <v>40</v>
      </c>
      <c r="B15" s="129">
        <v>2018</v>
      </c>
      <c r="C15" s="129">
        <v>2019</v>
      </c>
      <c r="D15" s="129">
        <v>2020</v>
      </c>
      <c r="E15" s="129">
        <v>2021</v>
      </c>
      <c r="F15" s="129">
        <v>2022</v>
      </c>
      <c r="G15" s="129">
        <v>2023</v>
      </c>
      <c r="H15" s="129">
        <v>2024</v>
      </c>
      <c r="I15" s="129">
        <v>2025</v>
      </c>
      <c r="J15" s="129">
        <v>2026</v>
      </c>
      <c r="K15" s="129">
        <v>2027</v>
      </c>
    </row>
    <row r="16" spans="1:19" x14ac:dyDescent="0.3">
      <c r="B16" s="21"/>
      <c r="C16" s="21"/>
      <c r="D16" s="21"/>
      <c r="E16" s="21"/>
      <c r="F16" s="21"/>
      <c r="G16" s="21"/>
      <c r="H16" s="21"/>
      <c r="I16" s="21"/>
      <c r="J16" s="21"/>
      <c r="K16" s="21"/>
    </row>
    <row r="17" spans="1:14" x14ac:dyDescent="0.3">
      <c r="A17" s="122" t="s">
        <v>39</v>
      </c>
      <c r="B17" s="127">
        <f>IS!E7</f>
        <v>21461.268</v>
      </c>
      <c r="C17" s="127">
        <f>IS!D7</f>
        <v>24578</v>
      </c>
      <c r="D17" s="127">
        <f>IS!C7</f>
        <v>31536</v>
      </c>
      <c r="E17" s="127">
        <f>IS!B7</f>
        <v>53823</v>
      </c>
      <c r="F17" s="127">
        <v>85395</v>
      </c>
      <c r="G17" s="127">
        <v>114524</v>
      </c>
      <c r="H17" s="127">
        <v>143117</v>
      </c>
      <c r="I17" s="127">
        <v>169478</v>
      </c>
      <c r="J17" s="127">
        <v>175832</v>
      </c>
      <c r="K17" s="127">
        <v>200512</v>
      </c>
    </row>
    <row r="18" spans="1:14" x14ac:dyDescent="0.3">
      <c r="A18" s="20" t="s">
        <v>49</v>
      </c>
      <c r="B18" s="3"/>
      <c r="C18" s="128">
        <f>C17/B17-1</f>
        <v>0.14522590184326489</v>
      </c>
      <c r="D18" s="128">
        <f t="shared" ref="D18:E18" si="0">D17/C17-1</f>
        <v>0.28309870615998056</v>
      </c>
      <c r="E18" s="128">
        <f t="shared" si="0"/>
        <v>0.70671613394216126</v>
      </c>
      <c r="F18" s="128">
        <f>F17/E17-1</f>
        <v>0.58658937628894714</v>
      </c>
      <c r="G18" s="128">
        <f t="shared" ref="G18" si="1">G17/F17-1</f>
        <v>0.34110896422507175</v>
      </c>
      <c r="H18" s="128">
        <f t="shared" ref="H18" si="2">H17/G17-1</f>
        <v>0.24966819182005517</v>
      </c>
      <c r="I18" s="128">
        <f t="shared" ref="I18" si="3">I17/H17-1</f>
        <v>0.18419195483415662</v>
      </c>
      <c r="J18" s="128">
        <f t="shared" ref="J18" si="4">J17/I17-1</f>
        <v>3.7491591829027948E-2</v>
      </c>
      <c r="K18" s="128">
        <f t="shared" ref="K18" si="5">K17/J17-1</f>
        <v>0.14036125392420029</v>
      </c>
    </row>
    <row r="19" spans="1:14" x14ac:dyDescent="0.3">
      <c r="A19" s="22" t="s">
        <v>48</v>
      </c>
      <c r="B19" s="3"/>
      <c r="C19" s="3"/>
      <c r="D19" s="3"/>
      <c r="E19" s="3"/>
      <c r="F19" s="107">
        <f>F20*80%</f>
        <v>0.47199999999999998</v>
      </c>
      <c r="G19" s="107">
        <f>G20*80%</f>
        <v>0.27200000000000002</v>
      </c>
      <c r="H19" s="107">
        <f>H20*80%</f>
        <v>0.2</v>
      </c>
      <c r="I19" s="107">
        <f t="shared" ref="I19:J19" si="6">I20*80%</f>
        <v>0.14399999999999999</v>
      </c>
      <c r="J19" s="107">
        <f t="shared" si="6"/>
        <v>3.2000000000000001E-2</v>
      </c>
      <c r="K19" s="107">
        <f>K20*80%</f>
        <v>0.11200000000000002</v>
      </c>
    </row>
    <row r="20" spans="1:14" x14ac:dyDescent="0.3">
      <c r="A20" s="22" t="s">
        <v>50</v>
      </c>
      <c r="F20" s="107">
        <f>G6</f>
        <v>0.59</v>
      </c>
      <c r="G20" s="108">
        <v>0.34</v>
      </c>
      <c r="H20" s="108">
        <v>0.25</v>
      </c>
      <c r="I20" s="108">
        <v>0.18</v>
      </c>
      <c r="J20" s="108">
        <v>0.04</v>
      </c>
      <c r="K20" s="108">
        <v>0.14000000000000001</v>
      </c>
    </row>
    <row r="21" spans="1:14" x14ac:dyDescent="0.3">
      <c r="A21" s="22" t="s">
        <v>51</v>
      </c>
      <c r="B21" s="3"/>
      <c r="C21" s="3"/>
      <c r="D21" s="3"/>
      <c r="E21" s="3"/>
      <c r="F21" s="107">
        <f>F20*120%</f>
        <v>0.70799999999999996</v>
      </c>
      <c r="G21" s="107">
        <f t="shared" ref="G21:K21" si="7">G20*120%</f>
        <v>0.40800000000000003</v>
      </c>
      <c r="H21" s="107">
        <f t="shared" si="7"/>
        <v>0.3</v>
      </c>
      <c r="I21" s="107">
        <f t="shared" si="7"/>
        <v>0.216</v>
      </c>
      <c r="J21" s="107">
        <f t="shared" si="7"/>
        <v>4.8000000000000001E-2</v>
      </c>
      <c r="K21" s="107">
        <f t="shared" si="7"/>
        <v>0.16800000000000001</v>
      </c>
      <c r="L21" s="32"/>
      <c r="M21" s="32"/>
      <c r="N21" s="32"/>
    </row>
    <row r="22" spans="1:14" x14ac:dyDescent="0.3">
      <c r="B22" s="3"/>
      <c r="C22" s="3"/>
      <c r="D22" s="3"/>
      <c r="E22" s="3"/>
      <c r="F22" s="3"/>
      <c r="G22" s="3"/>
      <c r="H22" s="3"/>
      <c r="I22" s="3"/>
      <c r="J22" s="3"/>
      <c r="K22" s="3"/>
      <c r="L22" s="33"/>
      <c r="M22" s="33"/>
      <c r="N22" s="33"/>
    </row>
    <row r="23" spans="1:14" x14ac:dyDescent="0.3">
      <c r="A23" s="122" t="s">
        <v>38</v>
      </c>
      <c r="B23" s="127">
        <v>-253</v>
      </c>
      <c r="C23" s="127">
        <f>IS!D17</f>
        <v>80</v>
      </c>
      <c r="D23" s="127">
        <f>IS!C17</f>
        <v>1994</v>
      </c>
      <c r="E23" s="127">
        <f>IS!B17</f>
        <v>6496</v>
      </c>
      <c r="F23" s="125">
        <v>13752</v>
      </c>
      <c r="G23" s="125">
        <v>18988</v>
      </c>
      <c r="H23" s="125">
        <v>24115</v>
      </c>
      <c r="I23" s="125">
        <v>28314</v>
      </c>
      <c r="J23" s="125">
        <v>37079</v>
      </c>
      <c r="K23" s="125">
        <v>42060</v>
      </c>
      <c r="L23" s="34"/>
      <c r="M23" s="34"/>
      <c r="N23" s="34"/>
    </row>
    <row r="24" spans="1:14" x14ac:dyDescent="0.3">
      <c r="A24" t="s">
        <v>52</v>
      </c>
      <c r="B24" s="53">
        <f>B23/B17</f>
        <v>-1.178867902865758E-2</v>
      </c>
      <c r="C24" s="53">
        <f t="shared" ref="C24:E24" si="8">C23/C17</f>
        <v>3.2549434453576368E-3</v>
      </c>
      <c r="D24" s="53">
        <f t="shared" si="8"/>
        <v>6.3229325215626589E-2</v>
      </c>
      <c r="E24" s="53">
        <f t="shared" si="8"/>
        <v>0.12069189751593185</v>
      </c>
      <c r="F24" s="53">
        <f>F23/F17</f>
        <v>0.16103987352889512</v>
      </c>
      <c r="G24" s="53">
        <f t="shared" ref="G24:K24" si="9">G23/G17</f>
        <v>0.16579930844189864</v>
      </c>
      <c r="H24" s="53">
        <f t="shared" si="9"/>
        <v>0.16849850122626941</v>
      </c>
      <c r="I24" s="53">
        <f>I23/I17</f>
        <v>0.16706593186136254</v>
      </c>
      <c r="J24" s="53">
        <f>J23/J17</f>
        <v>0.21087742845443377</v>
      </c>
      <c r="K24" s="53">
        <f t="shared" si="9"/>
        <v>0.20976300670284073</v>
      </c>
      <c r="L24" s="34"/>
      <c r="M24" s="21"/>
      <c r="N24" s="21"/>
    </row>
    <row r="25" spans="1:14" x14ac:dyDescent="0.3">
      <c r="A25" s="22" t="s">
        <v>48</v>
      </c>
      <c r="B25" s="24"/>
      <c r="F25" s="107">
        <f>F26*80%</f>
        <v>0.1288318988231161</v>
      </c>
      <c r="G25" s="107">
        <f>G26*80%</f>
        <v>0.13263944675351891</v>
      </c>
      <c r="H25" s="107">
        <f>H26*80%</f>
        <v>0.13479880098101554</v>
      </c>
      <c r="I25" s="107">
        <f t="shared" ref="I25:K25" si="10">I26*80%</f>
        <v>0.13365274548909004</v>
      </c>
      <c r="J25" s="107">
        <f t="shared" si="10"/>
        <v>0.16870194276354702</v>
      </c>
      <c r="K25" s="107">
        <f t="shared" si="10"/>
        <v>0.1678104053622726</v>
      </c>
      <c r="L25" s="35"/>
      <c r="M25" s="35"/>
      <c r="N25" s="35"/>
    </row>
    <row r="26" spans="1:14" x14ac:dyDescent="0.3">
      <c r="A26" s="22" t="s">
        <v>50</v>
      </c>
      <c r="F26" s="107">
        <f>F24</f>
        <v>0.16103987352889512</v>
      </c>
      <c r="G26" s="107">
        <f t="shared" ref="G26:K26" si="11">G24</f>
        <v>0.16579930844189864</v>
      </c>
      <c r="H26" s="107">
        <f t="shared" si="11"/>
        <v>0.16849850122626941</v>
      </c>
      <c r="I26" s="107">
        <f t="shared" si="11"/>
        <v>0.16706593186136254</v>
      </c>
      <c r="J26" s="107">
        <f>J24</f>
        <v>0.21087742845443377</v>
      </c>
      <c r="K26" s="107">
        <f t="shared" si="11"/>
        <v>0.20976300670284073</v>
      </c>
      <c r="L26" s="48"/>
      <c r="M26" s="35"/>
      <c r="N26" s="35"/>
    </row>
    <row r="27" spans="1:14" x14ac:dyDescent="0.3">
      <c r="A27" s="22" t="s">
        <v>51</v>
      </c>
      <c r="F27" s="107">
        <f>F26*120%</f>
        <v>0.19324784823467414</v>
      </c>
      <c r="G27" s="107">
        <f t="shared" ref="G27:K27" si="12">G26*120%</f>
        <v>0.19895917013027836</v>
      </c>
      <c r="H27" s="107">
        <f t="shared" si="12"/>
        <v>0.20219820147152329</v>
      </c>
      <c r="I27" s="107">
        <f t="shared" si="12"/>
        <v>0.20047911823363504</v>
      </c>
      <c r="J27" s="107">
        <f t="shared" si="12"/>
        <v>0.2530529141453205</v>
      </c>
      <c r="K27" s="107">
        <f t="shared" si="12"/>
        <v>0.25171560804340887</v>
      </c>
      <c r="L27" s="49"/>
      <c r="M27" s="36"/>
      <c r="N27" s="36"/>
    </row>
    <row r="28" spans="1:14" x14ac:dyDescent="0.3">
      <c r="L28" s="50"/>
      <c r="M28" s="37"/>
      <c r="N28" s="37"/>
    </row>
    <row r="29" spans="1:14" x14ac:dyDescent="0.3">
      <c r="A29" s="122" t="s">
        <v>43</v>
      </c>
      <c r="B29" s="125">
        <f>IS!E31</f>
        <v>57.837000000000003</v>
      </c>
      <c r="C29" s="125">
        <f>IS!D31</f>
        <v>110</v>
      </c>
      <c r="D29" s="125">
        <f>IS!C31</f>
        <v>292</v>
      </c>
      <c r="E29" s="125">
        <f>IS!B31</f>
        <v>699</v>
      </c>
      <c r="F29" s="125">
        <f>F30*F23</f>
        <v>2475.36</v>
      </c>
      <c r="G29" s="125">
        <f t="shared" ref="G29:K29" si="13">G30*G23</f>
        <v>3417.8399999999997</v>
      </c>
      <c r="H29" s="125">
        <f t="shared" si="13"/>
        <v>4340.7</v>
      </c>
      <c r="I29" s="125">
        <f t="shared" si="13"/>
        <v>5096.5199999999995</v>
      </c>
      <c r="J29" s="125">
        <f t="shared" si="13"/>
        <v>6674.2199999999993</v>
      </c>
      <c r="K29" s="125">
        <f t="shared" si="13"/>
        <v>7570.7999999999993</v>
      </c>
      <c r="L29" s="49"/>
      <c r="M29" s="36"/>
      <c r="N29" s="36"/>
    </row>
    <row r="30" spans="1:14" x14ac:dyDescent="0.3">
      <c r="A30" t="s">
        <v>53</v>
      </c>
      <c r="B30" s="53">
        <f>B29/B23</f>
        <v>-0.22860474308300396</v>
      </c>
      <c r="C30" s="53">
        <f>C29/C23</f>
        <v>1.375</v>
      </c>
      <c r="D30" s="53">
        <f>D29/D23</f>
        <v>0.14643931795386159</v>
      </c>
      <c r="E30" s="53">
        <f>E29/E23</f>
        <v>0.10760467980295567</v>
      </c>
      <c r="F30" s="53">
        <v>0.18</v>
      </c>
      <c r="G30" s="53">
        <v>0.18</v>
      </c>
      <c r="H30" s="53">
        <v>0.18</v>
      </c>
      <c r="I30" s="53">
        <v>0.18</v>
      </c>
      <c r="J30" s="53">
        <v>0.18</v>
      </c>
      <c r="K30" s="53">
        <v>0.18</v>
      </c>
      <c r="L30" s="35"/>
      <c r="M30" s="35"/>
      <c r="N30" s="35"/>
    </row>
    <row r="31" spans="1:14" x14ac:dyDescent="0.3">
      <c r="A31" s="22" t="s">
        <v>48</v>
      </c>
      <c r="F31" s="109">
        <f>F32*120%</f>
        <v>0.26400000000000001</v>
      </c>
      <c r="G31" s="109">
        <f t="shared" ref="G31:K31" si="14">G32*120%</f>
        <v>0.26400000000000001</v>
      </c>
      <c r="H31" s="109">
        <f t="shared" si="14"/>
        <v>0.26400000000000001</v>
      </c>
      <c r="I31" s="109">
        <f t="shared" si="14"/>
        <v>0.26400000000000001</v>
      </c>
      <c r="J31" s="109">
        <f>J32*120%</f>
        <v>0.26400000000000001</v>
      </c>
      <c r="K31" s="109">
        <f t="shared" si="14"/>
        <v>0.26400000000000001</v>
      </c>
      <c r="L31" s="36"/>
      <c r="M31" s="36"/>
      <c r="N31" s="36"/>
    </row>
    <row r="32" spans="1:14" x14ac:dyDescent="0.3">
      <c r="A32" s="22" t="s">
        <v>50</v>
      </c>
      <c r="F32" s="109">
        <v>0.22</v>
      </c>
      <c r="G32" s="109">
        <v>0.22</v>
      </c>
      <c r="H32" s="109">
        <v>0.22</v>
      </c>
      <c r="I32" s="109">
        <v>0.22</v>
      </c>
      <c r="J32" s="109">
        <v>0.22</v>
      </c>
      <c r="K32" s="109">
        <v>0.22</v>
      </c>
      <c r="L32" s="50"/>
      <c r="M32" s="37"/>
      <c r="N32" s="37"/>
    </row>
    <row r="33" spans="1:14" x14ac:dyDescent="0.3">
      <c r="A33" s="22" t="s">
        <v>51</v>
      </c>
      <c r="C33" s="25"/>
      <c r="F33" s="109">
        <f>F32*80%</f>
        <v>0.17600000000000002</v>
      </c>
      <c r="G33" s="109">
        <f>G32*80%</f>
        <v>0.17600000000000002</v>
      </c>
      <c r="H33" s="109">
        <f>H32*80%</f>
        <v>0.17600000000000002</v>
      </c>
      <c r="I33" s="109">
        <f t="shared" ref="I33" si="15">I32*80%</f>
        <v>0.17600000000000002</v>
      </c>
      <c r="J33" s="109">
        <f>J32*80%</f>
        <v>0.17600000000000002</v>
      </c>
      <c r="K33" s="109">
        <f>K32*80%</f>
        <v>0.17600000000000002</v>
      </c>
      <c r="L33" s="49"/>
      <c r="M33" s="36"/>
      <c r="N33" s="36"/>
    </row>
    <row r="34" spans="1:14" x14ac:dyDescent="0.3">
      <c r="F34" s="26"/>
      <c r="G34" s="26"/>
      <c r="H34" s="26"/>
      <c r="I34" s="26"/>
      <c r="J34" s="26"/>
      <c r="K34" s="26"/>
      <c r="L34" s="50"/>
      <c r="M34" s="37"/>
      <c r="N34" s="37"/>
    </row>
    <row r="35" spans="1:14" x14ac:dyDescent="0.3">
      <c r="A35" s="155" t="s">
        <v>65</v>
      </c>
      <c r="B35" s="155"/>
      <c r="C35" s="155"/>
      <c r="D35" s="123"/>
      <c r="E35" s="123"/>
      <c r="F35" s="125">
        <f>F23-F29</f>
        <v>11276.64</v>
      </c>
      <c r="G35" s="125">
        <f t="shared" ref="G35:K35" si="16">G23-G29</f>
        <v>15570.16</v>
      </c>
      <c r="H35" s="125">
        <f t="shared" si="16"/>
        <v>19774.3</v>
      </c>
      <c r="I35" s="125">
        <f t="shared" si="16"/>
        <v>23217.48</v>
      </c>
      <c r="J35" s="125">
        <f t="shared" si="16"/>
        <v>30404.78</v>
      </c>
      <c r="K35" s="125">
        <f t="shared" si="16"/>
        <v>34489.199999999997</v>
      </c>
      <c r="L35" s="49"/>
      <c r="M35" s="36"/>
      <c r="N35" s="36"/>
    </row>
    <row r="36" spans="1:14" x14ac:dyDescent="0.3">
      <c r="L36" s="37"/>
      <c r="M36" s="38"/>
      <c r="N36" s="38"/>
    </row>
    <row r="37" spans="1:14" x14ac:dyDescent="0.3">
      <c r="A37" s="122" t="s">
        <v>44</v>
      </c>
      <c r="B37" s="130">
        <f>CF!E9</f>
        <v>1901.05</v>
      </c>
      <c r="C37" s="130">
        <f>CF!D9</f>
        <v>2154</v>
      </c>
      <c r="D37" s="130">
        <f>CF!C9</f>
        <v>2322</v>
      </c>
      <c r="E37" s="130">
        <f>CF!B9</f>
        <v>2911</v>
      </c>
      <c r="F37" s="130">
        <f>F38*F17</f>
        <v>6488.6255257897419</v>
      </c>
      <c r="G37" s="130">
        <f>G38*G17</f>
        <v>8341.2938271573639</v>
      </c>
      <c r="H37" s="130">
        <f t="shared" ref="H37:K37" si="17">H38*H17</f>
        <v>9894.1416734570321</v>
      </c>
      <c r="I37" s="130">
        <f t="shared" si="17"/>
        <v>11526.031623080375</v>
      </c>
      <c r="J37" s="130">
        <f t="shared" si="17"/>
        <v>12570.246537513334</v>
      </c>
      <c r="K37" s="130">
        <f t="shared" si="17"/>
        <v>14109.368204464428</v>
      </c>
      <c r="L37" s="126"/>
      <c r="M37" s="28"/>
      <c r="N37" s="28"/>
    </row>
    <row r="38" spans="1:14" x14ac:dyDescent="0.3">
      <c r="A38" t="s">
        <v>66</v>
      </c>
      <c r="B38" s="131">
        <f>B37/B17</f>
        <v>8.858050698588732E-2</v>
      </c>
      <c r="C38" s="131">
        <f t="shared" ref="C38:E38" si="18">C37/C17</f>
        <v>8.7639352266254369E-2</v>
      </c>
      <c r="D38" s="131">
        <f t="shared" si="18"/>
        <v>7.3630136986301373E-2</v>
      </c>
      <c r="E38" s="131">
        <f t="shared" si="18"/>
        <v>5.4084684985972541E-2</v>
      </c>
      <c r="F38" s="131">
        <f t="shared" ref="F38:K38" si="19">AVERAGE(E38,D38,C38,B38)</f>
        <v>7.5983670306103895E-2</v>
      </c>
      <c r="G38" s="131">
        <f t="shared" si="19"/>
        <v>7.2834461136158046E-2</v>
      </c>
      <c r="H38" s="131">
        <f t="shared" si="19"/>
        <v>6.9133238353633969E-2</v>
      </c>
      <c r="I38" s="131">
        <f t="shared" si="19"/>
        <v>6.8009013695467108E-2</v>
      </c>
      <c r="J38" s="131">
        <f t="shared" si="19"/>
        <v>7.1490095872840748E-2</v>
      </c>
      <c r="K38" s="131">
        <f t="shared" si="19"/>
        <v>7.0366702264524961E-2</v>
      </c>
      <c r="L38" s="37"/>
      <c r="M38" s="38"/>
      <c r="N38" s="38"/>
    </row>
    <row r="39" spans="1:14" x14ac:dyDescent="0.3">
      <c r="A39" s="22" t="s">
        <v>48</v>
      </c>
      <c r="F39" s="109">
        <v>0.1</v>
      </c>
      <c r="G39" s="109">
        <v>0.1</v>
      </c>
      <c r="H39" s="109">
        <v>0.1</v>
      </c>
      <c r="I39" s="109">
        <v>0.1</v>
      </c>
      <c r="J39" s="109">
        <v>0.1</v>
      </c>
      <c r="K39" s="109">
        <v>0.1</v>
      </c>
      <c r="L39" s="49"/>
      <c r="M39" s="27"/>
      <c r="N39" s="27"/>
    </row>
    <row r="40" spans="1:14" x14ac:dyDescent="0.3">
      <c r="A40" s="22" t="s">
        <v>50</v>
      </c>
      <c r="F40" s="109">
        <f t="shared" ref="F40:K40" si="20">F38</f>
        <v>7.5983670306103895E-2</v>
      </c>
      <c r="G40" s="109">
        <f t="shared" si="20"/>
        <v>7.2834461136158046E-2</v>
      </c>
      <c r="H40" s="109">
        <f t="shared" si="20"/>
        <v>6.9133238353633969E-2</v>
      </c>
      <c r="I40" s="109">
        <f t="shared" si="20"/>
        <v>6.8009013695467108E-2</v>
      </c>
      <c r="J40" s="109">
        <f t="shared" si="20"/>
        <v>7.1490095872840748E-2</v>
      </c>
      <c r="K40" s="109">
        <f t="shared" si="20"/>
        <v>7.0366702264524961E-2</v>
      </c>
      <c r="L40" s="50"/>
      <c r="M40" s="38"/>
      <c r="N40" s="38"/>
    </row>
    <row r="41" spans="1:14" x14ac:dyDescent="0.3">
      <c r="A41" s="22" t="s">
        <v>51</v>
      </c>
      <c r="F41" s="109">
        <v>0.06</v>
      </c>
      <c r="G41" s="109">
        <v>0.06</v>
      </c>
      <c r="H41" s="109">
        <v>0.06</v>
      </c>
      <c r="I41" s="109">
        <v>0.06</v>
      </c>
      <c r="J41" s="109">
        <v>0.06</v>
      </c>
      <c r="K41" s="109">
        <v>0.06</v>
      </c>
      <c r="L41" s="49"/>
      <c r="M41" s="26"/>
      <c r="N41" s="26"/>
    </row>
    <row r="42" spans="1:14" x14ac:dyDescent="0.3">
      <c r="F42" s="38"/>
      <c r="G42" s="38"/>
      <c r="H42" s="38"/>
      <c r="I42" s="38"/>
      <c r="J42" s="38"/>
      <c r="K42" s="38"/>
      <c r="L42" s="35"/>
      <c r="M42" s="38"/>
      <c r="N42" s="38"/>
    </row>
    <row r="43" spans="1:14" x14ac:dyDescent="0.3">
      <c r="A43" s="122" t="s">
        <v>45</v>
      </c>
      <c r="B43" s="127">
        <v>-2320</v>
      </c>
      <c r="C43" s="127">
        <f>CF!D22</f>
        <v>-1437</v>
      </c>
      <c r="D43" s="127">
        <f>CF!C22</f>
        <v>-3242</v>
      </c>
      <c r="E43" s="127">
        <f>CF!B22</f>
        <v>-8014</v>
      </c>
      <c r="F43" s="127">
        <v>7625</v>
      </c>
      <c r="G43" s="127">
        <v>7659</v>
      </c>
      <c r="H43" s="127">
        <v>8525</v>
      </c>
      <c r="I43" s="127">
        <v>7712</v>
      </c>
      <c r="J43" s="127">
        <v>2000</v>
      </c>
      <c r="K43" s="127">
        <v>2000</v>
      </c>
      <c r="L43" s="37"/>
      <c r="M43" s="28"/>
      <c r="N43" s="28"/>
    </row>
    <row r="44" spans="1:14" x14ac:dyDescent="0.3">
      <c r="A44" t="s">
        <v>66</v>
      </c>
      <c r="B44" s="53">
        <f>B43/B17</f>
        <v>-0.10810172073709717</v>
      </c>
      <c r="C44" s="53">
        <f t="shared" ref="C44:E44" si="21">C43/C17</f>
        <v>-5.8466921637236553E-2</v>
      </c>
      <c r="D44" s="53">
        <f t="shared" si="21"/>
        <v>-0.10280314561136479</v>
      </c>
      <c r="E44" s="53">
        <f t="shared" si="21"/>
        <v>-0.14889545361648365</v>
      </c>
      <c r="F44" s="53">
        <f t="shared" ref="F44:K44" si="22">F43/F17</f>
        <v>8.9290942092628375E-2</v>
      </c>
      <c r="G44" s="53">
        <f t="shared" si="22"/>
        <v>6.6876811847298379E-2</v>
      </c>
      <c r="H44" s="53">
        <f t="shared" si="22"/>
        <v>5.9566648266802684E-2</v>
      </c>
      <c r="I44" s="53">
        <f t="shared" si="22"/>
        <v>4.5504431253614037E-2</v>
      </c>
      <c r="J44" s="53">
        <f t="shared" si="22"/>
        <v>1.1374493835024341E-2</v>
      </c>
      <c r="K44" s="53">
        <f t="shared" si="22"/>
        <v>9.9744653686562393E-3</v>
      </c>
      <c r="L44" s="36"/>
      <c r="M44" s="38"/>
      <c r="N44" s="38"/>
    </row>
    <row r="45" spans="1:14" x14ac:dyDescent="0.3">
      <c r="A45" s="22" t="s">
        <v>48</v>
      </c>
      <c r="F45" s="109">
        <f>F46*0.9</f>
        <v>8.1000000000000003E-2</v>
      </c>
      <c r="G45" s="109">
        <f>F45</f>
        <v>8.1000000000000003E-2</v>
      </c>
      <c r="H45" s="109">
        <f>G45</f>
        <v>8.1000000000000003E-2</v>
      </c>
      <c r="I45" s="109">
        <f>H45</f>
        <v>8.1000000000000003E-2</v>
      </c>
      <c r="J45" s="109">
        <f>I45</f>
        <v>8.1000000000000003E-2</v>
      </c>
      <c r="K45" s="109">
        <f>J45</f>
        <v>8.1000000000000003E-2</v>
      </c>
      <c r="L45" s="37"/>
      <c r="M45" s="29"/>
      <c r="N45" s="29"/>
    </row>
    <row r="46" spans="1:14" x14ac:dyDescent="0.3">
      <c r="A46" s="22" t="s">
        <v>50</v>
      </c>
      <c r="F46" s="109">
        <v>0.09</v>
      </c>
      <c r="G46" s="109">
        <f>F46</f>
        <v>0.09</v>
      </c>
      <c r="H46" s="109">
        <v>0.11</v>
      </c>
      <c r="I46" s="109">
        <v>0.11</v>
      </c>
      <c r="J46" s="109">
        <v>0.11</v>
      </c>
      <c r="K46" s="109">
        <v>0.11</v>
      </c>
      <c r="L46" s="51"/>
      <c r="M46" s="4"/>
      <c r="N46" s="4"/>
    </row>
    <row r="47" spans="1:14" x14ac:dyDescent="0.3">
      <c r="A47" s="22" t="s">
        <v>51</v>
      </c>
      <c r="F47" s="109">
        <f>F46*1.1</f>
        <v>9.9000000000000005E-2</v>
      </c>
      <c r="G47" s="109">
        <f t="shared" ref="G47:K47" si="23">G46*1.1</f>
        <v>9.9000000000000005E-2</v>
      </c>
      <c r="H47" s="109">
        <f t="shared" si="23"/>
        <v>0.12100000000000001</v>
      </c>
      <c r="I47" s="109">
        <f t="shared" si="23"/>
        <v>0.12100000000000001</v>
      </c>
      <c r="J47" s="109">
        <f t="shared" si="23"/>
        <v>0.12100000000000001</v>
      </c>
      <c r="K47" s="109">
        <f t="shared" si="23"/>
        <v>0.12100000000000001</v>
      </c>
      <c r="L47" s="26"/>
      <c r="M47" s="26"/>
      <c r="N47" s="26"/>
    </row>
    <row r="48" spans="1:14" x14ac:dyDescent="0.3">
      <c r="F48" s="28"/>
      <c r="G48" s="28"/>
      <c r="H48" s="28"/>
      <c r="I48" s="28"/>
      <c r="J48" s="28"/>
      <c r="K48" s="28"/>
      <c r="L48" s="27"/>
      <c r="M48" s="27"/>
      <c r="N48" s="27"/>
    </row>
    <row r="49" spans="1:14" x14ac:dyDescent="0.3">
      <c r="A49" s="122" t="s">
        <v>46</v>
      </c>
      <c r="B49" s="132">
        <f>CF!E14</f>
        <v>57.951000000000001</v>
      </c>
      <c r="C49" s="132">
        <f>CF!D14</f>
        <v>-349</v>
      </c>
      <c r="D49" s="132">
        <f>CF!C14</f>
        <v>184</v>
      </c>
      <c r="E49" s="132">
        <f>CF!B14</f>
        <v>518</v>
      </c>
      <c r="F49" s="133">
        <f>F50*F17</f>
        <v>821.85329691767458</v>
      </c>
      <c r="G49" s="133">
        <f>G50*G17</f>
        <v>1145.24</v>
      </c>
      <c r="H49" s="133">
        <f t="shared" ref="H49:K49" si="24">H50*H17</f>
        <v>1431.17</v>
      </c>
      <c r="I49" s="133">
        <f t="shared" si="24"/>
        <v>1694.78</v>
      </c>
      <c r="J49" s="133">
        <f t="shared" si="24"/>
        <v>1758.32</v>
      </c>
      <c r="K49" s="133">
        <f t="shared" si="24"/>
        <v>2005.1200000000001</v>
      </c>
      <c r="L49" s="28"/>
      <c r="M49" s="28"/>
      <c r="N49" s="28"/>
    </row>
    <row r="50" spans="1:14" x14ac:dyDescent="0.3">
      <c r="A50" t="s">
        <v>66</v>
      </c>
      <c r="B50" s="53">
        <f>B49/B17</f>
        <v>2.7002598355325511E-3</v>
      </c>
      <c r="C50" s="53">
        <f t="shared" ref="C50:D50" si="25">C49/C17</f>
        <v>-1.4199690780372691E-2</v>
      </c>
      <c r="D50" s="53">
        <f t="shared" si="25"/>
        <v>5.8346017250126836E-3</v>
      </c>
      <c r="E50" s="53">
        <f>E49/E17</f>
        <v>9.6241383795031867E-3</v>
      </c>
      <c r="F50" s="53">
        <f>E50</f>
        <v>9.6241383795031867E-3</v>
      </c>
      <c r="G50" s="53">
        <v>0.01</v>
      </c>
      <c r="H50" s="53">
        <v>0.01</v>
      </c>
      <c r="I50" s="53">
        <v>0.01</v>
      </c>
      <c r="J50" s="53">
        <v>0.01</v>
      </c>
      <c r="K50" s="53">
        <v>0.01</v>
      </c>
      <c r="L50" s="26"/>
      <c r="M50" s="26"/>
      <c r="N50" s="26"/>
    </row>
    <row r="51" spans="1:14" x14ac:dyDescent="0.3">
      <c r="A51" s="22" t="s">
        <v>48</v>
      </c>
      <c r="C51" s="110"/>
      <c r="F51" s="109">
        <f>F52*0.9</f>
        <v>8.6617245415528676E-3</v>
      </c>
      <c r="G51" s="109">
        <f>G52*0.9</f>
        <v>9.0000000000000011E-3</v>
      </c>
      <c r="H51" s="109">
        <f>H52*0.9</f>
        <v>9.0000000000000011E-3</v>
      </c>
      <c r="I51" s="109">
        <f>I52*0.9</f>
        <v>9.0000000000000011E-3</v>
      </c>
      <c r="J51" s="109">
        <f t="shared" ref="J51:K51" si="26">J52*0.9</f>
        <v>9.0000000000000011E-3</v>
      </c>
      <c r="K51" s="109">
        <f t="shared" si="26"/>
        <v>9.0000000000000011E-3</v>
      </c>
      <c r="L51" s="26"/>
      <c r="M51" s="26"/>
      <c r="N51" s="26"/>
    </row>
    <row r="52" spans="1:14" x14ac:dyDescent="0.3">
      <c r="A52" s="22" t="s">
        <v>50</v>
      </c>
      <c r="F52" s="109">
        <f>F50</f>
        <v>9.6241383795031867E-3</v>
      </c>
      <c r="G52" s="109">
        <v>0.01</v>
      </c>
      <c r="H52" s="109">
        <v>0.01</v>
      </c>
      <c r="I52" s="109">
        <v>0.01</v>
      </c>
      <c r="J52" s="109">
        <v>0.01</v>
      </c>
      <c r="K52" s="109">
        <v>0.01</v>
      </c>
      <c r="L52" s="27"/>
      <c r="M52" s="27"/>
      <c r="N52" s="27"/>
    </row>
    <row r="53" spans="1:14" x14ac:dyDescent="0.3">
      <c r="A53" s="22" t="s">
        <v>51</v>
      </c>
      <c r="F53" s="109">
        <f>F52*1.1</f>
        <v>1.0586552217453506E-2</v>
      </c>
      <c r="G53" s="109">
        <f>G52*1.1</f>
        <v>1.1000000000000001E-2</v>
      </c>
      <c r="H53" s="109">
        <f t="shared" ref="H53:K53" si="27">H52*1.1</f>
        <v>1.1000000000000001E-2</v>
      </c>
      <c r="I53" s="109">
        <f t="shared" si="27"/>
        <v>1.1000000000000001E-2</v>
      </c>
      <c r="J53" s="109">
        <f t="shared" si="27"/>
        <v>1.1000000000000001E-2</v>
      </c>
      <c r="K53" s="109">
        <f t="shared" si="27"/>
        <v>1.1000000000000001E-2</v>
      </c>
      <c r="L53" s="27"/>
      <c r="M53" s="27"/>
      <c r="N53" s="27"/>
    </row>
    <row r="54" spans="1:14" x14ac:dyDescent="0.3"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27"/>
      <c r="M54" s="27"/>
      <c r="N54" s="27"/>
    </row>
    <row r="55" spans="1:14" x14ac:dyDescent="0.3"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27"/>
      <c r="M55" s="27"/>
      <c r="N55" s="27"/>
    </row>
    <row r="56" spans="1:14" x14ac:dyDescent="0.3">
      <c r="A56" s="122" t="s">
        <v>47</v>
      </c>
      <c r="B56" s="112"/>
      <c r="C56" s="112"/>
      <c r="D56" s="112"/>
      <c r="E56" s="112"/>
      <c r="F56" s="134">
        <f>F35+F37-F43-F49</f>
        <v>9318.4122288720682</v>
      </c>
      <c r="G56" s="134">
        <f t="shared" ref="G56:K56" si="28">G35+G37-G43-G49</f>
        <v>15107.213827157362</v>
      </c>
      <c r="H56" s="134">
        <f t="shared" si="28"/>
        <v>19712.271673457035</v>
      </c>
      <c r="I56" s="134">
        <f t="shared" si="28"/>
        <v>25336.731623080377</v>
      </c>
      <c r="J56" s="134">
        <f t="shared" si="28"/>
        <v>39216.706537513332</v>
      </c>
      <c r="K56" s="134">
        <f t="shared" si="28"/>
        <v>44593.448204464425</v>
      </c>
      <c r="L56" s="31"/>
      <c r="M56" s="28"/>
      <c r="N56" s="28"/>
    </row>
    <row r="57" spans="1:14" x14ac:dyDescent="0.3">
      <c r="L57" s="26"/>
      <c r="M57" s="26"/>
      <c r="N57" s="26"/>
    </row>
    <row r="58" spans="1:14" x14ac:dyDescent="0.3">
      <c r="A58" s="155" t="s">
        <v>176</v>
      </c>
      <c r="B58" s="155"/>
      <c r="C58" s="123"/>
      <c r="D58" s="123"/>
      <c r="E58" s="123"/>
      <c r="F58" s="130">
        <f>F56/(1+F60)^F13</f>
        <v>8471.2838444291519</v>
      </c>
      <c r="G58" s="130">
        <f>G56/(1+G60)^G13</f>
        <v>12485.300683601125</v>
      </c>
      <c r="H58" s="130">
        <f t="shared" ref="H58:K58" si="29">H56/(1+H60)^H13</f>
        <v>14810.121467661178</v>
      </c>
      <c r="I58" s="130">
        <f t="shared" si="29"/>
        <v>17305.328613537578</v>
      </c>
      <c r="J58" s="130">
        <f t="shared" si="29"/>
        <v>24350.48930929539</v>
      </c>
      <c r="K58" s="130">
        <f t="shared" si="29"/>
        <v>25171.838962623588</v>
      </c>
      <c r="L58" s="28"/>
      <c r="M58" s="28"/>
      <c r="N58" s="28"/>
    </row>
    <row r="59" spans="1:14" x14ac:dyDescent="0.3">
      <c r="A59" s="22" t="s">
        <v>48</v>
      </c>
      <c r="F59" s="109">
        <v>0.11</v>
      </c>
      <c r="G59" s="109">
        <v>0.11</v>
      </c>
      <c r="H59" s="109">
        <v>0.11</v>
      </c>
      <c r="I59" s="109">
        <v>0.11</v>
      </c>
      <c r="J59" s="109">
        <v>0.11</v>
      </c>
      <c r="K59" s="109">
        <v>0.11</v>
      </c>
      <c r="L59" s="29"/>
      <c r="M59" s="29"/>
      <c r="N59" s="29"/>
    </row>
    <row r="60" spans="1:14" x14ac:dyDescent="0.3">
      <c r="A60" s="22" t="s">
        <v>50</v>
      </c>
      <c r="F60" s="109">
        <v>0.1</v>
      </c>
      <c r="G60" s="109">
        <v>0.1</v>
      </c>
      <c r="H60" s="109">
        <v>0.1</v>
      </c>
      <c r="I60" s="109">
        <v>0.1</v>
      </c>
      <c r="J60" s="109">
        <v>0.1</v>
      </c>
      <c r="K60" s="109">
        <v>0.1</v>
      </c>
      <c r="L60" s="30"/>
      <c r="M60" s="30"/>
      <c r="N60" s="30"/>
    </row>
    <row r="61" spans="1:14" x14ac:dyDescent="0.3">
      <c r="A61" s="22" t="s">
        <v>51</v>
      </c>
      <c r="F61" s="109">
        <v>0.09</v>
      </c>
      <c r="G61" s="109">
        <v>0.09</v>
      </c>
      <c r="H61" s="109">
        <v>0.09</v>
      </c>
      <c r="I61" s="109">
        <v>0.09</v>
      </c>
      <c r="J61" s="109">
        <v>0.09</v>
      </c>
      <c r="K61" s="109">
        <v>0.09</v>
      </c>
      <c r="L61" s="31"/>
      <c r="M61" s="31"/>
      <c r="N61" s="31"/>
    </row>
    <row r="62" spans="1:14" x14ac:dyDescent="0.3">
      <c r="L62" s="31"/>
      <c r="M62" s="31"/>
      <c r="N62" s="31"/>
    </row>
    <row r="63" spans="1:14" x14ac:dyDescent="0.3">
      <c r="L63" s="30"/>
      <c r="M63" s="30"/>
      <c r="N63" s="30"/>
    </row>
    <row r="64" spans="1:14" x14ac:dyDescent="0.3">
      <c r="A64" s="124" t="s">
        <v>184</v>
      </c>
      <c r="K64" s="116">
        <f>K56*(1+R7)/(R6-R7)</f>
        <v>765520.86084330606</v>
      </c>
      <c r="L64" s="31"/>
      <c r="M64" s="31"/>
      <c r="N64" s="31"/>
    </row>
    <row r="65" spans="1:14" x14ac:dyDescent="0.3">
      <c r="A65" s="124" t="s">
        <v>185</v>
      </c>
      <c r="K65" s="116">
        <f>K64/(1+N6)^K13</f>
        <v>432116.56885837164</v>
      </c>
      <c r="L65" s="31"/>
      <c r="M65" s="31"/>
      <c r="N65" s="31"/>
    </row>
    <row r="66" spans="1:14" x14ac:dyDescent="0.3">
      <c r="A66" s="124" t="s">
        <v>186</v>
      </c>
      <c r="B66" s="31"/>
      <c r="C66" s="31"/>
      <c r="D66" s="31"/>
      <c r="E66" s="31"/>
      <c r="F66" s="31"/>
      <c r="G66" s="31"/>
      <c r="H66" s="31"/>
      <c r="I66" s="31"/>
      <c r="J66" s="31"/>
      <c r="K66" s="116">
        <f>SUM(F58:K58,K65)</f>
        <v>534710.93173951958</v>
      </c>
      <c r="L66" s="27"/>
      <c r="M66" s="27"/>
      <c r="N66" s="27"/>
    </row>
    <row r="67" spans="1:14" x14ac:dyDescent="0.3">
      <c r="A67" s="124" t="s">
        <v>187</v>
      </c>
      <c r="B67" s="27"/>
      <c r="C67" s="27"/>
      <c r="D67" s="27"/>
      <c r="E67" s="27"/>
      <c r="F67" s="27"/>
      <c r="G67" s="27"/>
      <c r="H67" s="27"/>
      <c r="I67" s="27"/>
      <c r="J67" s="27"/>
      <c r="K67" s="116">
        <f>BS!B7</f>
        <v>18052</v>
      </c>
      <c r="L67" s="29"/>
      <c r="M67" s="29"/>
      <c r="N67" s="29"/>
    </row>
    <row r="68" spans="1:14" x14ac:dyDescent="0.3">
      <c r="A68" s="124" t="s">
        <v>188</v>
      </c>
      <c r="B68" s="29"/>
      <c r="C68" s="29"/>
      <c r="D68" s="29"/>
      <c r="E68" s="29"/>
      <c r="F68" s="29"/>
      <c r="G68" s="29"/>
      <c r="H68" s="29"/>
      <c r="I68" s="29"/>
      <c r="J68" s="29"/>
      <c r="K68" s="117">
        <f>BS!B44+BS!B52</f>
        <v>8873</v>
      </c>
      <c r="L68" s="26"/>
      <c r="M68" s="26"/>
      <c r="N68" s="26"/>
    </row>
    <row r="69" spans="1:14" x14ac:dyDescent="0.3">
      <c r="A69" s="124" t="s">
        <v>189</v>
      </c>
      <c r="B69" s="26"/>
      <c r="C69" s="26"/>
      <c r="D69" s="26"/>
      <c r="E69" s="26"/>
      <c r="F69" s="26"/>
      <c r="G69" s="26"/>
      <c r="H69" s="26"/>
      <c r="I69" s="26"/>
      <c r="J69" s="26"/>
      <c r="K69" s="117">
        <f>K66+K67-K68</f>
        <v>543889.93173951958</v>
      </c>
      <c r="L69" s="28"/>
      <c r="M69" s="28"/>
      <c r="N69" s="28"/>
    </row>
    <row r="70" spans="1:14" x14ac:dyDescent="0.3">
      <c r="A70" s="124" t="s">
        <v>191</v>
      </c>
      <c r="B70" s="28"/>
      <c r="C70" s="28"/>
      <c r="D70" s="28"/>
      <c r="E70" s="28"/>
      <c r="F70" s="28"/>
      <c r="G70" s="28"/>
      <c r="H70" s="28"/>
      <c r="I70" s="28"/>
      <c r="J70" s="28"/>
      <c r="K70" s="118">
        <v>1036</v>
      </c>
    </row>
    <row r="71" spans="1:14" x14ac:dyDescent="0.3">
      <c r="A71" s="124" t="s">
        <v>192</v>
      </c>
      <c r="K71" s="135">
        <f>K69/K70</f>
        <v>524.99028160185287</v>
      </c>
    </row>
    <row r="72" spans="1:14" x14ac:dyDescent="0.3">
      <c r="A72" s="124" t="s">
        <v>194</v>
      </c>
      <c r="K72" s="135">
        <f>B3</f>
        <v>720.7</v>
      </c>
    </row>
    <row r="73" spans="1:14" x14ac:dyDescent="0.3">
      <c r="A73" s="124" t="s">
        <v>193</v>
      </c>
      <c r="K73" s="119">
        <f>K71/K72-1</f>
        <v>-0.27155504148487186</v>
      </c>
    </row>
  </sheetData>
  <mergeCells count="41">
    <mergeCell ref="P6:Q6"/>
    <mergeCell ref="R6:S6"/>
    <mergeCell ref="P7:Q7"/>
    <mergeCell ref="R7:S7"/>
    <mergeCell ref="N7:O7"/>
    <mergeCell ref="N6:O6"/>
    <mergeCell ref="F4:I4"/>
    <mergeCell ref="L6:M6"/>
    <mergeCell ref="E9:F9"/>
    <mergeCell ref="G9:H9"/>
    <mergeCell ref="I9:J9"/>
    <mergeCell ref="L7:M7"/>
    <mergeCell ref="E6:F6"/>
    <mergeCell ref="G6:H6"/>
    <mergeCell ref="I6:J6"/>
    <mergeCell ref="E7:F7"/>
    <mergeCell ref="G7:H7"/>
    <mergeCell ref="I7:J7"/>
    <mergeCell ref="G10:H10"/>
    <mergeCell ref="I10:J10"/>
    <mergeCell ref="C8:D8"/>
    <mergeCell ref="C9:D9"/>
    <mergeCell ref="C10:D10"/>
    <mergeCell ref="E8:F8"/>
    <mergeCell ref="G8:H8"/>
    <mergeCell ref="A58:B58"/>
    <mergeCell ref="H1:K1"/>
    <mergeCell ref="O4:R4"/>
    <mergeCell ref="N5:O5"/>
    <mergeCell ref="P5:Q5"/>
    <mergeCell ref="R5:S5"/>
    <mergeCell ref="L5:M5"/>
    <mergeCell ref="A35:C35"/>
    <mergeCell ref="I5:J5"/>
    <mergeCell ref="C5:D5"/>
    <mergeCell ref="G5:H5"/>
    <mergeCell ref="E5:F5"/>
    <mergeCell ref="C6:D6"/>
    <mergeCell ref="C7:D7"/>
    <mergeCell ref="I8:J8"/>
    <mergeCell ref="E10:F10"/>
  </mergeCells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6D14192-E710-4769-B52D-F9D03B9370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DCF!H1:H1</xm:f>
              <xm:sqref>H1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Tesla DCF</vt:lpstr>
      <vt:lpstr>IS</vt:lpstr>
      <vt:lpstr>BS</vt:lpstr>
      <vt:lpstr>CF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rrd</dc:creator>
  <cp:lastModifiedBy>Pravira Jain</cp:lastModifiedBy>
  <cp:lastPrinted>2022-06-06T15:47:53Z</cp:lastPrinted>
  <dcterms:created xsi:type="dcterms:W3CDTF">2022-05-25T03:35:38Z</dcterms:created>
  <dcterms:modified xsi:type="dcterms:W3CDTF">2022-07-01T22:21:20Z</dcterms:modified>
</cp:coreProperties>
</file>