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VI\Documents\Coding\"/>
    </mc:Choice>
  </mc:AlternateContent>
  <xr:revisionPtr revIDLastSave="0" documentId="13_ncr:1_{92AD31F6-2750-4FC1-8E50-3866D5E8F5D1}" xr6:coauthVersionLast="47" xr6:coauthVersionMax="47" xr10:uidLastSave="{00000000-0000-0000-0000-000000000000}"/>
  <bookViews>
    <workbookView xWindow="-120" yWindow="-120" windowWidth="29040" windowHeight="15990" tabRatio="903" xr2:uid="{00000000-000D-0000-FFFF-FFFF00000000}"/>
  </bookViews>
  <sheets>
    <sheet name="ABIN" sheetId="39" r:id="rId1"/>
    <sheet name="ABMM" sheetId="77" r:id="rId2"/>
    <sheet name="CDIN" sheetId="81" r:id="rId3"/>
    <sheet name="EFIN" sheetId="52" r:id="rId4"/>
    <sheet name="GHIN" sheetId="61" r:id="rId5"/>
    <sheet name="IJIN" sheetId="63" r:id="rId6"/>
    <sheet name="KLIN" sheetId="59" r:id="rId7"/>
    <sheet name="MNIN" sheetId="74" r:id="rId8"/>
    <sheet name="OPIN" sheetId="75" r:id="rId9"/>
    <sheet name="QRIN" sheetId="79" r:id="rId10"/>
    <sheet name="STIN" sheetId="8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79" l="1"/>
  <c r="C12" i="79"/>
  <c r="L12" i="77"/>
  <c r="L10" i="77"/>
  <c r="P8" i="77"/>
  <c r="N8" i="77"/>
  <c r="P6" i="77"/>
  <c r="N6" i="77"/>
  <c r="L6" i="77"/>
  <c r="P5" i="77"/>
  <c r="N5" i="77"/>
  <c r="P8" i="39"/>
  <c r="N8" i="39"/>
  <c r="L12" i="39"/>
  <c r="L10" i="39"/>
  <c r="L6" i="39"/>
  <c r="P6" i="39"/>
  <c r="N6" i="39"/>
  <c r="P5" i="39"/>
  <c r="N5" i="39"/>
  <c r="D12" i="81"/>
  <c r="C12" i="81"/>
  <c r="C7" i="81"/>
  <c r="D12" i="80"/>
  <c r="C12" i="80"/>
  <c r="B12" i="80"/>
  <c r="C7" i="80"/>
  <c r="G27" i="79"/>
  <c r="G26" i="79"/>
  <c r="G25" i="79"/>
  <c r="G24" i="79"/>
  <c r="G23" i="79"/>
  <c r="G22" i="79"/>
  <c r="E27" i="79"/>
  <c r="E26" i="79"/>
  <c r="E25" i="79"/>
  <c r="E24" i="79"/>
  <c r="E23" i="79"/>
  <c r="C25" i="79"/>
  <c r="B23" i="79"/>
  <c r="G21" i="79"/>
  <c r="G20" i="79"/>
  <c r="F21" i="79"/>
  <c r="E21" i="79"/>
  <c r="E20" i="79"/>
  <c r="D21" i="79"/>
  <c r="D20" i="79"/>
  <c r="C21" i="79"/>
  <c r="C20" i="79"/>
  <c r="B21" i="79"/>
  <c r="C7" i="79"/>
  <c r="B7" i="79"/>
  <c r="D12" i="75"/>
  <c r="C12" i="75"/>
  <c r="B12" i="75"/>
  <c r="C13" i="77"/>
  <c r="B13" i="77"/>
  <c r="C12" i="77"/>
  <c r="B12" i="77"/>
  <c r="H3" i="77"/>
  <c r="E3" i="77"/>
  <c r="D3" i="77"/>
  <c r="F25" i="77"/>
  <c r="G25" i="77" s="1"/>
  <c r="D25" i="77"/>
  <c r="C25" i="77"/>
  <c r="F24" i="77"/>
  <c r="G24" i="77" s="1"/>
  <c r="D24" i="77"/>
  <c r="C24" i="77"/>
  <c r="G23" i="77"/>
  <c r="E23" i="77"/>
  <c r="D23" i="77"/>
  <c r="C23" i="77"/>
  <c r="B23" i="77"/>
  <c r="C7" i="77"/>
  <c r="B7" i="77"/>
  <c r="C7" i="59"/>
  <c r="C21" i="59"/>
  <c r="C7" i="75" l="1"/>
  <c r="B7" i="75"/>
  <c r="C23" i="74" l="1"/>
  <c r="B23" i="74"/>
  <c r="F21" i="74"/>
  <c r="E21" i="74"/>
  <c r="D21" i="74"/>
  <c r="B21" i="74"/>
  <c r="C20" i="74" s="1"/>
  <c r="C21" i="74" s="1"/>
  <c r="G20" i="74"/>
  <c r="G21" i="74" s="1"/>
  <c r="F20" i="74"/>
  <c r="F27" i="39"/>
  <c r="G27" i="39"/>
  <c r="C27" i="39"/>
  <c r="D27" i="39"/>
  <c r="F26" i="39"/>
  <c r="G26" i="39"/>
  <c r="C26" i="39"/>
  <c r="D26" i="39"/>
  <c r="F25" i="39"/>
  <c r="G25" i="39"/>
  <c r="C25" i="39"/>
  <c r="D25" i="39"/>
  <c r="F24" i="39"/>
  <c r="G24" i="39"/>
  <c r="C24" i="39"/>
  <c r="D24" i="39"/>
  <c r="G23" i="39"/>
  <c r="E23" i="39"/>
  <c r="D23" i="39"/>
  <c r="C23" i="39"/>
  <c r="B23" i="39"/>
  <c r="G20" i="39"/>
  <c r="F20" i="39"/>
  <c r="D20" i="39"/>
  <c r="C20" i="39"/>
  <c r="C12" i="39"/>
  <c r="B12" i="39"/>
  <c r="C7" i="39"/>
  <c r="B7" i="39"/>
  <c r="C27" i="52"/>
  <c r="C26" i="52"/>
  <c r="C25" i="52"/>
  <c r="C24" i="52"/>
  <c r="C25" i="59"/>
  <c r="E23" i="59"/>
  <c r="E22" i="59"/>
  <c r="E27" i="59"/>
  <c r="C26" i="59"/>
  <c r="E26" i="59"/>
  <c r="E25" i="59"/>
  <c r="E24" i="59"/>
  <c r="M27" i="63"/>
  <c r="N27" i="63"/>
  <c r="O27" i="63"/>
  <c r="P27" i="63"/>
  <c r="M26" i="63"/>
  <c r="N26" i="63"/>
  <c r="O26" i="63"/>
  <c r="P26" i="63"/>
  <c r="M25" i="63"/>
  <c r="N25" i="63"/>
  <c r="O25" i="63"/>
  <c r="P25" i="63"/>
  <c r="M24" i="63"/>
  <c r="N24" i="63"/>
  <c r="O24" i="63"/>
  <c r="P24" i="63"/>
  <c r="P23" i="63"/>
  <c r="O23" i="63"/>
  <c r="M23" i="63"/>
  <c r="L23" i="63"/>
  <c r="P20" i="63"/>
  <c r="O20" i="63"/>
  <c r="N20" i="63"/>
  <c r="M20" i="63"/>
  <c r="H27" i="63"/>
  <c r="I27" i="63"/>
  <c r="J27" i="63"/>
  <c r="K27" i="63"/>
  <c r="H26" i="63"/>
  <c r="I26" i="63"/>
  <c r="J26" i="63"/>
  <c r="K26" i="63"/>
  <c r="H25" i="63"/>
  <c r="I25" i="63"/>
  <c r="J25" i="63"/>
  <c r="K25" i="63"/>
  <c r="H24" i="63"/>
  <c r="I24" i="63"/>
  <c r="J24" i="63"/>
  <c r="K24" i="63"/>
  <c r="K23" i="63"/>
  <c r="J23" i="63"/>
  <c r="I23" i="63"/>
  <c r="H23" i="63"/>
  <c r="G23" i="63"/>
  <c r="K20" i="63"/>
  <c r="J20" i="63"/>
  <c r="I20" i="63"/>
  <c r="H20" i="63"/>
  <c r="D12" i="63"/>
  <c r="C12" i="63"/>
  <c r="B12" i="63"/>
  <c r="C27" i="63"/>
  <c r="D27" i="63"/>
  <c r="E27" i="63"/>
  <c r="F27" i="63"/>
  <c r="C26" i="63"/>
  <c r="D26" i="63"/>
  <c r="E26" i="63"/>
  <c r="F26" i="63"/>
  <c r="C25" i="63"/>
  <c r="D25" i="63"/>
  <c r="E25" i="63"/>
  <c r="F25" i="63"/>
  <c r="C24" i="63"/>
  <c r="D24" i="63"/>
  <c r="E24" i="63"/>
  <c r="F24" i="63"/>
  <c r="C23" i="63"/>
  <c r="B23" i="63"/>
  <c r="F23" i="63"/>
  <c r="F20" i="63"/>
  <c r="E20" i="63"/>
  <c r="D20" i="63"/>
  <c r="C20" i="63"/>
  <c r="C7" i="63"/>
  <c r="I27" i="61"/>
  <c r="J27" i="61"/>
  <c r="K27" i="61"/>
  <c r="L27" i="61"/>
  <c r="M27" i="61"/>
  <c r="I26" i="61"/>
  <c r="J26" i="61"/>
  <c r="K26" i="61"/>
  <c r="L26" i="61"/>
  <c r="M26" i="61"/>
  <c r="I25" i="61"/>
  <c r="J25" i="61"/>
  <c r="K25" i="61"/>
  <c r="L25" i="61"/>
  <c r="M25" i="61"/>
  <c r="I24" i="61"/>
  <c r="J24" i="61"/>
  <c r="K24" i="61"/>
  <c r="L24" i="61"/>
  <c r="M24" i="61"/>
  <c r="H23" i="61"/>
  <c r="L22" i="61"/>
  <c r="J22" i="61"/>
  <c r="J23" i="61"/>
  <c r="M20" i="61"/>
  <c r="L20" i="61"/>
  <c r="J20" i="61"/>
  <c r="I20" i="61"/>
  <c r="F22" i="61"/>
  <c r="F23" i="61"/>
  <c r="C12" i="61"/>
  <c r="B12" i="61"/>
  <c r="C27" i="61"/>
  <c r="D27" i="61"/>
  <c r="E27" i="61"/>
  <c r="F27" i="61"/>
  <c r="G27" i="61"/>
  <c r="C26" i="61"/>
  <c r="D26" i="61"/>
  <c r="E26" i="61"/>
  <c r="F26" i="61"/>
  <c r="G26" i="61"/>
  <c r="C25" i="61"/>
  <c r="D25" i="61"/>
  <c r="E25" i="61"/>
  <c r="F25" i="61"/>
  <c r="G25" i="61"/>
  <c r="C24" i="61"/>
  <c r="D24" i="61"/>
  <c r="E24" i="61"/>
  <c r="F24" i="61"/>
  <c r="G24" i="61"/>
  <c r="C23" i="61"/>
  <c r="B23" i="61"/>
  <c r="D22" i="61"/>
  <c r="D23" i="61"/>
  <c r="G20" i="61"/>
  <c r="F20" i="61"/>
  <c r="D20" i="61"/>
  <c r="C20" i="61"/>
  <c r="C7" i="61"/>
  <c r="E20" i="59"/>
  <c r="C23" i="59"/>
  <c r="B23" i="59"/>
  <c r="D23" i="52"/>
  <c r="C23" i="52"/>
  <c r="B23" i="52"/>
  <c r="D23" i="63"/>
  <c r="E23" i="63"/>
  <c r="K22" i="61"/>
  <c r="K23" i="61"/>
  <c r="E22" i="61"/>
  <c r="E23" i="61"/>
  <c r="G22" i="61"/>
  <c r="G23" i="61"/>
  <c r="M22" i="61"/>
  <c r="M23" i="6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tc={380DBEB9-6EFA-4069-8B0D-F93DDEBC0211}</author>
    <author>tc={F4FEDE2B-8C78-4501-98A6-EF938D3DFFA6}</author>
    <author>tc={D1925456-98B8-472B-AE19-50B6394CF640}</author>
    <author>tc={5A958E4A-7E1B-492A-9037-0528F94ACB59}</author>
    <author>tc={1A989A3C-E885-4796-8960-FA96BA00C04B}</author>
    <author>tc={98756770-1269-4839-87B2-071C388E5231}</author>
    <author>tc={5C36F46A-5450-495F-935F-37DD0717BDBC}</author>
    <author>tc={802C1349-B0A6-4659-9850-5CE68B10C23E}</author>
    <author>tc={6D7827F1-13B8-4FD7-BCA1-E4630C1AF6AC}</author>
  </authors>
  <commentList>
    <comment ref="B3" authorId="0" shapeId="0" xr:uid="{380DBEB9-6EFA-4069-8B0D-F93DDEBC0211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for Zbase Calculation</t>
      </text>
    </comment>
    <comment ref="H3" authorId="1" shapeId="0" xr:uid="{F4FEDE2B-8C78-4501-98A6-EF938D3DFFA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 from Outermost winding to Tank</t>
      </text>
    </comment>
    <comment ref="A6" authorId="2" shapeId="0" xr:uid="{D1925456-98B8-472B-AE19-50B6394CF640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Documentation for additional type of Connections</t>
      </text>
    </comment>
    <comment ref="A7" authorId="3" shapeId="0" xr:uid="{5A958E4A-7E1B-492A-9037-0528F94ACB59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Auto or Phase Shifted windings, enter total MVA for both terminals.</t>
      </text>
    </comment>
    <comment ref="A8" authorId="4" shapeId="0" xr:uid="{1A989A3C-E885-4796-8960-FA96BA00C04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Phase Shifted windings, enter Coil Voltage = No. of Turns x Volts/Turn.
For all others, enter Line-Line voltage.</t>
      </text>
    </comment>
    <comment ref="A24" authorId="5" shapeId="0" xr:uid="{98756770-1269-4839-87B2-071C388E5231}">
      <text>
        <t>[Threaded comment]
Your version of Excel allows you to read this threaded comment; however, any edits to it will get removed if the file is opened in a newer version of Excel. Learn more: https://go.microsoft.com/fwlink/?linkid=870924
Comment:
    No. of parallel conductors per turn</t>
      </text>
    </comment>
    <comment ref="A25" authorId="6" shapeId="0" xr:uid="{5C36F46A-5450-495F-935F-37DD0717BDBC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no. of radially placed conductors per disc</t>
      </text>
    </comment>
    <comment ref="A26" authorId="7" shapeId="0" xr:uid="{802C1349-B0A6-4659-9850-5CE68B10C2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Thickness of conductor</t>
      </text>
    </comment>
    <comment ref="A27" authorId="8" shapeId="0" xr:uid="{6D7827F1-13B8-4FD7-BCA1-E4630C1AF6AC}">
      <text>
        <t>[Threaded comment]
Your version of Excel allows you to read this threaded comment; however, any edits to it will get removed if the file is opened in a newer version of Excel. Learn more: https://go.microsoft.com/fwlink/?linkid=870924
Comment:
    Height of conductor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tc={2F080C86-BBF0-4673-B0ED-1BEB371FE275}</author>
    <author>tc={88A2B179-E275-4D41-8AB0-6E4E06EAE10B}</author>
    <author>tc={AABF475B-C000-47C0-A5CC-C205DEF44CD1}</author>
  </authors>
  <commentList>
    <comment ref="A6" authorId="0" shapeId="0" xr:uid="{2F080C86-BBF0-4673-B0ED-1BEB371FE275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Documentation for additional type of Connections</t>
      </text>
    </comment>
    <comment ref="A7" authorId="1" shapeId="0" xr:uid="{88A2B179-E275-4D41-8AB0-6E4E06EAE10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Auto or Phase Shifted windings, enter total MVA for both terminals.</t>
      </text>
    </comment>
    <comment ref="A8" authorId="2" shapeId="0" xr:uid="{AABF475B-C000-47C0-A5CC-C205DEF44CD1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Phase Shifted windings, enter Coil Voltage = No. of Turns x Volts/Turn.
For all others, enter Line-Line voltage.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tc={59A880E9-FD7F-41DA-A738-879080C1C839}</author>
    <author>tc={8E66EC32-E409-4713-909B-2E5277E55C1B}</author>
    <author>tc={1483F9D8-D300-4EDA-A141-F29CF336076D}</author>
  </authors>
  <commentList>
    <comment ref="A6" authorId="0" shapeId="0" xr:uid="{59A880E9-FD7F-41DA-A738-879080C1C839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Documentation for additional type of Connections</t>
      </text>
    </comment>
    <comment ref="A7" authorId="1" shapeId="0" xr:uid="{8E66EC32-E409-4713-909B-2E5277E55C1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Auto or Phase Shifted windings, enter total MVA for both terminals.</t>
      </text>
    </comment>
    <comment ref="A8" authorId="2" shapeId="0" xr:uid="{1483F9D8-D300-4EDA-A141-F29CF336076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Phase Shifted windings, enter Coil Voltage = No. of Turns x Volts/Turn.
For all others, enter Line-Line voltage.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tc={F6F6DDB6-A688-41BB-950B-3879A71778FF}</author>
    <author>tc={1ADF2511-7995-42D9-9178-CCB210FEA77D}</author>
    <author>tc={22A07153-DCE0-47A8-AE51-9043169A87C2}</author>
  </authors>
  <commentList>
    <comment ref="A6" authorId="0" shapeId="0" xr:uid="{F6F6DDB6-A688-41BB-950B-3879A71778FF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Documentation for additional type of Connections</t>
      </text>
    </comment>
    <comment ref="A7" authorId="1" shapeId="0" xr:uid="{1ADF2511-7995-42D9-9178-CCB210FEA77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Auto or Phase Shifted windings, enter total MVA for both terminals.</t>
      </text>
    </comment>
    <comment ref="A8" authorId="2" shapeId="0" xr:uid="{22A07153-DCE0-47A8-AE51-9043169A87C2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Phase Shifted windings, enter Coil Voltage = No. of Turns x Volts/Turn.
For all others, enter Line-Line voltage.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tc={1B069F85-4366-4D5A-A7A9-840ABCB0F91E}</author>
    <author>tc={FC224EB4-F7A0-4F88-A107-CF6098381823}</author>
    <author>tc={4F6773DA-EE79-4505-BE40-DE45AF0CF0AE}</author>
  </authors>
  <commentList>
    <comment ref="A6" authorId="0" shapeId="0" xr:uid="{1B069F85-4366-4D5A-A7A9-840ABCB0F91E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Documentation for additional type of Connections</t>
      </text>
    </comment>
    <comment ref="A7" authorId="1" shapeId="0" xr:uid="{FC224EB4-F7A0-4F88-A107-CF609838182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Auto or Phase Shifted windings, enter total MVA for both terminals.</t>
      </text>
    </comment>
    <comment ref="A8" authorId="2" shapeId="0" xr:uid="{4F6773DA-EE79-4505-BE40-DE45AF0CF0AE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Phase Shifted windings, enter Coil Voltage = No. of Turns x Volts/Turn.
For all others, enter Line-Line voltage.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tc={E680DCA6-E9BC-4227-B5B9-180AAA713BC1}</author>
    <author>tc={19223A60-B541-4925-8FC2-52550D676B7E}</author>
    <author>tc={1BC072F2-9502-4637-AD70-4F637E76FAEC}</author>
  </authors>
  <commentList>
    <comment ref="A6" authorId="0" shapeId="0" xr:uid="{E680DCA6-E9BC-4227-B5B9-180AAA713BC1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Documentation for additional type of Connections</t>
      </text>
    </comment>
    <comment ref="A7" authorId="1" shapeId="0" xr:uid="{19223A60-B541-4925-8FC2-52550D676B7E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Auto or Phase Shifted windings, enter total MVA for both terminals.</t>
      </text>
    </comment>
    <comment ref="A8" authorId="2" shapeId="0" xr:uid="{1BC072F2-9502-4637-AD70-4F637E76FAE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Phase Shifted windings, enter Coil Voltage = No. of Turns x Volts/Turn.
For all others, enter Line-Line voltage.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tc={28D2CC69-7549-4EA7-AFD4-F19300DA7689}</author>
    <author>tc={6A162360-D034-46FA-B124-0795FB40ADA6}</author>
    <author>tc={6BB91A62-9634-468F-A910-86EA9C10745A}</author>
  </authors>
  <commentList>
    <comment ref="A6" authorId="0" shapeId="0" xr:uid="{28D2CC69-7549-4EA7-AFD4-F19300DA7689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Documentation for additional type of Connections</t>
      </text>
    </comment>
    <comment ref="A7" authorId="1" shapeId="0" xr:uid="{6A162360-D034-46FA-B124-0795FB40ADA6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Auto or Phase Shifted windings, enter total MVA for both terminals.</t>
      </text>
    </comment>
    <comment ref="A8" authorId="2" shapeId="0" xr:uid="{6BB91A62-9634-468F-A910-86EA9C10745A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Phase Shifted windings, enter Coil Voltage = No. of Turns x Volts/Turn.
For all others, enter Line-Line voltage.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tc={7BC01424-45CB-4779-B529-70EF9E7E35A8}</author>
    <author>tc={84FB155A-899B-45AC-9D6B-DC46FA2E51E9}</author>
    <author>tc={D0BC4848-C5B1-4769-A289-A2CD1E92CE83}</author>
  </authors>
  <commentList>
    <comment ref="A6" authorId="0" shapeId="0" xr:uid="{7BC01424-45CB-4779-B529-70EF9E7E35A8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Documentation for additional type of Connections</t>
      </text>
    </comment>
    <comment ref="A7" authorId="1" shapeId="0" xr:uid="{84FB155A-899B-45AC-9D6B-DC46FA2E51E9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Auto or Phase Shifted windings, enter total MVA for both terminals.</t>
      </text>
    </comment>
    <comment ref="A8" authorId="2" shapeId="0" xr:uid="{D0BC4848-C5B1-4769-A289-A2CD1E92CE8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Phase Shifted windings, enter Coil Voltage = No. of Turns x Volts/Turn.
For all others, enter Line-Line voltage.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tc={EFA51235-F45F-40DB-BC8C-9927B3481B90}</author>
    <author>tc={58D0AB65-29D9-4663-9809-53034283F2C5}</author>
    <author>tc={1E5F3FCE-49A6-4826-B8AB-11195F0DE0A1}</author>
  </authors>
  <commentList>
    <comment ref="A6" authorId="0" shapeId="0" xr:uid="{EFA51235-F45F-40DB-BC8C-9927B3481B90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Documentation for additional type of Connections</t>
      </text>
    </comment>
    <comment ref="A7" authorId="1" shapeId="0" xr:uid="{58D0AB65-29D9-4663-9809-53034283F2C5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Auto or Phase Shifted windings, enter total MVA for both terminals.</t>
      </text>
    </comment>
    <comment ref="A8" authorId="2" shapeId="0" xr:uid="{1E5F3FCE-49A6-4826-B8AB-11195F0DE0A1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Phase Shifted windings, enter Coil Voltage = No. of Turns x Volts/Turn.
For all others, enter Line-Line voltage.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tc={6B62D132-FAF2-4C6D-A99D-FFB7F83136CC}</author>
    <author>tc={FB411EC1-C1D7-43B1-A816-712E233554DC}</author>
    <author>tc={BA935C9B-517B-47A4-A472-44E771F2DD10}</author>
  </authors>
  <commentList>
    <comment ref="A6" authorId="0" shapeId="0" xr:uid="{6B62D132-FAF2-4C6D-A99D-FFB7F83136CC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Documentation for additional type of Connections</t>
      </text>
    </comment>
    <comment ref="A7" authorId="1" shapeId="0" xr:uid="{FB411EC1-C1D7-43B1-A816-712E233554D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Auto or Phase Shifted windings, enter total MVA for both terminals.</t>
      </text>
    </comment>
    <comment ref="A8" authorId="2" shapeId="0" xr:uid="{BA935C9B-517B-47A4-A472-44E771F2DD10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Phase Shifted windings, enter Coil Voltage = No. of Turns x Volts/Turn.
For all others, enter Line-Line voltage.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tc={CC617A5F-47B9-4D48-AFEE-1C64FC4A0D3E}</author>
    <author>tc={6C614F80-FD77-4F0E-9CBB-55D5DB1AC747}</author>
    <author>tc={D8CED59B-16F7-4023-B26C-6CCD9113F895}</author>
  </authors>
  <commentList>
    <comment ref="A6" authorId="0" shapeId="0" xr:uid="{CC617A5F-47B9-4D48-AFEE-1C64FC4A0D3E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Documentation for additional type of Connections</t>
      </text>
    </comment>
    <comment ref="A7" authorId="1" shapeId="0" xr:uid="{6C614F80-FD77-4F0E-9CBB-55D5DB1AC74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Auto or Phase Shifted windings, enter total MVA for both terminals.</t>
      </text>
    </comment>
    <comment ref="A8" authorId="2" shapeId="0" xr:uid="{D8CED59B-16F7-4023-B26C-6CCD9113F895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Phase Shifted windings, enter Coil Voltage = No. of Turns x Volts/Turn.
For all others, enter Line-Line voltage.</t>
      </text>
    </comment>
  </commentList>
</comments>
</file>

<file path=xl/sharedStrings.xml><?xml version="1.0" encoding="utf-8"?>
<sst xmlns="http://schemas.openxmlformats.org/spreadsheetml/2006/main" count="332" uniqueCount="34">
  <si>
    <t>FREQUENCY</t>
  </si>
  <si>
    <t>CORE DIAMETER</t>
  </si>
  <si>
    <t>TERMINAL NR.</t>
  </si>
  <si>
    <t>LAYER NR.</t>
  </si>
  <si>
    <t>RADIAL WIDTH</t>
  </si>
  <si>
    <t>NR. PARALL GR</t>
  </si>
  <si>
    <t>CURRENT +1/-1</t>
  </si>
  <si>
    <t>SEGMENT NR.</t>
  </si>
  <si>
    <t>Z MIN</t>
  </si>
  <si>
    <t>Z MAX</t>
  </si>
  <si>
    <t>TOTAL TURNS</t>
  </si>
  <si>
    <t>ACTIVE TURNS</t>
  </si>
  <si>
    <t>INNER DIA</t>
  </si>
  <si>
    <t>INPUT UNITS 1=inches  2=mm</t>
  </si>
  <si>
    <t>NUMBER OF TERMINALS</t>
  </si>
  <si>
    <t>NUMBER OF LAYERS</t>
  </si>
  <si>
    <t>WINDOW HEIGHT</t>
  </si>
  <si>
    <t>LAST SEG</t>
  </si>
  <si>
    <t>MVA</t>
  </si>
  <si>
    <t>kV</t>
  </si>
  <si>
    <t>BASE MVA</t>
  </si>
  <si>
    <t>STRANDS/TURN</t>
  </si>
  <si>
    <t>RAD STR NR/LAY.</t>
  </si>
  <si>
    <t>RAD STRAND DIM</t>
  </si>
  <si>
    <t>AX STRAND DIM</t>
  </si>
  <si>
    <t>DISTANCE TO TANK</t>
  </si>
  <si>
    <t>CU = 1, AL = 2</t>
  </si>
  <si>
    <t>1=Y, 2=D, 3**</t>
  </si>
  <si>
    <t>Core</t>
  </si>
  <si>
    <t>Tank</t>
  </si>
  <si>
    <t>Transformer Axi-symmetric view</t>
  </si>
  <si>
    <t>IEEE CKT-31 Configuration</t>
  </si>
  <si>
    <t>Two winding Transformer with Regulated winding on LV.</t>
  </si>
  <si>
    <t>Auto-transformer with unloaded tertiary winding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</si>
</sst>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9"/>
      <name val="Arial"/>
      <family val="2"/>
    </font>
    <font>
      <sz val="9"/>
      <color indexed="12"/>
      <name val="Arial"/>
      <family val="2"/>
    </font>
    <font>
      <sz val="9"/>
      <name val="Verdana"/>
      <family val="2"/>
    </font>
    <font>
      <sz val="9"/>
      <color indexed="12"/>
      <name val="Verdan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4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1" applyNumberFormat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 textRotation="90"/>
    </xf>
    <xf numFmtId="0" fontId="5" fillId="0" borderId="7" xfId="1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 textRotation="90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4" fillId="0" borderId="7" xfId="1" applyFont="1" applyFill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4" fillId="0" borderId="0" xfId="1" applyFont="1" applyBorder="1" applyAlignment="1">
      <alignment horizontal="right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6</xdr:row>
      <xdr:rowOff>19050</xdr:rowOff>
    </xdr:from>
    <xdr:to>
      <xdr:col>12</xdr:col>
      <xdr:colOff>0</xdr:colOff>
      <xdr:row>6</xdr:row>
      <xdr:rowOff>19050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5D51E02-C248-1494-7A1B-5D583478B0BE}"/>
            </a:ext>
          </a:extLst>
        </xdr:cNvPr>
        <xdr:cNvCxnSpPr/>
      </xdr:nvCxnSpPr>
      <xdr:spPr>
        <a:xfrm>
          <a:off x="8067675" y="1257300"/>
          <a:ext cx="1181100" cy="0"/>
        </a:xfrm>
        <a:prstGeom prst="straightConnector1">
          <a:avLst/>
        </a:prstGeom>
        <a:ln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10</xdr:row>
      <xdr:rowOff>38100</xdr:rowOff>
    </xdr:from>
    <xdr:to>
      <xdr:col>13</xdr:col>
      <xdr:colOff>0</xdr:colOff>
      <xdr:row>10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7A1DB46-4CD3-4768-90AA-4F67CC2B4C78}"/>
            </a:ext>
          </a:extLst>
        </xdr:cNvPr>
        <xdr:cNvCxnSpPr/>
      </xdr:nvCxnSpPr>
      <xdr:spPr>
        <a:xfrm>
          <a:off x="8039100" y="2038350"/>
          <a:ext cx="1609725" cy="0"/>
        </a:xfrm>
        <a:prstGeom prst="straightConnector1">
          <a:avLst/>
        </a:prstGeom>
        <a:ln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12</xdr:row>
      <xdr:rowOff>38100</xdr:rowOff>
    </xdr:from>
    <xdr:to>
      <xdr:col>14</xdr:col>
      <xdr:colOff>371475</xdr:colOff>
      <xdr:row>12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27FAE2A-36CC-488C-9D41-2DAE5027AD46}"/>
            </a:ext>
          </a:extLst>
        </xdr:cNvPr>
        <xdr:cNvCxnSpPr/>
      </xdr:nvCxnSpPr>
      <xdr:spPr>
        <a:xfrm>
          <a:off x="8048625" y="2419350"/>
          <a:ext cx="2581275" cy="0"/>
        </a:xfrm>
        <a:prstGeom prst="straightConnector1">
          <a:avLst/>
        </a:prstGeom>
        <a:ln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12</xdr:row>
      <xdr:rowOff>180975</xdr:rowOff>
    </xdr:from>
    <xdr:to>
      <xdr:col>13</xdr:col>
      <xdr:colOff>38100</xdr:colOff>
      <xdr:row>15</xdr:row>
      <xdr:rowOff>171450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E28BE9B-A741-D1A9-3C99-EF4BE382DD91}"/>
            </a:ext>
          </a:extLst>
        </xdr:cNvPr>
        <xdr:cNvCxnSpPr/>
      </xdr:nvCxnSpPr>
      <xdr:spPr>
        <a:xfrm flipV="1">
          <a:off x="9686925" y="2562225"/>
          <a:ext cx="0" cy="561975"/>
        </a:xfrm>
        <a:prstGeom prst="straightConnector1">
          <a:avLst/>
        </a:prstGeom>
        <a:ln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542925</xdr:colOff>
      <xdr:row>10</xdr:row>
      <xdr:rowOff>9525</xdr:rowOff>
    </xdr:from>
    <xdr:to>
      <xdr:col>13</xdr:col>
      <xdr:colOff>542925</xdr:colOff>
      <xdr:row>15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04CB61E-B7C1-4F5F-AE3E-0D53C00D424F}"/>
            </a:ext>
          </a:extLst>
        </xdr:cNvPr>
        <xdr:cNvCxnSpPr/>
      </xdr:nvCxnSpPr>
      <xdr:spPr>
        <a:xfrm flipV="1">
          <a:off x="10191750" y="2009775"/>
          <a:ext cx="0" cy="1114425"/>
        </a:xfrm>
        <a:prstGeom prst="straightConnector1">
          <a:avLst/>
        </a:prstGeom>
        <a:ln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9525</xdr:rowOff>
    </xdr:from>
    <xdr:to>
      <xdr:col>14</xdr:col>
      <xdr:colOff>19050</xdr:colOff>
      <xdr:row>8</xdr:row>
      <xdr:rowOff>9525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523C1ED-7998-F5A6-7462-5DB25E5F3974}"/>
            </a:ext>
          </a:extLst>
        </xdr:cNvPr>
        <xdr:cNvCxnSpPr/>
      </xdr:nvCxnSpPr>
      <xdr:spPr>
        <a:xfrm>
          <a:off x="9648825" y="1628775"/>
          <a:ext cx="628650" cy="0"/>
        </a:xfrm>
        <a:prstGeom prst="straightConnector1">
          <a:avLst/>
        </a:prstGeom>
        <a:ln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8</xdr:row>
      <xdr:rowOff>0</xdr:rowOff>
    </xdr:from>
    <xdr:to>
      <xdr:col>16</xdr:col>
      <xdr:colOff>19050</xdr:colOff>
      <xdr:row>8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65F290F-EBCB-4F20-A10E-EB312DCE25A1}"/>
            </a:ext>
          </a:extLst>
        </xdr:cNvPr>
        <xdr:cNvCxnSpPr/>
      </xdr:nvCxnSpPr>
      <xdr:spPr>
        <a:xfrm>
          <a:off x="10668000" y="1619250"/>
          <a:ext cx="628650" cy="0"/>
        </a:xfrm>
        <a:prstGeom prst="straightConnector1">
          <a:avLst/>
        </a:prstGeom>
        <a:ln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5</xdr:row>
      <xdr:rowOff>28575</xdr:rowOff>
    </xdr:from>
    <xdr:to>
      <xdr:col>14</xdr:col>
      <xdr:colOff>600075</xdr:colOff>
      <xdr:row>15</xdr:row>
      <xdr:rowOff>158141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431A48-1CB9-5D24-4880-E86934A64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1076325"/>
          <a:ext cx="4219575" cy="2034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6</xdr:row>
      <xdr:rowOff>19050</xdr:rowOff>
    </xdr:from>
    <xdr:to>
      <xdr:col>12</xdr:col>
      <xdr:colOff>0</xdr:colOff>
      <xdr:row>6</xdr:row>
      <xdr:rowOff>19050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3D79E33-5C96-4434-A825-ADA1BD78CC13}"/>
            </a:ext>
          </a:extLst>
        </xdr:cNvPr>
        <xdr:cNvCxnSpPr/>
      </xdr:nvCxnSpPr>
      <xdr:spPr>
        <a:xfrm>
          <a:off x="8067675" y="1257300"/>
          <a:ext cx="1181100" cy="0"/>
        </a:xfrm>
        <a:prstGeom prst="straightConnector1">
          <a:avLst/>
        </a:prstGeom>
        <a:ln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10</xdr:row>
      <xdr:rowOff>38100</xdr:rowOff>
    </xdr:from>
    <xdr:to>
      <xdr:col>13</xdr:col>
      <xdr:colOff>0</xdr:colOff>
      <xdr:row>10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96DD83D-3B94-4E43-8EDD-CBB46D734886}"/>
            </a:ext>
          </a:extLst>
        </xdr:cNvPr>
        <xdr:cNvCxnSpPr/>
      </xdr:nvCxnSpPr>
      <xdr:spPr>
        <a:xfrm>
          <a:off x="8039100" y="2038350"/>
          <a:ext cx="1619250" cy="0"/>
        </a:xfrm>
        <a:prstGeom prst="straightConnector1">
          <a:avLst/>
        </a:prstGeom>
        <a:ln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12</xdr:row>
      <xdr:rowOff>38100</xdr:rowOff>
    </xdr:from>
    <xdr:to>
      <xdr:col>15</xdr:col>
      <xdr:colOff>9525</xdr:colOff>
      <xdr:row>12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4680D24-36B1-4636-8BFA-F4A6C2163A88}"/>
            </a:ext>
          </a:extLst>
        </xdr:cNvPr>
        <xdr:cNvCxnSpPr/>
      </xdr:nvCxnSpPr>
      <xdr:spPr>
        <a:xfrm>
          <a:off x="8067675" y="2419350"/>
          <a:ext cx="2590800" cy="0"/>
        </a:xfrm>
        <a:prstGeom prst="straightConnector1">
          <a:avLst/>
        </a:prstGeom>
        <a:ln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12</xdr:row>
      <xdr:rowOff>180975</xdr:rowOff>
    </xdr:from>
    <xdr:to>
      <xdr:col>13</xdr:col>
      <xdr:colOff>38100</xdr:colOff>
      <xdr:row>15</xdr:row>
      <xdr:rowOff>171450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F466029-FDA1-482A-8AFE-A0CF83DD0343}"/>
            </a:ext>
          </a:extLst>
        </xdr:cNvPr>
        <xdr:cNvCxnSpPr/>
      </xdr:nvCxnSpPr>
      <xdr:spPr>
        <a:xfrm flipV="1">
          <a:off x="9686925" y="2562225"/>
          <a:ext cx="0" cy="561975"/>
        </a:xfrm>
        <a:prstGeom prst="straightConnector1">
          <a:avLst/>
        </a:prstGeom>
        <a:ln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542925</xdr:colOff>
      <xdr:row>10</xdr:row>
      <xdr:rowOff>9525</xdr:rowOff>
    </xdr:from>
    <xdr:to>
      <xdr:col>13</xdr:col>
      <xdr:colOff>542925</xdr:colOff>
      <xdr:row>15</xdr:row>
      <xdr:rowOff>171450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88CBDC5-485F-4A44-889C-63F2BFE3E76C}"/>
            </a:ext>
          </a:extLst>
        </xdr:cNvPr>
        <xdr:cNvCxnSpPr/>
      </xdr:nvCxnSpPr>
      <xdr:spPr>
        <a:xfrm flipV="1">
          <a:off x="10191750" y="2009775"/>
          <a:ext cx="0" cy="1114425"/>
        </a:xfrm>
        <a:prstGeom prst="straightConnector1">
          <a:avLst/>
        </a:prstGeom>
        <a:ln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9525</xdr:rowOff>
    </xdr:from>
    <xdr:to>
      <xdr:col>14</xdr:col>
      <xdr:colOff>19050</xdr:colOff>
      <xdr:row>8</xdr:row>
      <xdr:rowOff>9525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9AFD283-CB70-4E0B-9C3E-F730507989C0}"/>
            </a:ext>
          </a:extLst>
        </xdr:cNvPr>
        <xdr:cNvCxnSpPr/>
      </xdr:nvCxnSpPr>
      <xdr:spPr>
        <a:xfrm>
          <a:off x="9648825" y="1628775"/>
          <a:ext cx="628650" cy="0"/>
        </a:xfrm>
        <a:prstGeom prst="straightConnector1">
          <a:avLst/>
        </a:prstGeom>
        <a:ln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8</xdr:row>
      <xdr:rowOff>0</xdr:rowOff>
    </xdr:from>
    <xdr:to>
      <xdr:col>16</xdr:col>
      <xdr:colOff>19050</xdr:colOff>
      <xdr:row>8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3F742A6-E82A-471F-BB5B-AD68E15EC4C8}"/>
            </a:ext>
          </a:extLst>
        </xdr:cNvPr>
        <xdr:cNvCxnSpPr/>
      </xdr:nvCxnSpPr>
      <xdr:spPr>
        <a:xfrm>
          <a:off x="10668000" y="1619250"/>
          <a:ext cx="628650" cy="0"/>
        </a:xfrm>
        <a:prstGeom prst="straightConnector1">
          <a:avLst/>
        </a:prstGeom>
        <a:ln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3</xdr:row>
      <xdr:rowOff>114300</xdr:rowOff>
    </xdr:from>
    <xdr:to>
      <xdr:col>15</xdr:col>
      <xdr:colOff>228600</xdr:colOff>
      <xdr:row>15</xdr:row>
      <xdr:rowOff>88004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024555-CE0D-5066-E874-B7EBCA2A2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781050"/>
          <a:ext cx="4648200" cy="2259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5</xdr:row>
      <xdr:rowOff>9525</xdr:rowOff>
    </xdr:from>
    <xdr:to>
      <xdr:col>15</xdr:col>
      <xdr:colOff>76201</xdr:colOff>
      <xdr:row>14</xdr:row>
      <xdr:rowOff>88494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217E29-E250-3484-EE6C-5F6713BEF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2276" y="1114425"/>
          <a:ext cx="4343400" cy="1793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628650</xdr:colOff>
      <xdr:row>4</xdr:row>
      <xdr:rowOff>19050</xdr:rowOff>
    </xdr:from>
    <xdr:to>
      <xdr:col>15</xdr:col>
      <xdr:colOff>418506</xdr:colOff>
      <xdr:row>15</xdr:row>
      <xdr:rowOff>75931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CA3DEC-B6F6-9B51-30D6-D3F05C6D3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3700" y="876300"/>
          <a:ext cx="4752381" cy="21523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438150</xdr:colOff>
      <xdr:row>4</xdr:row>
      <xdr:rowOff>66675</xdr:rowOff>
    </xdr:from>
    <xdr:to>
      <xdr:col>14</xdr:col>
      <xdr:colOff>437606</xdr:colOff>
      <xdr:row>15</xdr:row>
      <xdr:rowOff>28318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814BAA-CFA3-D332-C117-9FA829E48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923925"/>
          <a:ext cx="4352381" cy="20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4</xdr:row>
      <xdr:rowOff>76201</xdr:rowOff>
    </xdr:from>
    <xdr:to>
      <xdr:col>18</xdr:col>
      <xdr:colOff>123825</xdr:colOff>
      <xdr:row>13</xdr:row>
      <xdr:rowOff>145911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1DDF5-124A-2BA1-7F4A-9169B36BE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0375" y="990601"/>
          <a:ext cx="6181725" cy="1784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28575</xdr:rowOff>
    </xdr:from>
    <xdr:to>
      <xdr:col>16</xdr:col>
      <xdr:colOff>571500</xdr:colOff>
      <xdr:row>16</xdr:row>
      <xdr:rowOff>27689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182CA6-7422-A3A9-2568-F7B791E69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752475"/>
          <a:ext cx="4838700" cy="24756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3</xdr:row>
      <xdr:rowOff>171450</xdr:rowOff>
    </xdr:from>
    <xdr:to>
      <xdr:col>16</xdr:col>
      <xdr:colOff>133350</xdr:colOff>
      <xdr:row>16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872CEF-66C1-442B-A5B0-450CF94A3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25" y="838200"/>
          <a:ext cx="4914900" cy="24574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raviraj PG" id="{430FADA7-5CE4-4C3F-ADC3-21382A808913}" userId="0023d1fe290a520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2-06-20T17:51:08.28" personId="{430FADA7-5CE4-4C3F-ADC3-21382A808913}" id="{380DBEB9-6EFA-4069-8B0D-F93DDEBC0211}">
    <text>Used for Zbase Calculation</text>
  </threadedComment>
  <threadedComment ref="H3" dT="2022-06-20T17:51:35.53" personId="{430FADA7-5CE4-4C3F-ADC3-21382A808913}" id="{F4FEDE2B-8C78-4501-98A6-EF938D3DFFA6}">
    <text>Distance from Outermost winding to Tank</text>
  </threadedComment>
  <threadedComment ref="A6" dT="2022-06-18T20:51:09.26" personId="{430FADA7-5CE4-4C3F-ADC3-21382A808913}" id="{D1925456-98B8-472B-AE19-50B6394CF640}">
    <text>See Documentation for additional type of Connections</text>
  </threadedComment>
  <threadedComment ref="A7" dT="2022-06-20T18:05:49.15" personId="{430FADA7-5CE4-4C3F-ADC3-21382A808913}" id="{5A958E4A-7E1B-492A-9037-0528F94ACB59}">
    <text>For Auto or Phase Shifted windings, enter total MVA for both terminals.</text>
  </threadedComment>
  <threadedComment ref="A8" dT="2022-06-20T17:52:29.96" personId="{430FADA7-5CE4-4C3F-ADC3-21382A808913}" id="{1A989A3C-E885-4796-8960-FA96BA00C04B}">
    <text>For Phase Shifted windings, enter Coil Voltage = No. of Turns x Volts/Turn.
For all others, enter Line-Line voltage.</text>
  </threadedComment>
  <threadedComment ref="A24" dT="2022-06-20T17:55:14.89" personId="{430FADA7-5CE4-4C3F-ADC3-21382A808913}" id="{98756770-1269-4839-87B2-071C388E5231}">
    <text>No. of parallel conductors per turn</text>
  </threadedComment>
  <threadedComment ref="A25" dT="2022-06-20T17:55:54.08" personId="{430FADA7-5CE4-4C3F-ADC3-21382A808913}" id="{5C36F46A-5450-495F-935F-37DD0717BDBC}">
    <text>Total no. of radially placed conductors per disc</text>
  </threadedComment>
  <threadedComment ref="A26" dT="2022-06-20T17:56:17.98" personId="{430FADA7-5CE4-4C3F-ADC3-21382A808913}" id="{802C1349-B0A6-4659-9850-5CE68B10C23E}">
    <text>Thickness of conductor</text>
  </threadedComment>
  <threadedComment ref="A27" dT="2022-06-20T17:56:34.19" personId="{430FADA7-5CE4-4C3F-ADC3-21382A808913}" id="{6D7827F1-13B8-4FD7-BCA1-E4630C1AF6AC}">
    <text>Height of conductor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6" dT="2022-06-18T20:51:09.26" personId="{430FADA7-5CE4-4C3F-ADC3-21382A808913}" id="{2F080C86-BBF0-4673-B0ED-1BEB371FE275}">
    <text>See Documentation for additional type of Connections</text>
  </threadedComment>
  <threadedComment ref="A7" dT="2022-06-20T18:05:49.15" personId="{430FADA7-5CE4-4C3F-ADC3-21382A808913}" id="{88A2B179-E275-4D41-8AB0-6E4E06EAE10B}">
    <text>For Auto or Phase Shifted windings, enter total MVA for both terminals.</text>
  </threadedComment>
  <threadedComment ref="A8" dT="2022-06-20T17:52:29.96" personId="{430FADA7-5CE4-4C3F-ADC3-21382A808913}" id="{AABF475B-C000-47C0-A5CC-C205DEF44CD1}">
    <text>For Phase Shifted windings, enter Coil Voltage = No. of Turns x Volts/Turn.
For all others, enter Line-Line voltage.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6" dT="2022-06-18T20:51:09.26" personId="{430FADA7-5CE4-4C3F-ADC3-21382A808913}" id="{59A880E9-FD7F-41DA-A738-879080C1C839}">
    <text>See Documentation for additional type of Connections</text>
  </threadedComment>
  <threadedComment ref="A7" dT="2022-06-20T18:05:49.15" personId="{430FADA7-5CE4-4C3F-ADC3-21382A808913}" id="{8E66EC32-E409-4713-909B-2E5277E55C1B}">
    <text>For Auto or Phase Shifted windings, enter total MVA for both terminals.</text>
  </threadedComment>
  <threadedComment ref="A8" dT="2022-06-20T17:52:29.96" personId="{430FADA7-5CE4-4C3F-ADC3-21382A808913}" id="{1483F9D8-D300-4EDA-A141-F29CF336076D}">
    <text>For Phase Shifted windings, enter Coil Voltage = No. of Turns x Volts/Turn.
For all others, enter Line-Line voltage.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" dT="2022-06-18T20:51:09.26" personId="{430FADA7-5CE4-4C3F-ADC3-21382A808913}" id="{F6F6DDB6-A688-41BB-950B-3879A71778FF}">
    <text>See Documentation for additional type of Connections</text>
  </threadedComment>
  <threadedComment ref="A7" dT="2022-06-20T18:05:49.15" personId="{430FADA7-5CE4-4C3F-ADC3-21382A808913}" id="{1ADF2511-7995-42D9-9178-CCB210FEA77D}">
    <text>For Auto or Phase Shifted windings, enter total MVA for both terminals.</text>
  </threadedComment>
  <threadedComment ref="A8" dT="2022-06-20T17:52:29.96" personId="{430FADA7-5CE4-4C3F-ADC3-21382A808913}" id="{22A07153-DCE0-47A8-AE51-9043169A87C2}">
    <text>For Phase Shifted windings, enter Coil Voltage = No. of Turns x Volts/Turn.
For all others, enter Line-Line voltage.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6" dT="2022-06-18T20:51:09.26" personId="{430FADA7-5CE4-4C3F-ADC3-21382A808913}" id="{1B069F85-4366-4D5A-A7A9-840ABCB0F91E}">
    <text>See Documentation for additional type of Connections</text>
  </threadedComment>
  <threadedComment ref="A7" dT="2022-06-20T18:05:49.15" personId="{430FADA7-5CE4-4C3F-ADC3-21382A808913}" id="{FC224EB4-F7A0-4F88-A107-CF6098381823}">
    <text>For Auto or Phase Shifted windings, enter total MVA for both terminals.</text>
  </threadedComment>
  <threadedComment ref="A8" dT="2022-06-20T17:52:29.96" personId="{430FADA7-5CE4-4C3F-ADC3-21382A808913}" id="{4F6773DA-EE79-4505-BE40-DE45AF0CF0AE}">
    <text>For Phase Shifted windings, enter Coil Voltage = No. of Turns x Volts/Turn.
For all others, enter Line-Line voltage.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6" dT="2022-06-18T20:51:09.26" personId="{430FADA7-5CE4-4C3F-ADC3-21382A808913}" id="{E680DCA6-E9BC-4227-B5B9-180AAA713BC1}">
    <text>See Documentation for additional type of Connections</text>
  </threadedComment>
  <threadedComment ref="A7" dT="2022-06-20T18:05:49.15" personId="{430FADA7-5CE4-4C3F-ADC3-21382A808913}" id="{19223A60-B541-4925-8FC2-52550D676B7E}">
    <text>For Auto or Phase Shifted windings, enter total MVA for both terminals.</text>
  </threadedComment>
  <threadedComment ref="A8" dT="2022-06-20T17:52:29.96" personId="{430FADA7-5CE4-4C3F-ADC3-21382A808913}" id="{1BC072F2-9502-4637-AD70-4F637E76FAEC}">
    <text>For Phase Shifted windings, enter Coil Voltage = No. of Turns x Volts/Turn.
For all others, enter Line-Line voltage.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6" dT="2022-06-18T20:51:09.26" personId="{430FADA7-5CE4-4C3F-ADC3-21382A808913}" id="{28D2CC69-7549-4EA7-AFD4-F19300DA7689}">
    <text>See Documentation for additional type of Connections</text>
  </threadedComment>
  <threadedComment ref="A7" dT="2022-06-20T18:05:49.15" personId="{430FADA7-5CE4-4C3F-ADC3-21382A808913}" id="{6A162360-D034-46FA-B124-0795FB40ADA6}">
    <text>For Auto or Phase Shifted windings, enter total MVA for both terminals.</text>
  </threadedComment>
  <threadedComment ref="A8" dT="2022-06-20T17:52:29.96" personId="{430FADA7-5CE4-4C3F-ADC3-21382A808913}" id="{6BB91A62-9634-468F-A910-86EA9C10745A}">
    <text>For Phase Shifted windings, enter Coil Voltage = No. of Turns x Volts/Turn.
For all others, enter Line-Line voltage.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6" dT="2022-06-18T20:51:09.26" personId="{430FADA7-5CE4-4C3F-ADC3-21382A808913}" id="{7BC01424-45CB-4779-B529-70EF9E7E35A8}">
    <text>See Documentation for additional type of Connections</text>
  </threadedComment>
  <threadedComment ref="A7" dT="2022-06-20T18:05:49.15" personId="{430FADA7-5CE4-4C3F-ADC3-21382A808913}" id="{84FB155A-899B-45AC-9D6B-DC46FA2E51E9}">
    <text>For Auto or Phase Shifted windings, enter total MVA for both terminals.</text>
  </threadedComment>
  <threadedComment ref="A8" dT="2022-06-20T17:52:29.96" personId="{430FADA7-5CE4-4C3F-ADC3-21382A808913}" id="{D0BC4848-C5B1-4769-A289-A2CD1E92CE83}">
    <text>For Phase Shifted windings, enter Coil Voltage = No. of Turns x Volts/Turn.
For all others, enter Line-Line voltage.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6" dT="2022-06-18T20:51:09.26" personId="{430FADA7-5CE4-4C3F-ADC3-21382A808913}" id="{EFA51235-F45F-40DB-BC8C-9927B3481B90}">
    <text>See Documentation for additional type of Connections</text>
  </threadedComment>
  <threadedComment ref="A7" dT="2022-06-20T18:05:49.15" personId="{430FADA7-5CE4-4C3F-ADC3-21382A808913}" id="{58D0AB65-29D9-4663-9809-53034283F2C5}">
    <text>For Auto or Phase Shifted windings, enter total MVA for both terminals.</text>
  </threadedComment>
  <threadedComment ref="A8" dT="2022-06-20T17:52:29.96" personId="{430FADA7-5CE4-4C3F-ADC3-21382A808913}" id="{1E5F3FCE-49A6-4826-B8AB-11195F0DE0A1}">
    <text>For Phase Shifted windings, enter Coil Voltage = No. of Turns x Volts/Turn.
For all others, enter Line-Line voltage.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6" dT="2022-06-18T20:51:09.26" personId="{430FADA7-5CE4-4C3F-ADC3-21382A808913}" id="{6B62D132-FAF2-4C6D-A99D-FFB7F83136CC}">
    <text>See Documentation for additional type of Connections</text>
  </threadedComment>
  <threadedComment ref="A7" dT="2022-06-20T18:05:49.15" personId="{430FADA7-5CE4-4C3F-ADC3-21382A808913}" id="{FB411EC1-C1D7-43B1-A816-712E233554DC}">
    <text>For Auto or Phase Shifted windings, enter total MVA for both terminals.</text>
  </threadedComment>
  <threadedComment ref="A8" dT="2022-06-20T17:52:29.96" personId="{430FADA7-5CE4-4C3F-ADC3-21382A808913}" id="{BA935C9B-517B-47A4-A472-44E771F2DD10}">
    <text>For Phase Shifted windings, enter Coil Voltage = No. of Turns x Volts/Turn.
For all others, enter Line-Line voltage.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6" dT="2022-06-18T20:51:09.26" personId="{430FADA7-5CE4-4C3F-ADC3-21382A808913}" id="{CC617A5F-47B9-4D48-AFEE-1C64FC4A0D3E}">
    <text>See Documentation for additional type of Connections</text>
  </threadedComment>
  <threadedComment ref="A7" dT="2022-06-20T18:05:49.15" personId="{430FADA7-5CE4-4C3F-ADC3-21382A808913}" id="{6C614F80-FD77-4F0E-9CBB-55D5DB1AC747}">
    <text>For Auto or Phase Shifted windings, enter total MVA for both terminals.</text>
  </threadedComment>
  <threadedComment ref="A8" dT="2022-06-20T17:52:29.96" personId="{430FADA7-5CE4-4C3F-ADC3-21382A808913}" id="{D8CED59B-16F7-4023-B26C-6CCD9113F895}">
    <text>For Phase Shifted windings, enter Coil Voltage = No. of Turns x Volts/Turn.
For all others, enter Line-Line voltage.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0.xml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9"/>
  <sheetViews>
    <sheetView tabSelected="1" workbookViewId="0">
      <selection activeCell="C35" sqref="C35"/>
    </sheetView>
  </sheetViews>
  <sheetFormatPr defaultColWidth="9.140625" defaultRowHeight="15" x14ac:dyDescent="0.25"/>
  <cols>
    <col min="1" max="1" width="18.42578125" style="5" customWidth="1"/>
    <col min="2" max="2" width="12.42578125" style="5" customWidth="1"/>
    <col min="3" max="3" width="11.42578125" style="5" customWidth="1"/>
    <col min="4" max="4" width="13.140625" style="5" customWidth="1"/>
    <col min="5" max="5" width="12" style="5" customWidth="1"/>
    <col min="6" max="7" width="12.140625" style="5" customWidth="1"/>
    <col min="8" max="8" width="10.42578125" style="5" customWidth="1"/>
    <col min="9" max="12" width="9.140625" style="5"/>
    <col min="13" max="13" width="6" style="5" customWidth="1"/>
    <col min="14" max="14" width="9.140625" style="5"/>
    <col min="15" max="15" width="6.140625" style="5" customWidth="1"/>
    <col min="16" max="16" width="9.140625" style="5"/>
    <col min="17" max="17" width="6.140625" style="5" customWidth="1"/>
    <col min="18" max="16384" width="9.140625" style="5"/>
  </cols>
  <sheetData>
    <row r="1" spans="1:31" x14ac:dyDescent="0.25">
      <c r="A1" s="22"/>
      <c r="B1" s="13"/>
      <c r="C1" s="13"/>
      <c r="D1" s="13"/>
      <c r="E1" s="13"/>
      <c r="F1" s="13"/>
      <c r="G1" s="13"/>
      <c r="H1" s="1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4"/>
      <c r="AD1" s="4"/>
      <c r="AE1" s="4"/>
    </row>
    <row r="2" spans="1:31" ht="22.5" x14ac:dyDescent="0.25">
      <c r="A2" s="6" t="s">
        <v>13</v>
      </c>
      <c r="B2" s="6" t="s">
        <v>20</v>
      </c>
      <c r="C2" s="6" t="s">
        <v>0</v>
      </c>
      <c r="D2" s="6" t="s">
        <v>1</v>
      </c>
      <c r="E2" s="6" t="s">
        <v>16</v>
      </c>
      <c r="F2" s="6" t="s">
        <v>14</v>
      </c>
      <c r="G2" s="6" t="s">
        <v>15</v>
      </c>
      <c r="H2" s="6" t="s">
        <v>25</v>
      </c>
      <c r="J2" s="3"/>
      <c r="K2" s="3"/>
      <c r="L2" s="3"/>
      <c r="M2" s="3"/>
      <c r="O2" s="3" t="s">
        <v>30</v>
      </c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4"/>
      <c r="AB2" s="4"/>
      <c r="AC2" s="4"/>
      <c r="AD2" s="4"/>
      <c r="AE2" s="4"/>
    </row>
    <row r="3" spans="1:31" x14ac:dyDescent="0.25">
      <c r="A3" s="2">
        <v>1</v>
      </c>
      <c r="B3" s="2">
        <v>7.5</v>
      </c>
      <c r="C3" s="2">
        <v>60</v>
      </c>
      <c r="D3" s="2">
        <v>15.04</v>
      </c>
      <c r="E3" s="2">
        <v>40</v>
      </c>
      <c r="F3" s="2">
        <v>2</v>
      </c>
      <c r="G3" s="2">
        <v>2</v>
      </c>
      <c r="H3" s="2">
        <v>3.5</v>
      </c>
      <c r="J3" s="3"/>
      <c r="K3" s="3"/>
      <c r="L3" s="41"/>
      <c r="M3" s="52"/>
      <c r="N3" s="53"/>
      <c r="O3" s="53"/>
      <c r="P3" s="53"/>
      <c r="Q3" s="54"/>
      <c r="R3" s="44"/>
      <c r="S3" s="3"/>
      <c r="T3" s="3"/>
      <c r="U3" s="3"/>
      <c r="V3" s="3"/>
      <c r="W3" s="3"/>
      <c r="X3" s="3"/>
      <c r="Y3" s="3"/>
      <c r="Z3" s="4"/>
      <c r="AA3" s="4"/>
      <c r="AB3" s="4"/>
      <c r="AC3" s="4"/>
      <c r="AD3" s="4"/>
      <c r="AE3" s="4"/>
    </row>
    <row r="4" spans="1:3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1"/>
      <c r="M4" s="3"/>
      <c r="N4" s="3"/>
      <c r="O4" s="3"/>
      <c r="P4" s="3"/>
      <c r="Q4" s="3"/>
      <c r="R4" s="44"/>
      <c r="S4" s="3"/>
      <c r="T4" s="3"/>
      <c r="U4" s="3"/>
      <c r="V4" s="3"/>
      <c r="W4" s="3"/>
      <c r="X4" s="3"/>
      <c r="Y4" s="3"/>
      <c r="Z4" s="4"/>
      <c r="AA4" s="4"/>
      <c r="AB4" s="4"/>
      <c r="AC4" s="4"/>
      <c r="AD4" s="4"/>
      <c r="AE4" s="4"/>
    </row>
    <row r="5" spans="1:31" x14ac:dyDescent="0.25">
      <c r="A5" s="6" t="s">
        <v>2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3"/>
      <c r="I5" s="3"/>
      <c r="J5" s="3"/>
      <c r="K5" s="3"/>
      <c r="L5" s="41"/>
      <c r="M5" s="3"/>
      <c r="N5" s="37" t="str">
        <f>"Term. "&amp;B11</f>
        <v>Term. 2</v>
      </c>
      <c r="O5" s="3"/>
      <c r="P5" s="37" t="str">
        <f>"Term. "&amp;C11</f>
        <v>Term. 1</v>
      </c>
      <c r="Q5" s="3"/>
      <c r="R5" s="44"/>
      <c r="S5" s="3"/>
      <c r="T5" s="3"/>
      <c r="U5" s="3"/>
      <c r="V5" s="3"/>
      <c r="W5" s="3"/>
      <c r="X5" s="3"/>
      <c r="Y5" s="3"/>
      <c r="Z5" s="4"/>
      <c r="AA5" s="4"/>
      <c r="AB5" s="4"/>
      <c r="AC5" s="4"/>
      <c r="AD5" s="4"/>
      <c r="AE5" s="4"/>
    </row>
    <row r="6" spans="1:31" x14ac:dyDescent="0.25">
      <c r="A6" s="6" t="s">
        <v>27</v>
      </c>
      <c r="B6" s="2">
        <v>2</v>
      </c>
      <c r="C6" s="2">
        <v>1</v>
      </c>
      <c r="D6" s="2"/>
      <c r="E6" s="2"/>
      <c r="F6" s="2"/>
      <c r="G6" s="2"/>
      <c r="H6" s="3"/>
      <c r="I6" s="3"/>
      <c r="J6" s="3"/>
      <c r="K6" s="3"/>
      <c r="L6" s="49" t="str">
        <f>"Core Inner Dia = "&amp;D3</f>
        <v>Core Inner Dia = 15.04</v>
      </c>
      <c r="M6" s="3"/>
      <c r="N6" s="38" t="str">
        <f>"Lay. "&amp;B10</f>
        <v>Lay. 1</v>
      </c>
      <c r="O6" s="3"/>
      <c r="P6" s="38" t="str">
        <f>"Lay. "&amp;C10</f>
        <v>Lay. 2</v>
      </c>
      <c r="Q6" s="3"/>
      <c r="R6" s="44"/>
      <c r="S6" s="3"/>
      <c r="T6" s="3"/>
      <c r="U6" s="3"/>
      <c r="V6" s="3"/>
      <c r="W6" s="3"/>
      <c r="X6" s="3"/>
      <c r="Y6" s="3"/>
      <c r="Z6" s="4"/>
      <c r="AA6" s="4"/>
      <c r="AB6" s="4"/>
      <c r="AC6" s="4"/>
      <c r="AD6" s="4"/>
      <c r="AE6" s="4"/>
    </row>
    <row r="7" spans="1:31" x14ac:dyDescent="0.25">
      <c r="A7" s="6" t="s">
        <v>18</v>
      </c>
      <c r="B7" s="2">
        <f>B3</f>
        <v>7.5</v>
      </c>
      <c r="C7" s="2">
        <f>B3</f>
        <v>7.5</v>
      </c>
      <c r="D7" s="2"/>
      <c r="E7" s="2"/>
      <c r="F7" s="2"/>
      <c r="G7" s="2"/>
      <c r="H7" s="3"/>
      <c r="I7" s="3"/>
      <c r="J7" s="3"/>
      <c r="K7" s="3"/>
      <c r="L7" s="42" t="s">
        <v>28</v>
      </c>
      <c r="M7" s="3"/>
      <c r="N7" s="38"/>
      <c r="O7" s="3"/>
      <c r="P7" s="56"/>
      <c r="Q7" s="3"/>
      <c r="R7" s="45" t="s">
        <v>29</v>
      </c>
      <c r="S7" s="3"/>
      <c r="T7" s="3"/>
      <c r="U7" s="3"/>
      <c r="V7" s="3"/>
      <c r="W7" s="3"/>
      <c r="X7" s="3"/>
      <c r="Y7" s="3"/>
      <c r="Z7" s="4"/>
      <c r="AA7" s="4"/>
      <c r="AB7" s="4"/>
      <c r="AC7" s="4"/>
      <c r="AD7" s="4"/>
      <c r="AE7" s="4"/>
    </row>
    <row r="8" spans="1:31" x14ac:dyDescent="0.25">
      <c r="A8" s="6" t="s">
        <v>19</v>
      </c>
      <c r="B8" s="2">
        <v>65.55</v>
      </c>
      <c r="C8" s="2">
        <v>12.47</v>
      </c>
      <c r="D8" s="2"/>
      <c r="E8" s="2"/>
      <c r="F8" s="2"/>
      <c r="G8" s="2"/>
      <c r="H8" s="3"/>
      <c r="I8" s="3"/>
      <c r="J8" s="3"/>
      <c r="K8" s="3"/>
      <c r="L8" s="42"/>
      <c r="M8" s="3"/>
      <c r="N8" s="37">
        <f>B13</f>
        <v>1.9530000000000001</v>
      </c>
      <c r="O8" s="3"/>
      <c r="P8" s="37">
        <f>C13</f>
        <v>2.5579999999999998</v>
      </c>
      <c r="Q8" s="3"/>
      <c r="R8" s="45"/>
      <c r="S8" s="3"/>
      <c r="T8" s="3"/>
      <c r="U8" s="3"/>
      <c r="V8" s="3"/>
      <c r="W8" s="3"/>
      <c r="X8" s="3"/>
      <c r="Y8" s="3"/>
      <c r="Z8" s="4"/>
      <c r="AA8" s="4"/>
      <c r="AB8" s="4"/>
      <c r="AC8" s="4"/>
      <c r="AD8" s="4"/>
      <c r="AE8" s="4"/>
    </row>
    <row r="9" spans="1:31" x14ac:dyDescent="0.25">
      <c r="A9" s="8"/>
      <c r="B9" s="3"/>
      <c r="C9" s="3"/>
      <c r="D9" s="3"/>
      <c r="E9" s="3"/>
      <c r="F9" s="3"/>
      <c r="G9" s="3"/>
      <c r="H9" s="3"/>
      <c r="I9" s="19"/>
      <c r="J9" s="19"/>
      <c r="K9" s="19"/>
      <c r="L9" s="42"/>
      <c r="M9" s="3"/>
      <c r="N9" s="38"/>
      <c r="O9" s="3"/>
      <c r="P9" s="38"/>
      <c r="Q9" s="3"/>
      <c r="R9" s="45"/>
      <c r="S9" s="3"/>
      <c r="T9" s="3"/>
      <c r="U9" s="3"/>
      <c r="V9" s="3"/>
      <c r="W9" s="3"/>
      <c r="X9" s="3"/>
      <c r="Y9" s="3"/>
      <c r="Z9" s="4"/>
      <c r="AA9" s="4"/>
      <c r="AB9" s="4"/>
      <c r="AC9" s="4"/>
      <c r="AD9" s="4"/>
      <c r="AE9" s="4"/>
    </row>
    <row r="10" spans="1:31" x14ac:dyDescent="0.25">
      <c r="A10" s="6" t="s">
        <v>3</v>
      </c>
      <c r="B10" s="7">
        <v>1</v>
      </c>
      <c r="C10" s="7">
        <v>2</v>
      </c>
      <c r="D10" s="7">
        <v>3</v>
      </c>
      <c r="E10" s="7">
        <v>4</v>
      </c>
      <c r="F10" s="7">
        <v>5</v>
      </c>
      <c r="G10" s="7">
        <v>6</v>
      </c>
      <c r="H10" s="14"/>
      <c r="I10" s="19"/>
      <c r="J10" s="19"/>
      <c r="K10" s="19"/>
      <c r="L10" s="50" t="str">
        <f>"Lay. 1 inner dia. = "&amp;B12</f>
        <v>Lay. 1 inner dia. = 16.29</v>
      </c>
      <c r="M10" s="14"/>
      <c r="N10" s="56"/>
      <c r="O10" s="14"/>
      <c r="P10" s="56"/>
      <c r="Q10" s="14"/>
      <c r="R10" s="44"/>
      <c r="S10" s="14"/>
      <c r="T10" s="14"/>
      <c r="U10" s="14"/>
      <c r="V10" s="14"/>
      <c r="W10" s="14"/>
      <c r="X10" s="14"/>
      <c r="Y10" s="14"/>
      <c r="Z10" s="15"/>
      <c r="AA10" s="15"/>
      <c r="AB10" s="15"/>
      <c r="AC10" s="15"/>
      <c r="AD10" s="15"/>
      <c r="AE10" s="15"/>
    </row>
    <row r="11" spans="1:31" x14ac:dyDescent="0.25">
      <c r="A11" s="6" t="s">
        <v>2</v>
      </c>
      <c r="B11" s="2">
        <v>2</v>
      </c>
      <c r="C11" s="2">
        <v>1</v>
      </c>
      <c r="D11" s="2"/>
      <c r="E11" s="2"/>
      <c r="F11" s="2"/>
      <c r="G11" s="2"/>
      <c r="H11" s="16"/>
      <c r="I11" s="20"/>
      <c r="J11" s="20"/>
      <c r="K11" s="20"/>
      <c r="L11" s="43"/>
      <c r="M11" s="16"/>
      <c r="N11" s="55"/>
      <c r="O11" s="16"/>
      <c r="P11" s="39"/>
      <c r="Q11" s="16"/>
      <c r="R11" s="46"/>
      <c r="S11" s="16"/>
      <c r="T11" s="16"/>
      <c r="U11" s="16"/>
      <c r="V11" s="16"/>
      <c r="W11" s="16"/>
      <c r="X11" s="16"/>
      <c r="Y11" s="16"/>
      <c r="Z11" s="17"/>
      <c r="AA11" s="17"/>
      <c r="AB11" s="17"/>
      <c r="AC11" s="17"/>
      <c r="AD11" s="17"/>
      <c r="AE11" s="17"/>
    </row>
    <row r="12" spans="1:31" x14ac:dyDescent="0.25">
      <c r="A12" s="6" t="s">
        <v>12</v>
      </c>
      <c r="B12" s="2">
        <f>8.145*2</f>
        <v>16.29</v>
      </c>
      <c r="C12" s="2">
        <f>11.285*2</f>
        <v>22.57</v>
      </c>
      <c r="D12" s="2"/>
      <c r="E12" s="2"/>
      <c r="F12" s="2"/>
      <c r="G12" s="2"/>
      <c r="H12" s="16"/>
      <c r="I12" s="20"/>
      <c r="J12" s="20"/>
      <c r="K12" s="21"/>
      <c r="L12" s="50" t="str">
        <f>"Lay. 2 inner dia. = "&amp;C12</f>
        <v>Lay. 2 inner dia. = 22.57</v>
      </c>
      <c r="M12" s="16"/>
      <c r="N12" s="39"/>
      <c r="O12" s="16"/>
      <c r="P12" s="39"/>
      <c r="Q12" s="16"/>
      <c r="R12" s="46"/>
      <c r="S12" s="16"/>
      <c r="T12" s="16"/>
      <c r="U12" s="16"/>
      <c r="V12" s="16"/>
      <c r="W12" s="16"/>
      <c r="X12" s="16"/>
      <c r="Y12" s="16"/>
      <c r="Z12" s="17"/>
      <c r="AA12" s="17"/>
      <c r="AB12" s="17"/>
      <c r="AC12" s="17"/>
      <c r="AD12" s="17"/>
      <c r="AE12" s="17"/>
    </row>
    <row r="13" spans="1:31" x14ac:dyDescent="0.25">
      <c r="A13" s="6" t="s">
        <v>4</v>
      </c>
      <c r="B13" s="2">
        <v>1.9530000000000001</v>
      </c>
      <c r="C13" s="2">
        <v>2.5579999999999998</v>
      </c>
      <c r="D13" s="2"/>
      <c r="E13" s="2"/>
      <c r="F13" s="2"/>
      <c r="G13" s="2"/>
      <c r="H13" s="16"/>
      <c r="I13" s="20"/>
      <c r="J13" s="20"/>
      <c r="K13" s="20"/>
      <c r="L13" s="43"/>
      <c r="M13" s="16"/>
      <c r="N13" s="40"/>
      <c r="O13" s="16"/>
      <c r="P13" s="40"/>
      <c r="Q13" s="16"/>
      <c r="R13" s="46"/>
      <c r="S13" s="16"/>
      <c r="T13" s="16"/>
      <c r="U13" s="16"/>
      <c r="V13" s="16"/>
      <c r="W13" s="16"/>
      <c r="X13" s="16"/>
      <c r="Y13" s="16"/>
      <c r="Z13" s="17"/>
      <c r="AA13" s="17"/>
      <c r="AB13" s="17"/>
      <c r="AC13" s="17"/>
      <c r="AD13" s="17"/>
      <c r="AE13" s="17"/>
    </row>
    <row r="14" spans="1:31" x14ac:dyDescent="0.25">
      <c r="A14" s="6" t="s">
        <v>17</v>
      </c>
      <c r="B14" s="2">
        <v>3</v>
      </c>
      <c r="C14" s="2">
        <v>6</v>
      </c>
      <c r="D14" s="2"/>
      <c r="E14" s="2"/>
      <c r="F14" s="2"/>
      <c r="G14" s="2"/>
      <c r="H14" s="16"/>
      <c r="I14" s="20"/>
      <c r="J14" s="20"/>
      <c r="K14" s="20"/>
      <c r="L14" s="43"/>
      <c r="M14" s="16"/>
      <c r="N14" s="16"/>
      <c r="O14" s="16"/>
      <c r="P14" s="16"/>
      <c r="Q14" s="16"/>
      <c r="R14" s="46"/>
      <c r="S14" s="16"/>
      <c r="T14" s="16"/>
      <c r="U14" s="16"/>
      <c r="V14" s="16"/>
      <c r="W14" s="16"/>
      <c r="X14" s="16"/>
      <c r="Y14" s="16"/>
      <c r="Z14" s="17"/>
      <c r="AA14" s="17"/>
      <c r="AB14" s="17"/>
      <c r="AC14" s="17"/>
      <c r="AD14" s="17"/>
      <c r="AE14" s="17"/>
    </row>
    <row r="15" spans="1:31" x14ac:dyDescent="0.25">
      <c r="A15" s="6" t="s">
        <v>5</v>
      </c>
      <c r="B15" s="2">
        <v>1</v>
      </c>
      <c r="C15" s="2">
        <v>1</v>
      </c>
      <c r="D15" s="2"/>
      <c r="E15" s="2"/>
      <c r="F15" s="2"/>
      <c r="G15" s="2"/>
      <c r="H15" s="16"/>
      <c r="I15" s="20"/>
      <c r="J15" s="20"/>
      <c r="K15" s="20"/>
      <c r="L15" s="43"/>
      <c r="M15" s="51" t="s">
        <v>8</v>
      </c>
      <c r="N15" s="14" t="s">
        <v>9</v>
      </c>
      <c r="O15" s="16"/>
      <c r="P15" s="16"/>
      <c r="Q15" s="16"/>
      <c r="R15" s="46"/>
      <c r="S15" s="16"/>
      <c r="T15" s="16"/>
      <c r="U15" s="16"/>
      <c r="V15" s="16"/>
      <c r="W15" s="16"/>
      <c r="X15" s="16"/>
      <c r="Y15" s="16"/>
      <c r="Z15" s="17"/>
      <c r="AA15" s="17"/>
      <c r="AB15" s="17"/>
      <c r="AC15" s="17"/>
      <c r="AD15" s="17"/>
      <c r="AE15" s="17"/>
    </row>
    <row r="16" spans="1:31" x14ac:dyDescent="0.25">
      <c r="A16" s="6" t="s">
        <v>6</v>
      </c>
      <c r="B16" s="2">
        <v>-1</v>
      </c>
      <c r="C16" s="2">
        <v>1</v>
      </c>
      <c r="D16" s="2"/>
      <c r="E16" s="2"/>
      <c r="F16" s="2"/>
      <c r="G16" s="2"/>
      <c r="H16" s="16"/>
      <c r="I16" s="20"/>
      <c r="J16" s="20"/>
      <c r="K16" s="20"/>
      <c r="L16" s="43"/>
      <c r="M16" s="47"/>
      <c r="N16" s="47"/>
      <c r="O16" s="47"/>
      <c r="P16" s="47"/>
      <c r="Q16" s="48"/>
      <c r="R16" s="46"/>
      <c r="S16" s="16"/>
      <c r="T16" s="16"/>
      <c r="U16" s="16"/>
      <c r="V16" s="16"/>
      <c r="W16" s="16"/>
      <c r="X16" s="16"/>
      <c r="Y16" s="16"/>
      <c r="Z16" s="17"/>
      <c r="AA16" s="17"/>
      <c r="AB16" s="17"/>
      <c r="AC16" s="17"/>
      <c r="AD16" s="17"/>
      <c r="AE16" s="17"/>
    </row>
    <row r="17" spans="1:31" x14ac:dyDescent="0.25">
      <c r="A17" s="6" t="s">
        <v>26</v>
      </c>
      <c r="B17" s="2">
        <v>1</v>
      </c>
      <c r="C17" s="2">
        <v>1</v>
      </c>
      <c r="D17" s="2"/>
      <c r="E17" s="2"/>
      <c r="F17" s="2"/>
      <c r="G17" s="2"/>
      <c r="H17" s="16"/>
      <c r="I17" s="20"/>
      <c r="J17" s="20"/>
      <c r="K17" s="20"/>
      <c r="L17" s="20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7"/>
      <c r="AA17" s="17"/>
      <c r="AB17" s="17"/>
      <c r="AC17" s="17"/>
      <c r="AD17" s="17"/>
      <c r="AE17" s="17"/>
    </row>
    <row r="18" spans="1:3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/>
      <c r="AA18" s="4"/>
      <c r="AB18" s="4"/>
      <c r="AC18" s="4"/>
      <c r="AD18" s="4"/>
      <c r="AE18" s="4"/>
    </row>
    <row r="19" spans="1:31" x14ac:dyDescent="0.25">
      <c r="A19" s="10" t="s">
        <v>7</v>
      </c>
      <c r="B19" s="7">
        <v>1</v>
      </c>
      <c r="C19" s="7">
        <v>2</v>
      </c>
      <c r="D19" s="7">
        <v>3</v>
      </c>
      <c r="E19" s="7">
        <v>4</v>
      </c>
      <c r="F19" s="7">
        <v>5</v>
      </c>
      <c r="G19" s="7">
        <v>6</v>
      </c>
      <c r="H19" s="7">
        <v>7</v>
      </c>
      <c r="I19" s="7">
        <v>8</v>
      </c>
      <c r="J19" s="7">
        <v>9</v>
      </c>
      <c r="K19" s="7">
        <v>10</v>
      </c>
      <c r="L19" s="7">
        <v>11</v>
      </c>
      <c r="M19" s="7">
        <v>12</v>
      </c>
      <c r="N19" s="7">
        <v>13</v>
      </c>
      <c r="O19" s="7">
        <v>14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9"/>
      <c r="AA19" s="9"/>
      <c r="AB19" s="9"/>
      <c r="AC19" s="9"/>
      <c r="AD19" s="9"/>
      <c r="AE19" s="9"/>
    </row>
    <row r="20" spans="1:31" x14ac:dyDescent="0.25">
      <c r="A20" s="27" t="s">
        <v>8</v>
      </c>
      <c r="B20" s="11">
        <v>3.19</v>
      </c>
      <c r="C20" s="11">
        <f>B21</f>
        <v>17.350000000000001</v>
      </c>
      <c r="D20" s="11">
        <f>C21</f>
        <v>21.07</v>
      </c>
      <c r="E20" s="11">
        <v>3.25</v>
      </c>
      <c r="F20" s="11">
        <f>E21</f>
        <v>17.350000000000001</v>
      </c>
      <c r="G20" s="11">
        <f>F21</f>
        <v>21.07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23"/>
      <c r="AA20" s="23"/>
      <c r="AB20" s="23"/>
      <c r="AC20" s="23"/>
      <c r="AD20" s="23"/>
      <c r="AE20" s="23"/>
    </row>
    <row r="21" spans="1:31" x14ac:dyDescent="0.25">
      <c r="A21" s="27" t="s">
        <v>9</v>
      </c>
      <c r="B21" s="11">
        <v>17.350000000000001</v>
      </c>
      <c r="C21" s="11">
        <v>21.07</v>
      </c>
      <c r="D21" s="11">
        <v>35.17</v>
      </c>
      <c r="E21" s="11">
        <v>17.350000000000001</v>
      </c>
      <c r="F21" s="11">
        <v>21.07</v>
      </c>
      <c r="G21" s="11">
        <v>35.17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23"/>
      <c r="AA21" s="23"/>
      <c r="AB21" s="23"/>
      <c r="AC21" s="23"/>
      <c r="AD21" s="23"/>
      <c r="AE21" s="23"/>
    </row>
    <row r="22" spans="1:31" x14ac:dyDescent="0.25">
      <c r="A22" s="27" t="s">
        <v>10</v>
      </c>
      <c r="B22" s="11">
        <v>74.400000000000006</v>
      </c>
      <c r="C22" s="11">
        <v>8.1</v>
      </c>
      <c r="D22" s="11">
        <v>74.099999999999994</v>
      </c>
      <c r="E22" s="11">
        <v>714</v>
      </c>
      <c r="F22" s="11">
        <v>156</v>
      </c>
      <c r="G22" s="11">
        <v>714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3"/>
      <c r="AA22" s="23"/>
      <c r="AB22" s="23"/>
      <c r="AC22" s="23"/>
      <c r="AD22" s="23"/>
      <c r="AE22" s="23"/>
    </row>
    <row r="23" spans="1:31" x14ac:dyDescent="0.25">
      <c r="A23" s="27" t="s">
        <v>11</v>
      </c>
      <c r="B23" s="11">
        <f>B22</f>
        <v>74.400000000000006</v>
      </c>
      <c r="C23" s="11">
        <f>C22</f>
        <v>8.1</v>
      </c>
      <c r="D23" s="11">
        <f>D22</f>
        <v>74.099999999999994</v>
      </c>
      <c r="E23" s="11">
        <f>E22</f>
        <v>714</v>
      </c>
      <c r="F23" s="11">
        <v>0</v>
      </c>
      <c r="G23" s="11">
        <f>G22</f>
        <v>714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3"/>
      <c r="AA23" s="23"/>
      <c r="AB23" s="23"/>
      <c r="AC23" s="23"/>
      <c r="AD23" s="23"/>
      <c r="AE23" s="23"/>
    </row>
    <row r="24" spans="1:31" ht="15" customHeight="1" x14ac:dyDescent="0.25">
      <c r="A24" s="27" t="s">
        <v>21</v>
      </c>
      <c r="B24" s="25">
        <v>5</v>
      </c>
      <c r="C24" s="25">
        <f t="shared" ref="C24:D27" si="0">B24</f>
        <v>5</v>
      </c>
      <c r="D24" s="25">
        <f t="shared" si="0"/>
        <v>5</v>
      </c>
      <c r="E24" s="25">
        <v>1</v>
      </c>
      <c r="F24" s="25">
        <f t="shared" ref="F24:G27" si="1">E24</f>
        <v>1</v>
      </c>
      <c r="G24" s="25">
        <f t="shared" si="1"/>
        <v>1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</row>
    <row r="25" spans="1:31" ht="15" customHeight="1" x14ac:dyDescent="0.25">
      <c r="A25" s="27" t="s">
        <v>22</v>
      </c>
      <c r="B25" s="25">
        <v>15</v>
      </c>
      <c r="C25" s="25">
        <f t="shared" si="0"/>
        <v>15</v>
      </c>
      <c r="D25" s="25">
        <f t="shared" si="0"/>
        <v>15</v>
      </c>
      <c r="E25" s="25">
        <v>21</v>
      </c>
      <c r="F25" s="25">
        <f t="shared" si="1"/>
        <v>21</v>
      </c>
      <c r="G25" s="25">
        <f t="shared" si="1"/>
        <v>21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</row>
    <row r="26" spans="1:31" ht="15" customHeight="1" x14ac:dyDescent="0.25">
      <c r="A26" s="27" t="s">
        <v>23</v>
      </c>
      <c r="B26" s="25">
        <v>0.104</v>
      </c>
      <c r="C26" s="25">
        <f t="shared" si="0"/>
        <v>0.104</v>
      </c>
      <c r="D26" s="25">
        <f t="shared" si="0"/>
        <v>0.104</v>
      </c>
      <c r="E26" s="25">
        <v>9.6000000000000002E-2</v>
      </c>
      <c r="F26" s="25">
        <f t="shared" si="1"/>
        <v>9.6000000000000002E-2</v>
      </c>
      <c r="G26" s="25">
        <f t="shared" si="1"/>
        <v>9.6000000000000002E-2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</row>
    <row r="27" spans="1:31" ht="15" customHeight="1" x14ac:dyDescent="0.25">
      <c r="A27" s="27" t="s">
        <v>24</v>
      </c>
      <c r="B27" s="25">
        <v>0.38400000000000001</v>
      </c>
      <c r="C27" s="25">
        <f t="shared" si="0"/>
        <v>0.38400000000000001</v>
      </c>
      <c r="D27" s="25">
        <f t="shared" si="0"/>
        <v>0.38400000000000001</v>
      </c>
      <c r="E27" s="25">
        <v>0.25</v>
      </c>
      <c r="F27" s="25">
        <f t="shared" si="1"/>
        <v>0.25</v>
      </c>
      <c r="G27" s="25">
        <f t="shared" si="1"/>
        <v>0.25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</row>
    <row r="28" spans="1:31" x14ac:dyDescent="0.25"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</row>
    <row r="29" spans="1:31" x14ac:dyDescent="0.25"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</row>
  </sheetData>
  <mergeCells count="2">
    <mergeCell ref="L7:L9"/>
    <mergeCell ref="R7:R9"/>
  </mergeCells>
  <pageMargins left="0.7" right="0.7" top="0.75" bottom="0.75" header="0.3" footer="0.3"/>
  <pageSetup orientation="portrait" horizontalDpi="30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F1D3-38D2-4CA4-990F-56F352FC7109}">
  <dimension ref="A1:AE29"/>
  <sheetViews>
    <sheetView workbookViewId="0">
      <selection activeCell="J33" sqref="J33"/>
    </sheetView>
  </sheetViews>
  <sheetFormatPr defaultColWidth="9.140625" defaultRowHeight="15" x14ac:dyDescent="0.25"/>
  <cols>
    <col min="1" max="1" width="18.42578125" style="5" customWidth="1"/>
    <col min="2" max="2" width="12.42578125" style="5" customWidth="1"/>
    <col min="3" max="3" width="11.42578125" style="5" customWidth="1"/>
    <col min="4" max="4" width="13.140625" style="5" customWidth="1"/>
    <col min="5" max="5" width="12" style="5" customWidth="1"/>
    <col min="6" max="7" width="12.140625" style="5" customWidth="1"/>
    <col min="8" max="8" width="10.42578125" style="5" customWidth="1"/>
    <col min="9" max="16384" width="9.140625" style="5"/>
  </cols>
  <sheetData>
    <row r="1" spans="1:31" x14ac:dyDescent="0.25">
      <c r="A1" s="22"/>
      <c r="B1" s="13"/>
      <c r="C1" s="13"/>
      <c r="D1" s="13"/>
      <c r="E1" s="13"/>
      <c r="F1" s="13"/>
      <c r="G1" s="13"/>
      <c r="H1" s="1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4"/>
      <c r="AD1" s="4"/>
      <c r="AE1" s="4"/>
    </row>
    <row r="2" spans="1:31" ht="22.5" x14ac:dyDescent="0.25">
      <c r="A2" s="6" t="s">
        <v>13</v>
      </c>
      <c r="B2" s="6" t="s">
        <v>20</v>
      </c>
      <c r="C2" s="6" t="s">
        <v>0</v>
      </c>
      <c r="D2" s="6" t="s">
        <v>1</v>
      </c>
      <c r="E2" s="6" t="s">
        <v>16</v>
      </c>
      <c r="F2" s="6" t="s">
        <v>14</v>
      </c>
      <c r="G2" s="6" t="s">
        <v>15</v>
      </c>
      <c r="H2" s="6" t="s">
        <v>25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4"/>
      <c r="AB2" s="4"/>
      <c r="AC2" s="4"/>
      <c r="AD2" s="4"/>
      <c r="AE2" s="4"/>
    </row>
    <row r="3" spans="1:31" x14ac:dyDescent="0.25">
      <c r="A3" s="2">
        <v>1</v>
      </c>
      <c r="B3" s="2">
        <v>4.5</v>
      </c>
      <c r="C3" s="2">
        <v>60</v>
      </c>
      <c r="D3" s="2">
        <v>11.771000000000001</v>
      </c>
      <c r="E3" s="2">
        <v>53</v>
      </c>
      <c r="F3" s="2">
        <v>4</v>
      </c>
      <c r="G3" s="2">
        <v>4</v>
      </c>
      <c r="H3" s="2">
        <v>3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4"/>
      <c r="AB3" s="4"/>
      <c r="AC3" s="4"/>
      <c r="AD3" s="4"/>
      <c r="AE3" s="4"/>
    </row>
    <row r="4" spans="1:3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4"/>
      <c r="AB4" s="4"/>
      <c r="AC4" s="4"/>
      <c r="AD4" s="4"/>
      <c r="AE4" s="4"/>
    </row>
    <row r="5" spans="1:31" x14ac:dyDescent="0.25">
      <c r="A5" s="6" t="s">
        <v>2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/>
      <c r="AA5" s="4"/>
      <c r="AB5" s="4"/>
      <c r="AC5" s="4"/>
      <c r="AD5" s="4"/>
      <c r="AE5" s="4"/>
    </row>
    <row r="6" spans="1:31" x14ac:dyDescent="0.25">
      <c r="A6" s="6" t="s">
        <v>27</v>
      </c>
      <c r="B6" s="2">
        <v>9</v>
      </c>
      <c r="C6" s="2">
        <v>10</v>
      </c>
      <c r="D6" s="2">
        <v>2</v>
      </c>
      <c r="E6" s="2">
        <v>1</v>
      </c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4"/>
      <c r="AA6" s="4"/>
      <c r="AB6" s="4"/>
      <c r="AC6" s="4"/>
      <c r="AD6" s="4"/>
      <c r="AE6" s="4"/>
    </row>
    <row r="7" spans="1:31" x14ac:dyDescent="0.25">
      <c r="A7" s="6" t="s">
        <v>18</v>
      </c>
      <c r="B7" s="2">
        <f>B3</f>
        <v>4.5</v>
      </c>
      <c r="C7" s="2">
        <f>B3</f>
        <v>4.5</v>
      </c>
      <c r="D7" s="2">
        <v>2.25</v>
      </c>
      <c r="E7" s="2">
        <v>2.25</v>
      </c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4"/>
      <c r="AA7" s="4"/>
      <c r="AB7" s="4"/>
      <c r="AC7" s="4"/>
      <c r="AD7" s="4"/>
      <c r="AE7" s="4"/>
    </row>
    <row r="8" spans="1:31" x14ac:dyDescent="0.25">
      <c r="A8" s="6" t="s">
        <v>19</v>
      </c>
      <c r="B8" s="2">
        <v>26.4</v>
      </c>
      <c r="C8" s="2">
        <v>5.1950000000000003</v>
      </c>
      <c r="D8" s="2">
        <v>2.2000000000000002</v>
      </c>
      <c r="E8" s="2">
        <v>2.2000000000000002</v>
      </c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/>
      <c r="AA8" s="4"/>
      <c r="AB8" s="4"/>
      <c r="AC8" s="4"/>
      <c r="AD8" s="4"/>
      <c r="AE8" s="4"/>
    </row>
    <row r="9" spans="1:31" x14ac:dyDescent="0.25">
      <c r="A9" s="8"/>
      <c r="B9" s="3"/>
      <c r="C9" s="3"/>
      <c r="D9" s="3"/>
      <c r="E9" s="3"/>
      <c r="F9" s="3"/>
      <c r="G9" s="3"/>
      <c r="H9" s="3"/>
      <c r="I9" s="19"/>
      <c r="J9" s="19"/>
      <c r="K9" s="19"/>
      <c r="L9" s="19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  <c r="AA9" s="4"/>
      <c r="AB9" s="4"/>
      <c r="AC9" s="4"/>
      <c r="AD9" s="4"/>
      <c r="AE9" s="4"/>
    </row>
    <row r="10" spans="1:31" x14ac:dyDescent="0.25">
      <c r="A10" s="6" t="s">
        <v>3</v>
      </c>
      <c r="B10" s="7">
        <v>1</v>
      </c>
      <c r="C10" s="7">
        <v>2</v>
      </c>
      <c r="D10" s="7">
        <v>3</v>
      </c>
      <c r="E10" s="7">
        <v>4</v>
      </c>
      <c r="F10" s="7">
        <v>5</v>
      </c>
      <c r="G10" s="7">
        <v>6</v>
      </c>
      <c r="H10" s="14"/>
      <c r="I10" s="19"/>
      <c r="J10" s="19"/>
      <c r="K10" s="19"/>
      <c r="L10" s="19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  <c r="AA10" s="15"/>
      <c r="AB10" s="15"/>
      <c r="AC10" s="15"/>
      <c r="AD10" s="15"/>
      <c r="AE10" s="15"/>
    </row>
    <row r="11" spans="1:31" x14ac:dyDescent="0.25">
      <c r="A11" s="6" t="s">
        <v>2</v>
      </c>
      <c r="B11" s="2">
        <v>4</v>
      </c>
      <c r="C11" s="2">
        <v>3</v>
      </c>
      <c r="D11" s="2">
        <v>2</v>
      </c>
      <c r="E11" s="2">
        <v>1</v>
      </c>
      <c r="F11" s="2"/>
      <c r="G11" s="2"/>
      <c r="H11" s="16"/>
      <c r="I11" s="20"/>
      <c r="J11" s="20"/>
      <c r="K11" s="20"/>
      <c r="L11" s="20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7"/>
      <c r="AA11" s="17"/>
      <c r="AB11" s="17"/>
      <c r="AC11" s="17"/>
      <c r="AD11" s="17"/>
      <c r="AE11" s="17"/>
    </row>
    <row r="12" spans="1:31" x14ac:dyDescent="0.25">
      <c r="A12" s="6" t="s">
        <v>12</v>
      </c>
      <c r="B12" s="2">
        <v>13.097</v>
      </c>
      <c r="C12" s="2">
        <f>B12</f>
        <v>13.097</v>
      </c>
      <c r="D12" s="2">
        <v>18.828199999999999</v>
      </c>
      <c r="E12" s="2">
        <v>21.319800000000001</v>
      </c>
      <c r="F12" s="2"/>
      <c r="G12" s="2"/>
      <c r="H12" s="16"/>
      <c r="I12" s="20"/>
      <c r="J12" s="20"/>
      <c r="K12" s="21"/>
      <c r="L12" s="20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7"/>
      <c r="AA12" s="17"/>
      <c r="AB12" s="17"/>
      <c r="AC12" s="17"/>
      <c r="AD12" s="17"/>
      <c r="AE12" s="17"/>
    </row>
    <row r="13" spans="1:31" x14ac:dyDescent="0.25">
      <c r="A13" s="6" t="s">
        <v>4</v>
      </c>
      <c r="B13" s="2">
        <v>1.8535999999999999</v>
      </c>
      <c r="C13" s="2">
        <f>B13</f>
        <v>1.8535999999999999</v>
      </c>
      <c r="D13" s="2">
        <v>0.67479999999999996</v>
      </c>
      <c r="E13" s="2">
        <v>1.7324999999999999</v>
      </c>
      <c r="F13" s="2"/>
      <c r="G13" s="2"/>
      <c r="H13" s="16"/>
      <c r="I13" s="20"/>
      <c r="J13" s="20"/>
      <c r="K13" s="20"/>
      <c r="L13" s="20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7"/>
      <c r="AA13" s="17"/>
      <c r="AB13" s="17"/>
      <c r="AC13" s="17"/>
      <c r="AD13" s="17"/>
      <c r="AE13" s="17"/>
    </row>
    <row r="14" spans="1:31" x14ac:dyDescent="0.25">
      <c r="A14" s="6" t="s">
        <v>17</v>
      </c>
      <c r="B14" s="2">
        <v>1</v>
      </c>
      <c r="C14" s="2">
        <v>2</v>
      </c>
      <c r="D14" s="2">
        <v>4</v>
      </c>
      <c r="E14" s="2">
        <v>6</v>
      </c>
      <c r="F14" s="2"/>
      <c r="G14" s="2"/>
      <c r="H14" s="16"/>
      <c r="I14" s="20"/>
      <c r="J14" s="20"/>
      <c r="K14" s="20"/>
      <c r="L14" s="20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7"/>
      <c r="AA14" s="17"/>
      <c r="AB14" s="17"/>
      <c r="AC14" s="17"/>
      <c r="AD14" s="17"/>
      <c r="AE14" s="17"/>
    </row>
    <row r="15" spans="1:31" x14ac:dyDescent="0.25">
      <c r="A15" s="6" t="s">
        <v>5</v>
      </c>
      <c r="B15" s="2">
        <v>1</v>
      </c>
      <c r="C15" s="2">
        <v>1</v>
      </c>
      <c r="D15" s="2">
        <v>2</v>
      </c>
      <c r="E15" s="2">
        <v>2</v>
      </c>
      <c r="F15" s="2"/>
      <c r="G15" s="2"/>
      <c r="H15" s="16"/>
      <c r="I15" s="20"/>
      <c r="J15" s="20"/>
      <c r="K15" s="20"/>
      <c r="L15" s="20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7"/>
      <c r="AA15" s="17"/>
      <c r="AB15" s="17"/>
      <c r="AC15" s="17"/>
      <c r="AD15" s="17"/>
      <c r="AE15" s="17"/>
    </row>
    <row r="16" spans="1:31" x14ac:dyDescent="0.25">
      <c r="A16" s="6" t="s">
        <v>6</v>
      </c>
      <c r="B16" s="2">
        <v>-1</v>
      </c>
      <c r="C16" s="2">
        <v>-1</v>
      </c>
      <c r="D16" s="2">
        <v>1</v>
      </c>
      <c r="E16" s="2">
        <v>1</v>
      </c>
      <c r="F16" s="2"/>
      <c r="G16" s="2"/>
      <c r="H16" s="16"/>
      <c r="I16" s="20"/>
      <c r="J16" s="20"/>
      <c r="K16" s="20"/>
      <c r="L16" s="20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7"/>
      <c r="AA16" s="17"/>
      <c r="AB16" s="17"/>
      <c r="AC16" s="17"/>
      <c r="AD16" s="17"/>
      <c r="AE16" s="17"/>
    </row>
    <row r="17" spans="1:31" x14ac:dyDescent="0.25">
      <c r="A17" s="6" t="s">
        <v>26</v>
      </c>
      <c r="B17" s="2">
        <v>1</v>
      </c>
      <c r="C17" s="2">
        <v>1</v>
      </c>
      <c r="D17" s="2">
        <v>1</v>
      </c>
      <c r="E17" s="2">
        <v>1</v>
      </c>
      <c r="F17" s="2"/>
      <c r="G17" s="2"/>
      <c r="H17" s="16"/>
      <c r="I17" s="20"/>
      <c r="J17" s="20"/>
      <c r="K17" s="20"/>
      <c r="L17" s="20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7"/>
      <c r="AA17" s="17"/>
      <c r="AB17" s="17"/>
      <c r="AC17" s="17"/>
      <c r="AD17" s="17"/>
      <c r="AE17" s="17"/>
    </row>
    <row r="18" spans="1:3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/>
      <c r="AA18" s="4"/>
      <c r="AB18" s="4"/>
      <c r="AC18" s="4"/>
      <c r="AD18" s="4"/>
      <c r="AE18" s="4"/>
    </row>
    <row r="19" spans="1:31" x14ac:dyDescent="0.25">
      <c r="A19" s="10" t="s">
        <v>7</v>
      </c>
      <c r="B19" s="7">
        <v>1</v>
      </c>
      <c r="C19" s="7">
        <v>2</v>
      </c>
      <c r="D19" s="7">
        <v>3</v>
      </c>
      <c r="E19" s="7">
        <v>4</v>
      </c>
      <c r="F19" s="7">
        <v>5</v>
      </c>
      <c r="G19" s="7">
        <v>6</v>
      </c>
      <c r="H19" s="7">
        <v>7</v>
      </c>
      <c r="I19" s="7">
        <v>8</v>
      </c>
      <c r="J19" s="7">
        <v>9</v>
      </c>
      <c r="K19" s="7">
        <v>10</v>
      </c>
      <c r="L19" s="7">
        <v>11</v>
      </c>
      <c r="M19" s="7">
        <v>12</v>
      </c>
      <c r="N19" s="7">
        <v>13</v>
      </c>
      <c r="O19" s="7">
        <v>14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9"/>
      <c r="AA19" s="9"/>
      <c r="AB19" s="9"/>
      <c r="AC19" s="9"/>
      <c r="AD19" s="9"/>
      <c r="AE19" s="9"/>
    </row>
    <row r="20" spans="1:31" x14ac:dyDescent="0.25">
      <c r="A20" s="27" t="s">
        <v>8</v>
      </c>
      <c r="B20" s="11">
        <v>1.25</v>
      </c>
      <c r="C20" s="11">
        <f>B21+1.31</f>
        <v>24.420999999999999</v>
      </c>
      <c r="D20" s="11">
        <f>1.31</f>
        <v>1.31</v>
      </c>
      <c r="E20" s="11">
        <f>D21+1.625</f>
        <v>24.684999999999999</v>
      </c>
      <c r="F20" s="11">
        <v>1.3</v>
      </c>
      <c r="G20" s="11">
        <f>F21+2.091</f>
        <v>24.766000000000002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23"/>
      <c r="AA20" s="23"/>
      <c r="AB20" s="23"/>
      <c r="AC20" s="23"/>
      <c r="AD20" s="23"/>
      <c r="AE20" s="23"/>
    </row>
    <row r="21" spans="1:31" x14ac:dyDescent="0.25">
      <c r="A21" s="27" t="s">
        <v>9</v>
      </c>
      <c r="B21" s="11">
        <f>B20+21.861</f>
        <v>23.111000000000001</v>
      </c>
      <c r="C21" s="11">
        <f>C20+22.2478</f>
        <v>46.668800000000005</v>
      </c>
      <c r="D21" s="11">
        <f>D20+21.75</f>
        <v>23.06</v>
      </c>
      <c r="E21" s="11">
        <f>E20+21.75</f>
        <v>46.435000000000002</v>
      </c>
      <c r="F21" s="11">
        <f>F20+21.375</f>
        <v>22.675000000000001</v>
      </c>
      <c r="G21" s="11">
        <f>G20+21.375</f>
        <v>46.141000000000005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23"/>
      <c r="AA21" s="23"/>
      <c r="AB21" s="23"/>
      <c r="AC21" s="23"/>
      <c r="AD21" s="23"/>
      <c r="AE21" s="23"/>
    </row>
    <row r="22" spans="1:31" x14ac:dyDescent="0.25">
      <c r="A22" s="27" t="s">
        <v>10</v>
      </c>
      <c r="B22" s="11">
        <v>48</v>
      </c>
      <c r="C22" s="11">
        <v>83</v>
      </c>
      <c r="D22" s="11">
        <v>196</v>
      </c>
      <c r="E22" s="11">
        <v>196</v>
      </c>
      <c r="F22" s="11">
        <v>1062</v>
      </c>
      <c r="G22" s="11">
        <f t="shared" ref="G22:G27" si="0">F22</f>
        <v>1062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3"/>
      <c r="AA22" s="23"/>
      <c r="AB22" s="23"/>
      <c r="AC22" s="23"/>
      <c r="AD22" s="23"/>
      <c r="AE22" s="23"/>
    </row>
    <row r="23" spans="1:31" x14ac:dyDescent="0.25">
      <c r="A23" s="27" t="s">
        <v>11</v>
      </c>
      <c r="B23" s="11">
        <f>B22</f>
        <v>48</v>
      </c>
      <c r="C23" s="11">
        <v>83</v>
      </c>
      <c r="D23" s="11">
        <v>196</v>
      </c>
      <c r="E23" s="11">
        <f>D23</f>
        <v>196</v>
      </c>
      <c r="F23" s="11">
        <v>996</v>
      </c>
      <c r="G23" s="11">
        <f t="shared" si="0"/>
        <v>996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3"/>
      <c r="AA23" s="23"/>
      <c r="AB23" s="23"/>
      <c r="AC23" s="23"/>
      <c r="AD23" s="23"/>
      <c r="AE23" s="23"/>
    </row>
    <row r="24" spans="1:31" ht="15" customHeight="1" x14ac:dyDescent="0.25">
      <c r="A24" s="27" t="s">
        <v>21</v>
      </c>
      <c r="B24" s="25">
        <v>9</v>
      </c>
      <c r="C24" s="25">
        <v>5</v>
      </c>
      <c r="D24" s="25">
        <v>1</v>
      </c>
      <c r="E24" s="25">
        <f>D24</f>
        <v>1</v>
      </c>
      <c r="F24" s="25">
        <v>1</v>
      </c>
      <c r="G24" s="25">
        <f t="shared" si="0"/>
        <v>1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</row>
    <row r="25" spans="1:31" ht="15" customHeight="1" x14ac:dyDescent="0.25">
      <c r="A25" s="27" t="s">
        <v>22</v>
      </c>
      <c r="B25" s="25">
        <v>10</v>
      </c>
      <c r="C25" s="25">
        <f t="shared" ref="C22:C27" si="1">B25</f>
        <v>10</v>
      </c>
      <c r="D25" s="25">
        <v>2</v>
      </c>
      <c r="E25" s="25">
        <f>D25</f>
        <v>2</v>
      </c>
      <c r="F25" s="25">
        <v>22</v>
      </c>
      <c r="G25" s="25">
        <f t="shared" si="0"/>
        <v>22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</row>
    <row r="26" spans="1:31" ht="15" customHeight="1" x14ac:dyDescent="0.25">
      <c r="A26" s="27" t="s">
        <v>23</v>
      </c>
      <c r="B26" s="25">
        <v>0.11</v>
      </c>
      <c r="C26" s="25">
        <v>0.11</v>
      </c>
      <c r="D26" s="25">
        <v>0.12</v>
      </c>
      <c r="E26" s="25">
        <f>D26</f>
        <v>0.12</v>
      </c>
      <c r="F26" s="25">
        <v>5.5E-2</v>
      </c>
      <c r="G26" s="25">
        <f t="shared" si="0"/>
        <v>5.5E-2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</row>
    <row r="27" spans="1:31" ht="15" customHeight="1" x14ac:dyDescent="0.25">
      <c r="A27" s="27" t="s">
        <v>24</v>
      </c>
      <c r="B27" s="25">
        <v>0.29299999999999998</v>
      </c>
      <c r="C27" s="25">
        <v>0.31</v>
      </c>
      <c r="D27" s="25">
        <v>0.17699999999999999</v>
      </c>
      <c r="E27" s="25">
        <f>D27</f>
        <v>0.17699999999999999</v>
      </c>
      <c r="F27" s="25">
        <v>0.25</v>
      </c>
      <c r="G27" s="25">
        <f t="shared" si="0"/>
        <v>0.25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</row>
    <row r="28" spans="1:31" x14ac:dyDescent="0.25"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</row>
    <row r="29" spans="1:31" x14ac:dyDescent="0.25"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</row>
  </sheetData>
  <pageMargins left="0.7" right="0.7" top="0.75" bottom="0.75" header="0.3" footer="0.3"/>
  <pageSetup orientation="portrait" horizontalDpi="30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EA36-AA43-40BF-9DB9-39F25E2CD226}">
  <dimension ref="A1:AE29"/>
  <sheetViews>
    <sheetView workbookViewId="0">
      <selection activeCell="H31" sqref="H31"/>
    </sheetView>
  </sheetViews>
  <sheetFormatPr defaultColWidth="9.140625" defaultRowHeight="15" x14ac:dyDescent="0.25"/>
  <cols>
    <col min="1" max="1" width="18.42578125" style="5" customWidth="1"/>
    <col min="2" max="2" width="12.42578125" style="5" customWidth="1"/>
    <col min="3" max="3" width="11.42578125" style="5" customWidth="1"/>
    <col min="4" max="4" width="13.140625" style="5" customWidth="1"/>
    <col min="5" max="5" width="12" style="5" customWidth="1"/>
    <col min="6" max="7" width="12.140625" style="5" customWidth="1"/>
    <col min="8" max="8" width="10.42578125" style="5" customWidth="1"/>
    <col min="9" max="16384" width="9.140625" style="5"/>
  </cols>
  <sheetData>
    <row r="1" spans="1:31" x14ac:dyDescent="0.25">
      <c r="A1" s="22"/>
      <c r="B1" s="13"/>
      <c r="C1" s="13"/>
      <c r="D1" s="13"/>
      <c r="E1" s="13"/>
      <c r="F1" s="13"/>
      <c r="G1" s="13"/>
      <c r="H1" s="1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4"/>
      <c r="AD1" s="4"/>
      <c r="AE1" s="4"/>
    </row>
    <row r="2" spans="1:31" ht="22.5" x14ac:dyDescent="0.25">
      <c r="A2" s="6" t="s">
        <v>13</v>
      </c>
      <c r="B2" s="6" t="s">
        <v>20</v>
      </c>
      <c r="C2" s="6" t="s">
        <v>0</v>
      </c>
      <c r="D2" s="6" t="s">
        <v>1</v>
      </c>
      <c r="E2" s="6" t="s">
        <v>16</v>
      </c>
      <c r="F2" s="6" t="s">
        <v>14</v>
      </c>
      <c r="G2" s="6" t="s">
        <v>15</v>
      </c>
      <c r="H2" s="6" t="s">
        <v>25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4"/>
      <c r="AB2" s="4"/>
      <c r="AC2" s="4"/>
      <c r="AD2" s="4"/>
      <c r="AE2" s="4"/>
    </row>
    <row r="3" spans="1:31" x14ac:dyDescent="0.25">
      <c r="A3" s="2">
        <v>1</v>
      </c>
      <c r="B3" s="2">
        <v>10</v>
      </c>
      <c r="C3" s="2">
        <v>60</v>
      </c>
      <c r="D3" s="2">
        <v>15.3</v>
      </c>
      <c r="E3" s="2">
        <v>51</v>
      </c>
      <c r="F3" s="2">
        <v>3</v>
      </c>
      <c r="G3" s="2">
        <v>3</v>
      </c>
      <c r="H3" s="2">
        <v>4.75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4"/>
      <c r="AB3" s="4"/>
      <c r="AC3" s="4"/>
      <c r="AD3" s="4"/>
      <c r="AE3" s="4"/>
    </row>
    <row r="4" spans="1:3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4"/>
      <c r="AB4" s="4"/>
      <c r="AC4" s="4"/>
      <c r="AD4" s="4"/>
      <c r="AE4" s="4"/>
    </row>
    <row r="5" spans="1:31" x14ac:dyDescent="0.25">
      <c r="A5" s="6" t="s">
        <v>2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/>
      <c r="AA5" s="4"/>
      <c r="AB5" s="4"/>
      <c r="AC5" s="4"/>
      <c r="AD5" s="4"/>
      <c r="AE5" s="4"/>
    </row>
    <row r="6" spans="1:31" x14ac:dyDescent="0.25">
      <c r="A6" s="6" t="s">
        <v>27</v>
      </c>
      <c r="B6" s="2">
        <v>2</v>
      </c>
      <c r="C6" s="2">
        <v>1</v>
      </c>
      <c r="D6" s="2">
        <v>1</v>
      </c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4"/>
      <c r="AA6" s="4"/>
      <c r="AB6" s="4"/>
      <c r="AC6" s="4"/>
      <c r="AD6" s="4"/>
      <c r="AE6" s="4"/>
    </row>
    <row r="7" spans="1:31" x14ac:dyDescent="0.25">
      <c r="A7" s="6" t="s">
        <v>18</v>
      </c>
      <c r="B7" s="2">
        <v>9.5</v>
      </c>
      <c r="C7" s="2">
        <f>B3</f>
        <v>10</v>
      </c>
      <c r="D7" s="2">
        <v>0.5</v>
      </c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4"/>
      <c r="AA7" s="4"/>
      <c r="AB7" s="4"/>
      <c r="AC7" s="4"/>
      <c r="AD7" s="4"/>
      <c r="AE7" s="4"/>
    </row>
    <row r="8" spans="1:31" x14ac:dyDescent="0.25">
      <c r="A8" s="6" t="s">
        <v>19</v>
      </c>
      <c r="B8" s="2">
        <v>63.65</v>
      </c>
      <c r="C8" s="2">
        <v>4.16</v>
      </c>
      <c r="D8" s="2">
        <v>0.65300000000000002</v>
      </c>
      <c r="E8" s="2"/>
      <c r="F8" s="2"/>
      <c r="G8" s="2"/>
      <c r="H8" s="3"/>
      <c r="I8" s="58" t="s">
        <v>32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/>
      <c r="AA8" s="4"/>
      <c r="AB8" s="4"/>
      <c r="AC8" s="4"/>
      <c r="AD8" s="4"/>
      <c r="AE8" s="4"/>
    </row>
    <row r="9" spans="1:31" x14ac:dyDescent="0.25">
      <c r="A9" s="8"/>
      <c r="B9" s="3"/>
      <c r="C9" s="3"/>
      <c r="D9" s="3"/>
      <c r="E9" s="3"/>
      <c r="F9" s="3"/>
      <c r="G9" s="3"/>
      <c r="H9" s="3"/>
      <c r="I9" s="19"/>
      <c r="J9" s="19"/>
      <c r="K9" s="19"/>
      <c r="L9" s="19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  <c r="AA9" s="4"/>
      <c r="AB9" s="4"/>
      <c r="AC9" s="4"/>
      <c r="AD9" s="4"/>
      <c r="AE9" s="4"/>
    </row>
    <row r="10" spans="1:31" x14ac:dyDescent="0.25">
      <c r="A10" s="6" t="s">
        <v>3</v>
      </c>
      <c r="B10" s="7">
        <v>1</v>
      </c>
      <c r="C10" s="7">
        <v>2</v>
      </c>
      <c r="D10" s="7">
        <v>3</v>
      </c>
      <c r="E10" s="7">
        <v>4</v>
      </c>
      <c r="F10" s="7">
        <v>5</v>
      </c>
      <c r="G10" s="7">
        <v>6</v>
      </c>
      <c r="H10" s="14"/>
      <c r="I10" s="19"/>
      <c r="J10" s="19"/>
      <c r="K10" s="19"/>
      <c r="L10" s="19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  <c r="AA10" s="15"/>
      <c r="AB10" s="15"/>
      <c r="AC10" s="15"/>
      <c r="AD10" s="15"/>
      <c r="AE10" s="15"/>
    </row>
    <row r="11" spans="1:31" x14ac:dyDescent="0.25">
      <c r="A11" s="6" t="s">
        <v>2</v>
      </c>
      <c r="B11" s="2">
        <v>3</v>
      </c>
      <c r="C11" s="2">
        <v>2</v>
      </c>
      <c r="D11" s="2">
        <v>1</v>
      </c>
      <c r="E11" s="2"/>
      <c r="F11" s="2"/>
      <c r="G11" s="2"/>
      <c r="H11" s="16"/>
      <c r="I11" s="20"/>
      <c r="J11" s="20"/>
      <c r="K11" s="20"/>
      <c r="L11" s="20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7"/>
      <c r="AA11" s="17"/>
      <c r="AB11" s="17"/>
      <c r="AC11" s="17"/>
      <c r="AD11" s="17"/>
      <c r="AE11" s="17"/>
    </row>
    <row r="12" spans="1:31" x14ac:dyDescent="0.25">
      <c r="A12" s="6" t="s">
        <v>12</v>
      </c>
      <c r="B12" s="2">
        <f>8.357*2</f>
        <v>16.713999999999999</v>
      </c>
      <c r="C12" s="2">
        <f>9.553*2</f>
        <v>19.106000000000002</v>
      </c>
      <c r="D12" s="2">
        <f>12.503*2</f>
        <v>25.006</v>
      </c>
      <c r="E12" s="2"/>
      <c r="F12" s="2"/>
      <c r="G12" s="2"/>
      <c r="H12" s="16"/>
      <c r="I12" s="20"/>
      <c r="J12" s="20"/>
      <c r="K12" s="21"/>
      <c r="L12" s="20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7"/>
      <c r="AA12" s="17"/>
      <c r="AB12" s="17"/>
      <c r="AC12" s="17"/>
      <c r="AD12" s="17"/>
      <c r="AE12" s="17"/>
    </row>
    <row r="13" spans="1:31" x14ac:dyDescent="0.25">
      <c r="A13" s="6" t="s">
        <v>4</v>
      </c>
      <c r="B13" s="2">
        <v>0.27</v>
      </c>
      <c r="C13" s="2">
        <v>1.9279999999999999</v>
      </c>
      <c r="D13" s="2">
        <v>2.476</v>
      </c>
      <c r="E13" s="2"/>
      <c r="F13" s="2"/>
      <c r="G13" s="2"/>
      <c r="H13" s="16"/>
      <c r="I13" s="20"/>
      <c r="J13" s="20"/>
      <c r="K13" s="20"/>
      <c r="L13" s="20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7"/>
      <c r="AA13" s="17"/>
      <c r="AB13" s="17"/>
      <c r="AC13" s="17"/>
      <c r="AD13" s="17"/>
      <c r="AE13" s="17"/>
    </row>
    <row r="14" spans="1:31" x14ac:dyDescent="0.25">
      <c r="A14" s="6" t="s">
        <v>17</v>
      </c>
      <c r="B14" s="2">
        <v>1</v>
      </c>
      <c r="C14" s="2">
        <v>2</v>
      </c>
      <c r="D14" s="2">
        <v>3</v>
      </c>
      <c r="E14" s="2"/>
      <c r="F14" s="2"/>
      <c r="G14" s="2"/>
      <c r="H14" s="16"/>
      <c r="I14" s="20"/>
      <c r="J14" s="20"/>
      <c r="K14" s="20"/>
      <c r="L14" s="20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7"/>
      <c r="AA14" s="17"/>
      <c r="AB14" s="17"/>
      <c r="AC14" s="17"/>
      <c r="AD14" s="17"/>
      <c r="AE14" s="17"/>
    </row>
    <row r="15" spans="1:31" x14ac:dyDescent="0.25">
      <c r="A15" s="6" t="s">
        <v>5</v>
      </c>
      <c r="B15" s="2">
        <v>1</v>
      </c>
      <c r="C15" s="2">
        <v>1</v>
      </c>
      <c r="D15" s="2">
        <v>1</v>
      </c>
      <c r="E15" s="2"/>
      <c r="F15" s="2"/>
      <c r="G15" s="2"/>
      <c r="H15" s="16"/>
      <c r="I15" s="20"/>
      <c r="J15" s="20"/>
      <c r="K15" s="20"/>
      <c r="L15" s="20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7"/>
      <c r="AA15" s="17"/>
      <c r="AB15" s="17"/>
      <c r="AC15" s="17"/>
      <c r="AD15" s="17"/>
      <c r="AE15" s="17"/>
    </row>
    <row r="16" spans="1:31" x14ac:dyDescent="0.25">
      <c r="A16" s="6" t="s">
        <v>6</v>
      </c>
      <c r="B16" s="2">
        <v>1</v>
      </c>
      <c r="C16" s="2">
        <v>-1</v>
      </c>
      <c r="D16" s="2">
        <v>1</v>
      </c>
      <c r="E16" s="2"/>
      <c r="F16" s="2"/>
      <c r="G16" s="2"/>
      <c r="H16" s="16"/>
      <c r="I16" s="20"/>
      <c r="J16" s="20"/>
      <c r="K16" s="20"/>
      <c r="L16" s="20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7"/>
      <c r="AA16" s="17"/>
      <c r="AB16" s="17"/>
      <c r="AC16" s="17"/>
      <c r="AD16" s="17"/>
      <c r="AE16" s="17"/>
    </row>
    <row r="17" spans="1:31" x14ac:dyDescent="0.25">
      <c r="A17" s="6" t="s">
        <v>26</v>
      </c>
      <c r="B17" s="2">
        <v>1</v>
      </c>
      <c r="C17" s="2">
        <v>1</v>
      </c>
      <c r="D17" s="2">
        <v>1</v>
      </c>
      <c r="E17" s="2"/>
      <c r="F17" s="2"/>
      <c r="G17" s="2"/>
      <c r="H17" s="16"/>
      <c r="I17" s="20"/>
      <c r="J17" s="20"/>
      <c r="K17" s="20"/>
      <c r="L17" s="20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7"/>
      <c r="AA17" s="17"/>
      <c r="AB17" s="17"/>
      <c r="AC17" s="17"/>
      <c r="AD17" s="17"/>
      <c r="AE17" s="17"/>
    </row>
    <row r="18" spans="1:3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/>
      <c r="AA18" s="4"/>
      <c r="AB18" s="4"/>
      <c r="AC18" s="4"/>
      <c r="AD18" s="4"/>
      <c r="AE18" s="4"/>
    </row>
    <row r="19" spans="1:31" x14ac:dyDescent="0.25">
      <c r="A19" s="10" t="s">
        <v>7</v>
      </c>
      <c r="B19" s="7">
        <v>1</v>
      </c>
      <c r="C19" s="7">
        <v>2</v>
      </c>
      <c r="D19" s="7">
        <v>3</v>
      </c>
      <c r="E19" s="7">
        <v>4</v>
      </c>
      <c r="F19" s="7">
        <v>5</v>
      </c>
      <c r="G19" s="7">
        <v>6</v>
      </c>
      <c r="H19" s="7">
        <v>7</v>
      </c>
      <c r="I19" s="7">
        <v>8</v>
      </c>
      <c r="J19" s="7">
        <v>9</v>
      </c>
      <c r="K19" s="7">
        <v>10</v>
      </c>
      <c r="L19" s="7">
        <v>11</v>
      </c>
      <c r="M19" s="7">
        <v>12</v>
      </c>
      <c r="N19" s="7">
        <v>13</v>
      </c>
      <c r="O19" s="7">
        <v>14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9"/>
      <c r="AA19" s="9"/>
      <c r="AB19" s="9"/>
      <c r="AC19" s="9"/>
      <c r="AD19" s="9"/>
      <c r="AE19" s="9"/>
    </row>
    <row r="20" spans="1:31" x14ac:dyDescent="0.25">
      <c r="A20" s="27" t="s">
        <v>8</v>
      </c>
      <c r="B20" s="11">
        <v>4.75</v>
      </c>
      <c r="C20" s="11">
        <v>3.87</v>
      </c>
      <c r="D20" s="11">
        <v>3.88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23"/>
      <c r="AA20" s="23"/>
      <c r="AB20" s="23"/>
      <c r="AC20" s="23"/>
      <c r="AD20" s="23"/>
      <c r="AE20" s="23"/>
    </row>
    <row r="21" spans="1:31" x14ac:dyDescent="0.25">
      <c r="A21" s="27" t="s">
        <v>9</v>
      </c>
      <c r="B21" s="11">
        <v>44.94</v>
      </c>
      <c r="C21" s="11">
        <v>45.18</v>
      </c>
      <c r="D21" s="11">
        <v>45.18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23"/>
      <c r="AA21" s="23"/>
      <c r="AB21" s="23"/>
      <c r="AC21" s="23"/>
      <c r="AD21" s="23"/>
      <c r="AE21" s="23"/>
    </row>
    <row r="22" spans="1:31" x14ac:dyDescent="0.25">
      <c r="A22" s="27" t="s">
        <v>10</v>
      </c>
      <c r="B22" s="11">
        <v>16</v>
      </c>
      <c r="C22" s="11">
        <v>51</v>
      </c>
      <c r="D22" s="11">
        <v>1494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3"/>
      <c r="AA22" s="23"/>
      <c r="AB22" s="23"/>
      <c r="AC22" s="23"/>
      <c r="AD22" s="23"/>
      <c r="AE22" s="23"/>
    </row>
    <row r="23" spans="1:31" x14ac:dyDescent="0.25">
      <c r="A23" s="27" t="s">
        <v>11</v>
      </c>
      <c r="B23" s="11">
        <v>8</v>
      </c>
      <c r="C23" s="11">
        <v>51</v>
      </c>
      <c r="D23" s="11">
        <v>1350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3"/>
      <c r="AA23" s="23"/>
      <c r="AB23" s="23"/>
      <c r="AC23" s="23"/>
      <c r="AD23" s="23"/>
      <c r="AE23" s="23"/>
    </row>
    <row r="24" spans="1:31" ht="15" customHeight="1" x14ac:dyDescent="0.25">
      <c r="A24" s="27" t="s">
        <v>21</v>
      </c>
      <c r="B24" s="25">
        <v>2</v>
      </c>
      <c r="C24" s="25">
        <v>38</v>
      </c>
      <c r="D24" s="25">
        <v>1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</row>
    <row r="25" spans="1:31" ht="15" customHeight="1" x14ac:dyDescent="0.25">
      <c r="A25" s="27" t="s">
        <v>22</v>
      </c>
      <c r="B25" s="25">
        <v>1</v>
      </c>
      <c r="C25" s="25">
        <v>18</v>
      </c>
      <c r="D25" s="25">
        <v>18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</row>
    <row r="26" spans="1:31" ht="15" customHeight="1" x14ac:dyDescent="0.25">
      <c r="A26" s="27" t="s">
        <v>23</v>
      </c>
      <c r="B26" s="25">
        <v>0.23</v>
      </c>
      <c r="C26" s="25">
        <v>0.09</v>
      </c>
      <c r="D26" s="25">
        <v>0.107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</row>
    <row r="27" spans="1:31" ht="15" customHeight="1" x14ac:dyDescent="0.25">
      <c r="A27" s="27" t="s">
        <v>24</v>
      </c>
      <c r="B27" s="25">
        <v>0.5</v>
      </c>
      <c r="C27" s="25">
        <v>0.28399999999999997</v>
      </c>
      <c r="D27" s="25">
        <v>0.32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</row>
    <row r="28" spans="1:31" x14ac:dyDescent="0.25"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</row>
    <row r="29" spans="1:31" x14ac:dyDescent="0.25"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</row>
  </sheetData>
  <pageMargins left="0.7" right="0.7" top="0.75" bottom="0.75" header="0.3" footer="0.3"/>
  <pageSetup orientation="portrait" horizontalDpi="30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2108E-FE19-4CD9-8703-3171B21B8F0C}">
  <dimension ref="A1:AE29"/>
  <sheetViews>
    <sheetView workbookViewId="0">
      <selection activeCell="A6" sqref="A6:A8"/>
    </sheetView>
  </sheetViews>
  <sheetFormatPr defaultColWidth="9.140625" defaultRowHeight="15" x14ac:dyDescent="0.25"/>
  <cols>
    <col min="1" max="1" width="18.42578125" style="5" customWidth="1"/>
    <col min="2" max="2" width="12.42578125" style="5" customWidth="1"/>
    <col min="3" max="3" width="11.42578125" style="5" customWidth="1"/>
    <col min="4" max="4" width="13.140625" style="5" customWidth="1"/>
    <col min="5" max="5" width="12" style="5" customWidth="1"/>
    <col min="6" max="7" width="12.140625" style="5" customWidth="1"/>
    <col min="8" max="8" width="10.42578125" style="5" customWidth="1"/>
    <col min="9" max="12" width="9.140625" style="5"/>
    <col min="13" max="13" width="6.140625" style="5" customWidth="1"/>
    <col min="14" max="14" width="9.140625" style="5"/>
    <col min="15" max="15" width="5.7109375" style="5" customWidth="1"/>
    <col min="16" max="16384" width="9.140625" style="5"/>
  </cols>
  <sheetData>
    <row r="1" spans="1:31" x14ac:dyDescent="0.25">
      <c r="A1" s="22"/>
      <c r="B1" s="13"/>
      <c r="C1" s="13"/>
      <c r="D1" s="13"/>
      <c r="E1" s="13"/>
      <c r="F1" s="13"/>
      <c r="G1" s="13"/>
      <c r="H1" s="1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4"/>
      <c r="AD1" s="4"/>
      <c r="AE1" s="4"/>
    </row>
    <row r="2" spans="1:31" ht="22.5" x14ac:dyDescent="0.25">
      <c r="A2" s="6" t="s">
        <v>13</v>
      </c>
      <c r="B2" s="6" t="s">
        <v>20</v>
      </c>
      <c r="C2" s="6" t="s">
        <v>0</v>
      </c>
      <c r="D2" s="6" t="s">
        <v>1</v>
      </c>
      <c r="E2" s="6" t="s">
        <v>16</v>
      </c>
      <c r="F2" s="6" t="s">
        <v>14</v>
      </c>
      <c r="G2" s="6" t="s">
        <v>15</v>
      </c>
      <c r="H2" s="6" t="s">
        <v>25</v>
      </c>
      <c r="J2" s="3"/>
      <c r="K2" s="3"/>
      <c r="L2" s="3"/>
      <c r="M2" s="3"/>
      <c r="O2" s="3" t="s">
        <v>30</v>
      </c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4"/>
      <c r="AB2" s="4"/>
      <c r="AC2" s="4"/>
      <c r="AD2" s="4"/>
      <c r="AE2" s="4"/>
    </row>
    <row r="3" spans="1:31" x14ac:dyDescent="0.25">
      <c r="A3" s="2">
        <v>2</v>
      </c>
      <c r="B3" s="2">
        <v>7.5</v>
      </c>
      <c r="C3" s="2">
        <v>60</v>
      </c>
      <c r="D3" s="31">
        <f>15.04*25.4</f>
        <v>382.01599999999996</v>
      </c>
      <c r="E3" s="2">
        <f>40*25.4</f>
        <v>1016</v>
      </c>
      <c r="F3" s="2">
        <v>2</v>
      </c>
      <c r="G3" s="2">
        <v>2</v>
      </c>
      <c r="H3" s="2">
        <f>3.5*25.4</f>
        <v>88.899999999999991</v>
      </c>
      <c r="J3" s="3"/>
      <c r="K3" s="3"/>
      <c r="L3" s="41"/>
      <c r="M3" s="52"/>
      <c r="N3" s="53"/>
      <c r="O3" s="53"/>
      <c r="P3" s="53"/>
      <c r="Q3" s="54"/>
      <c r="R3" s="44"/>
      <c r="S3" s="3"/>
      <c r="T3" s="3"/>
      <c r="U3" s="3"/>
      <c r="V3" s="3"/>
      <c r="W3" s="3"/>
      <c r="X3" s="3"/>
      <c r="Y3" s="3"/>
      <c r="Z3" s="4"/>
      <c r="AA3" s="4"/>
      <c r="AB3" s="4"/>
      <c r="AC3" s="4"/>
      <c r="AD3" s="4"/>
      <c r="AE3" s="4"/>
    </row>
    <row r="4" spans="1:3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1"/>
      <c r="M4" s="3"/>
      <c r="N4" s="3"/>
      <c r="O4" s="3"/>
      <c r="P4" s="3"/>
      <c r="Q4" s="3"/>
      <c r="R4" s="44"/>
      <c r="S4" s="3"/>
      <c r="T4" s="3"/>
      <c r="U4" s="3"/>
      <c r="V4" s="3"/>
      <c r="W4" s="3"/>
      <c r="X4" s="3"/>
      <c r="Y4" s="3"/>
      <c r="Z4" s="4"/>
      <c r="AA4" s="4"/>
      <c r="AB4" s="4"/>
      <c r="AC4" s="4"/>
      <c r="AD4" s="4"/>
      <c r="AE4" s="4"/>
    </row>
    <row r="5" spans="1:31" x14ac:dyDescent="0.25">
      <c r="A5" s="6" t="s">
        <v>2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3"/>
      <c r="I5" s="3"/>
      <c r="J5" s="3"/>
      <c r="K5" s="3"/>
      <c r="L5" s="41"/>
      <c r="M5" s="3"/>
      <c r="N5" s="37" t="str">
        <f>"Term. "&amp;B11</f>
        <v>Term. 2</v>
      </c>
      <c r="O5" s="3"/>
      <c r="P5" s="37" t="str">
        <f>"Term. "&amp;C11</f>
        <v>Term. 1</v>
      </c>
      <c r="Q5" s="3"/>
      <c r="R5" s="44"/>
      <c r="S5" s="3"/>
      <c r="T5" s="3"/>
      <c r="U5" s="3"/>
      <c r="V5" s="3"/>
      <c r="W5" s="3"/>
      <c r="X5" s="3"/>
      <c r="Y5" s="3"/>
      <c r="Z5" s="4"/>
      <c r="AA5" s="4"/>
      <c r="AB5" s="4"/>
      <c r="AC5" s="4"/>
      <c r="AD5" s="4"/>
      <c r="AE5" s="4"/>
    </row>
    <row r="6" spans="1:31" x14ac:dyDescent="0.25">
      <c r="A6" s="6" t="s">
        <v>27</v>
      </c>
      <c r="B6" s="2">
        <v>2</v>
      </c>
      <c r="C6" s="2">
        <v>1</v>
      </c>
      <c r="D6" s="2"/>
      <c r="E6" s="2"/>
      <c r="F6" s="2"/>
      <c r="G6" s="2"/>
      <c r="H6" s="3"/>
      <c r="I6" s="3"/>
      <c r="J6" s="3"/>
      <c r="K6" s="3"/>
      <c r="L6" s="49" t="str">
        <f>"Core Inner Dia = "&amp;D3</f>
        <v>Core Inner Dia = 382.016</v>
      </c>
      <c r="M6" s="3"/>
      <c r="N6" s="38" t="str">
        <f>"Lay. "&amp;B10</f>
        <v>Lay. 1</v>
      </c>
      <c r="O6" s="3"/>
      <c r="P6" s="38" t="str">
        <f>"Lay. "&amp;C10</f>
        <v>Lay. 2</v>
      </c>
      <c r="Q6" s="3"/>
      <c r="R6" s="44"/>
      <c r="S6" s="3"/>
      <c r="T6" s="3"/>
      <c r="U6" s="3"/>
      <c r="V6" s="3"/>
      <c r="W6" s="3"/>
      <c r="X6" s="3"/>
      <c r="Y6" s="3"/>
      <c r="Z6" s="4"/>
      <c r="AA6" s="4"/>
      <c r="AB6" s="4"/>
      <c r="AC6" s="4"/>
      <c r="AD6" s="4"/>
      <c r="AE6" s="4"/>
    </row>
    <row r="7" spans="1:31" x14ac:dyDescent="0.25">
      <c r="A7" s="6" t="s">
        <v>18</v>
      </c>
      <c r="B7" s="2">
        <f>B3</f>
        <v>7.5</v>
      </c>
      <c r="C7" s="2">
        <f>B3</f>
        <v>7.5</v>
      </c>
      <c r="D7" s="2"/>
      <c r="E7" s="2"/>
      <c r="F7" s="2"/>
      <c r="G7" s="2"/>
      <c r="H7" s="3"/>
      <c r="I7" s="3"/>
      <c r="J7" s="3"/>
      <c r="K7" s="3"/>
      <c r="L7" s="42" t="s">
        <v>28</v>
      </c>
      <c r="M7" s="3"/>
      <c r="N7" s="38"/>
      <c r="O7" s="3"/>
      <c r="P7" s="56"/>
      <c r="Q7" s="3"/>
      <c r="R7" s="45" t="s">
        <v>29</v>
      </c>
      <c r="S7" s="3"/>
      <c r="T7" s="3"/>
      <c r="U7" s="3"/>
      <c r="V7" s="3"/>
      <c r="W7" s="3"/>
      <c r="X7" s="3"/>
      <c r="Y7" s="3"/>
      <c r="Z7" s="4"/>
      <c r="AA7" s="4"/>
      <c r="AB7" s="4"/>
      <c r="AC7" s="4"/>
      <c r="AD7" s="4"/>
      <c r="AE7" s="4"/>
    </row>
    <row r="8" spans="1:31" x14ac:dyDescent="0.25">
      <c r="A8" s="6" t="s">
        <v>19</v>
      </c>
      <c r="B8" s="2">
        <v>65.55</v>
      </c>
      <c r="C8" s="2">
        <v>12.47</v>
      </c>
      <c r="D8" s="2"/>
      <c r="E8" s="2"/>
      <c r="F8" s="2"/>
      <c r="G8" s="2"/>
      <c r="H8" s="3"/>
      <c r="I8" s="3"/>
      <c r="J8" s="3"/>
      <c r="K8" s="3"/>
      <c r="L8" s="42"/>
      <c r="M8" s="3"/>
      <c r="N8" s="57">
        <f>B13</f>
        <v>49.606200000000001</v>
      </c>
      <c r="O8" s="3"/>
      <c r="P8" s="57">
        <f>C13</f>
        <v>64.973199999999991</v>
      </c>
      <c r="Q8" s="3"/>
      <c r="R8" s="45"/>
      <c r="S8" s="3"/>
      <c r="T8" s="3"/>
      <c r="U8" s="3"/>
      <c r="V8" s="3"/>
      <c r="W8" s="3"/>
      <c r="X8" s="3"/>
      <c r="Y8" s="3"/>
      <c r="Z8" s="4"/>
      <c r="AA8" s="4"/>
      <c r="AB8" s="4"/>
      <c r="AC8" s="4"/>
      <c r="AD8" s="4"/>
      <c r="AE8" s="4"/>
    </row>
    <row r="9" spans="1:31" x14ac:dyDescent="0.25">
      <c r="A9" s="8"/>
      <c r="B9" s="3"/>
      <c r="C9" s="3"/>
      <c r="D9" s="3"/>
      <c r="E9" s="3"/>
      <c r="F9" s="3"/>
      <c r="G9" s="3"/>
      <c r="H9" s="3"/>
      <c r="I9" s="19"/>
      <c r="J9" s="19"/>
      <c r="K9" s="19"/>
      <c r="L9" s="42"/>
      <c r="M9" s="3"/>
      <c r="N9" s="38"/>
      <c r="O9" s="3"/>
      <c r="P9" s="38"/>
      <c r="Q9" s="3"/>
      <c r="R9" s="45"/>
      <c r="S9" s="3"/>
      <c r="T9" s="3"/>
      <c r="U9" s="3"/>
      <c r="V9" s="3"/>
      <c r="W9" s="3"/>
      <c r="X9" s="3"/>
      <c r="Y9" s="3"/>
      <c r="Z9" s="4"/>
      <c r="AA9" s="4"/>
      <c r="AB9" s="4"/>
      <c r="AC9" s="4"/>
      <c r="AD9" s="4"/>
      <c r="AE9" s="4"/>
    </row>
    <row r="10" spans="1:31" x14ac:dyDescent="0.25">
      <c r="A10" s="6" t="s">
        <v>3</v>
      </c>
      <c r="B10" s="7">
        <v>1</v>
      </c>
      <c r="C10" s="7">
        <v>2</v>
      </c>
      <c r="D10" s="7">
        <v>3</v>
      </c>
      <c r="E10" s="7">
        <v>4</v>
      </c>
      <c r="F10" s="7">
        <v>5</v>
      </c>
      <c r="G10" s="7">
        <v>6</v>
      </c>
      <c r="H10" s="14"/>
      <c r="I10" s="19"/>
      <c r="J10" s="19"/>
      <c r="K10" s="19"/>
      <c r="L10" s="50" t="str">
        <f>"Lay. 1 inner dia. = "&amp;B12</f>
        <v>Lay. 1 inner dia. = 413.766</v>
      </c>
      <c r="M10" s="14"/>
      <c r="N10" s="56"/>
      <c r="O10" s="14"/>
      <c r="P10" s="56"/>
      <c r="Q10" s="14"/>
      <c r="R10" s="44"/>
      <c r="S10" s="14"/>
      <c r="T10" s="14"/>
      <c r="U10" s="14"/>
      <c r="V10" s="14"/>
      <c r="W10" s="14"/>
      <c r="X10" s="14"/>
      <c r="Y10" s="14"/>
      <c r="Z10" s="15"/>
      <c r="AA10" s="15"/>
      <c r="AB10" s="15"/>
      <c r="AC10" s="15"/>
      <c r="AD10" s="15"/>
      <c r="AE10" s="15"/>
    </row>
    <row r="11" spans="1:31" x14ac:dyDescent="0.25">
      <c r="A11" s="6" t="s">
        <v>2</v>
      </c>
      <c r="B11" s="2">
        <v>2</v>
      </c>
      <c r="C11" s="2">
        <v>1</v>
      </c>
      <c r="D11" s="2"/>
      <c r="E11" s="2"/>
      <c r="F11" s="2"/>
      <c r="G11" s="2"/>
      <c r="H11" s="16"/>
      <c r="I11" s="20"/>
      <c r="J11" s="20"/>
      <c r="K11" s="20"/>
      <c r="L11" s="43"/>
      <c r="M11" s="16"/>
      <c r="N11" s="55"/>
      <c r="O11" s="16"/>
      <c r="P11" s="39"/>
      <c r="Q11" s="16"/>
      <c r="R11" s="46"/>
      <c r="S11" s="16"/>
      <c r="T11" s="16"/>
      <c r="U11" s="16"/>
      <c r="V11" s="16"/>
      <c r="W11" s="16"/>
      <c r="X11" s="16"/>
      <c r="Y11" s="16"/>
      <c r="Z11" s="17"/>
      <c r="AA11" s="17"/>
      <c r="AB11" s="17"/>
      <c r="AC11" s="17"/>
      <c r="AD11" s="17"/>
      <c r="AE11" s="17"/>
    </row>
    <row r="12" spans="1:31" x14ac:dyDescent="0.25">
      <c r="A12" s="6" t="s">
        <v>12</v>
      </c>
      <c r="B12" s="30">
        <f>8.145*2*25.4</f>
        <v>413.76599999999996</v>
      </c>
      <c r="C12" s="30">
        <f>11.285*2*25.4</f>
        <v>573.27800000000002</v>
      </c>
      <c r="D12" s="2"/>
      <c r="E12" s="2"/>
      <c r="F12" s="2"/>
      <c r="G12" s="2"/>
      <c r="H12" s="16"/>
      <c r="I12" s="20"/>
      <c r="J12" s="20"/>
      <c r="K12" s="21"/>
      <c r="L12" s="50" t="str">
        <f>"Lay. 2 inner dia. = "&amp;C12</f>
        <v>Lay. 2 inner dia. = 573.278</v>
      </c>
      <c r="M12" s="16"/>
      <c r="N12" s="39"/>
      <c r="O12" s="16"/>
      <c r="P12" s="39"/>
      <c r="Q12" s="16"/>
      <c r="R12" s="46"/>
      <c r="S12" s="16"/>
      <c r="T12" s="16"/>
      <c r="U12" s="16"/>
      <c r="V12" s="16"/>
      <c r="W12" s="16"/>
      <c r="X12" s="16"/>
      <c r="Y12" s="16"/>
      <c r="Z12" s="17"/>
      <c r="AA12" s="17"/>
      <c r="AB12" s="17"/>
      <c r="AC12" s="17"/>
      <c r="AD12" s="17"/>
      <c r="AE12" s="17"/>
    </row>
    <row r="13" spans="1:31" x14ac:dyDescent="0.25">
      <c r="A13" s="6" t="s">
        <v>4</v>
      </c>
      <c r="B13" s="26">
        <f>1.953*25.4</f>
        <v>49.606200000000001</v>
      </c>
      <c r="C13" s="26">
        <f>2.558*25.4</f>
        <v>64.973199999999991</v>
      </c>
      <c r="D13" s="2"/>
      <c r="E13" s="2"/>
      <c r="F13" s="2"/>
      <c r="G13" s="2"/>
      <c r="H13" s="16"/>
      <c r="I13" s="20"/>
      <c r="J13" s="20"/>
      <c r="K13" s="20"/>
      <c r="L13" s="43"/>
      <c r="M13" s="16"/>
      <c r="N13" s="40"/>
      <c r="O13" s="16"/>
      <c r="P13" s="40"/>
      <c r="Q13" s="16"/>
      <c r="R13" s="46"/>
      <c r="S13" s="16"/>
      <c r="T13" s="16"/>
      <c r="U13" s="16"/>
      <c r="V13" s="16"/>
      <c r="W13" s="16"/>
      <c r="X13" s="16"/>
      <c r="Y13" s="16"/>
      <c r="Z13" s="17"/>
      <c r="AA13" s="17"/>
      <c r="AB13" s="17"/>
      <c r="AC13" s="17"/>
      <c r="AD13" s="17"/>
      <c r="AE13" s="17"/>
    </row>
    <row r="14" spans="1:31" x14ac:dyDescent="0.25">
      <c r="A14" s="6" t="s">
        <v>17</v>
      </c>
      <c r="B14" s="2">
        <v>3</v>
      </c>
      <c r="C14" s="2">
        <v>6</v>
      </c>
      <c r="D14" s="2"/>
      <c r="E14" s="2"/>
      <c r="F14" s="2"/>
      <c r="G14" s="2"/>
      <c r="H14" s="16"/>
      <c r="I14" s="20"/>
      <c r="J14" s="20"/>
      <c r="K14" s="20"/>
      <c r="L14" s="43"/>
      <c r="M14" s="16"/>
      <c r="N14" s="16"/>
      <c r="O14" s="16"/>
      <c r="P14" s="16"/>
      <c r="Q14" s="16"/>
      <c r="R14" s="46"/>
      <c r="S14" s="16"/>
      <c r="T14" s="16"/>
      <c r="U14" s="16"/>
      <c r="V14" s="16"/>
      <c r="W14" s="16"/>
      <c r="X14" s="16"/>
      <c r="Y14" s="16"/>
      <c r="Z14" s="17"/>
      <c r="AA14" s="17"/>
      <c r="AB14" s="17"/>
      <c r="AC14" s="17"/>
      <c r="AD14" s="17"/>
      <c r="AE14" s="17"/>
    </row>
    <row r="15" spans="1:31" x14ac:dyDescent="0.25">
      <c r="A15" s="6" t="s">
        <v>5</v>
      </c>
      <c r="B15" s="2">
        <v>1</v>
      </c>
      <c r="C15" s="2">
        <v>1</v>
      </c>
      <c r="D15" s="2"/>
      <c r="E15" s="2"/>
      <c r="F15" s="2"/>
      <c r="G15" s="2"/>
      <c r="H15" s="16"/>
      <c r="I15" s="20"/>
      <c r="J15" s="20"/>
      <c r="K15" s="20"/>
      <c r="L15" s="43"/>
      <c r="M15" s="51" t="s">
        <v>8</v>
      </c>
      <c r="N15" s="14" t="s">
        <v>9</v>
      </c>
      <c r="O15" s="16"/>
      <c r="P15" s="16"/>
      <c r="Q15" s="16"/>
      <c r="R15" s="46"/>
      <c r="S15" s="16"/>
      <c r="T15" s="16"/>
      <c r="U15" s="16"/>
      <c r="V15" s="16"/>
      <c r="W15" s="16"/>
      <c r="X15" s="16"/>
      <c r="Y15" s="16"/>
      <c r="Z15" s="17"/>
      <c r="AA15" s="17"/>
      <c r="AB15" s="17"/>
      <c r="AC15" s="17"/>
      <c r="AD15" s="17"/>
      <c r="AE15" s="17"/>
    </row>
    <row r="16" spans="1:31" x14ac:dyDescent="0.25">
      <c r="A16" s="6" t="s">
        <v>6</v>
      </c>
      <c r="B16" s="2">
        <v>-1</v>
      </c>
      <c r="C16" s="2">
        <v>1</v>
      </c>
      <c r="D16" s="2"/>
      <c r="E16" s="2"/>
      <c r="F16" s="2"/>
      <c r="G16" s="2"/>
      <c r="H16" s="16"/>
      <c r="I16" s="20"/>
      <c r="J16" s="20"/>
      <c r="K16" s="20"/>
      <c r="L16" s="43"/>
      <c r="M16" s="47"/>
      <c r="N16" s="47"/>
      <c r="O16" s="47"/>
      <c r="P16" s="47"/>
      <c r="Q16" s="48"/>
      <c r="R16" s="46"/>
      <c r="S16" s="16"/>
      <c r="T16" s="16"/>
      <c r="U16" s="16"/>
      <c r="V16" s="16"/>
      <c r="W16" s="16"/>
      <c r="X16" s="16"/>
      <c r="Y16" s="16"/>
      <c r="Z16" s="17"/>
      <c r="AA16" s="17"/>
      <c r="AB16" s="17"/>
      <c r="AC16" s="17"/>
      <c r="AD16" s="17"/>
      <c r="AE16" s="17"/>
    </row>
    <row r="17" spans="1:31" x14ac:dyDescent="0.25">
      <c r="A17" s="6" t="s">
        <v>26</v>
      </c>
      <c r="B17" s="2">
        <v>1</v>
      </c>
      <c r="C17" s="2">
        <v>1</v>
      </c>
      <c r="D17" s="2"/>
      <c r="E17" s="2"/>
      <c r="F17" s="2"/>
      <c r="G17" s="2"/>
      <c r="H17" s="16"/>
      <c r="I17" s="20"/>
      <c r="J17" s="20"/>
      <c r="K17" s="20"/>
      <c r="L17" s="20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7"/>
      <c r="AA17" s="17"/>
      <c r="AB17" s="17"/>
      <c r="AC17" s="17"/>
      <c r="AD17" s="17"/>
      <c r="AE17" s="17"/>
    </row>
    <row r="18" spans="1:3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/>
      <c r="AA18" s="4"/>
      <c r="AB18" s="4"/>
      <c r="AC18" s="4"/>
      <c r="AD18" s="4"/>
      <c r="AE18" s="4"/>
    </row>
    <row r="19" spans="1:31" x14ac:dyDescent="0.25">
      <c r="A19" s="10" t="s">
        <v>7</v>
      </c>
      <c r="B19" s="7">
        <v>1</v>
      </c>
      <c r="C19" s="7">
        <v>2</v>
      </c>
      <c r="D19" s="7">
        <v>3</v>
      </c>
      <c r="E19" s="7">
        <v>4</v>
      </c>
      <c r="F19" s="7">
        <v>5</v>
      </c>
      <c r="G19" s="7">
        <v>6</v>
      </c>
      <c r="H19" s="7">
        <v>7</v>
      </c>
      <c r="I19" s="7">
        <v>8</v>
      </c>
      <c r="J19" s="7">
        <v>9</v>
      </c>
      <c r="K19" s="7">
        <v>10</v>
      </c>
      <c r="L19" s="7">
        <v>11</v>
      </c>
      <c r="M19" s="7">
        <v>12</v>
      </c>
      <c r="N19" s="7">
        <v>13</v>
      </c>
      <c r="O19" s="7">
        <v>14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9"/>
      <c r="AA19" s="9"/>
      <c r="AB19" s="9"/>
      <c r="AC19" s="9"/>
      <c r="AD19" s="9"/>
      <c r="AE19" s="9"/>
    </row>
    <row r="20" spans="1:31" x14ac:dyDescent="0.25">
      <c r="A20" s="27" t="s">
        <v>8</v>
      </c>
      <c r="B20" s="32">
        <v>81.025999999999996</v>
      </c>
      <c r="C20" s="32">
        <v>440.69</v>
      </c>
      <c r="D20" s="32">
        <v>535.178</v>
      </c>
      <c r="E20" s="32">
        <v>82.55</v>
      </c>
      <c r="F20" s="32">
        <v>440.69</v>
      </c>
      <c r="G20" s="32">
        <v>535.178</v>
      </c>
      <c r="H20" s="32"/>
      <c r="I20" s="32"/>
      <c r="J20" s="32"/>
      <c r="K20" s="32"/>
      <c r="L20" s="32"/>
      <c r="M20" s="32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23"/>
      <c r="AA20" s="23"/>
      <c r="AB20" s="23"/>
      <c r="AC20" s="23"/>
      <c r="AD20" s="23"/>
      <c r="AE20" s="23"/>
    </row>
    <row r="21" spans="1:31" x14ac:dyDescent="0.25">
      <c r="A21" s="27" t="s">
        <v>9</v>
      </c>
      <c r="B21" s="32">
        <v>440.69</v>
      </c>
      <c r="C21" s="32">
        <v>535.178</v>
      </c>
      <c r="D21" s="32">
        <v>893.31799999999998</v>
      </c>
      <c r="E21" s="32">
        <v>440.69</v>
      </c>
      <c r="F21" s="32">
        <v>535.178</v>
      </c>
      <c r="G21" s="32">
        <v>893.31799999999998</v>
      </c>
      <c r="H21" s="32"/>
      <c r="I21" s="32"/>
      <c r="J21" s="32"/>
      <c r="K21" s="32"/>
      <c r="L21" s="32"/>
      <c r="M21" s="32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23"/>
      <c r="AA21" s="23"/>
      <c r="AB21" s="23"/>
      <c r="AC21" s="23"/>
      <c r="AD21" s="23"/>
      <c r="AE21" s="23"/>
    </row>
    <row r="22" spans="1:31" x14ac:dyDescent="0.25">
      <c r="A22" s="27" t="s">
        <v>10</v>
      </c>
      <c r="B22" s="11">
        <v>74.400000000000006</v>
      </c>
      <c r="C22" s="11">
        <v>8.1</v>
      </c>
      <c r="D22" s="11">
        <v>74.099999999999994</v>
      </c>
      <c r="E22" s="11">
        <v>714</v>
      </c>
      <c r="F22" s="11">
        <v>156</v>
      </c>
      <c r="G22" s="11">
        <v>714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3"/>
      <c r="AA22" s="23"/>
      <c r="AB22" s="23"/>
      <c r="AC22" s="23"/>
      <c r="AD22" s="23"/>
      <c r="AE22" s="23"/>
    </row>
    <row r="23" spans="1:31" x14ac:dyDescent="0.25">
      <c r="A23" s="27" t="s">
        <v>11</v>
      </c>
      <c r="B23" s="11">
        <f>B22</f>
        <v>74.400000000000006</v>
      </c>
      <c r="C23" s="11">
        <f>C22</f>
        <v>8.1</v>
      </c>
      <c r="D23" s="11">
        <f>D22</f>
        <v>74.099999999999994</v>
      </c>
      <c r="E23" s="11">
        <f>E22</f>
        <v>714</v>
      </c>
      <c r="F23" s="11">
        <v>0</v>
      </c>
      <c r="G23" s="11">
        <f>G22</f>
        <v>714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3"/>
      <c r="AA23" s="23"/>
      <c r="AB23" s="23"/>
      <c r="AC23" s="23"/>
      <c r="AD23" s="23"/>
      <c r="AE23" s="23"/>
    </row>
    <row r="24" spans="1:31" ht="15" customHeight="1" x14ac:dyDescent="0.25">
      <c r="A24" s="27" t="s">
        <v>21</v>
      </c>
      <c r="B24" s="25">
        <v>5</v>
      </c>
      <c r="C24" s="25">
        <f t="shared" ref="C24:D25" si="0">B24</f>
        <v>5</v>
      </c>
      <c r="D24" s="25">
        <f t="shared" si="0"/>
        <v>5</v>
      </c>
      <c r="E24" s="25">
        <v>1</v>
      </c>
      <c r="F24" s="25">
        <f t="shared" ref="F24:G25" si="1">E24</f>
        <v>1</v>
      </c>
      <c r="G24" s="25">
        <f t="shared" si="1"/>
        <v>1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</row>
    <row r="25" spans="1:31" ht="15" customHeight="1" x14ac:dyDescent="0.25">
      <c r="A25" s="27" t="s">
        <v>22</v>
      </c>
      <c r="B25" s="25">
        <v>15</v>
      </c>
      <c r="C25" s="25">
        <f t="shared" si="0"/>
        <v>15</v>
      </c>
      <c r="D25" s="25">
        <f t="shared" si="0"/>
        <v>15</v>
      </c>
      <c r="E25" s="25">
        <v>21</v>
      </c>
      <c r="F25" s="25">
        <f t="shared" si="1"/>
        <v>21</v>
      </c>
      <c r="G25" s="25">
        <f t="shared" si="1"/>
        <v>21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</row>
    <row r="26" spans="1:31" ht="15" customHeight="1" x14ac:dyDescent="0.25">
      <c r="A26" s="27" t="s">
        <v>23</v>
      </c>
      <c r="B26" s="33">
        <v>2.6415999999999999</v>
      </c>
      <c r="C26" s="33">
        <v>2.6415999999999999</v>
      </c>
      <c r="D26" s="33">
        <v>2.6415999999999999</v>
      </c>
      <c r="E26" s="33">
        <v>2.4384000000000001</v>
      </c>
      <c r="F26" s="33">
        <v>2.4384000000000001</v>
      </c>
      <c r="G26" s="33">
        <v>2.4384000000000001</v>
      </c>
      <c r="H26" s="33"/>
      <c r="I26" s="33"/>
      <c r="J26" s="33"/>
      <c r="K26" s="33"/>
      <c r="L26" s="33"/>
      <c r="M26" s="33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</row>
    <row r="27" spans="1:31" ht="15" customHeight="1" x14ac:dyDescent="0.25">
      <c r="A27" s="27" t="s">
        <v>24</v>
      </c>
      <c r="B27" s="33">
        <v>9.7536000000000005</v>
      </c>
      <c r="C27" s="33">
        <v>9.7536000000000005</v>
      </c>
      <c r="D27" s="33">
        <v>9.7536000000000005</v>
      </c>
      <c r="E27" s="33">
        <v>6.35</v>
      </c>
      <c r="F27" s="33">
        <v>6.35</v>
      </c>
      <c r="G27" s="33">
        <v>6.35</v>
      </c>
      <c r="H27" s="33"/>
      <c r="I27" s="33"/>
      <c r="J27" s="33"/>
      <c r="K27" s="33"/>
      <c r="L27" s="33"/>
      <c r="M27" s="33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</row>
    <row r="28" spans="1:31" x14ac:dyDescent="0.25"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</row>
    <row r="29" spans="1:31" x14ac:dyDescent="0.25"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</row>
  </sheetData>
  <mergeCells count="2">
    <mergeCell ref="L7:L9"/>
    <mergeCell ref="R7:R9"/>
  </mergeCells>
  <pageMargins left="0.7" right="0.7" top="0.75" bottom="0.75" header="0.3" footer="0.3"/>
  <pageSetup orientation="portrait" horizontalDpi="30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6ACC-34B7-49F2-AEA4-41ED19C6C08E}">
  <dimension ref="A1:AE29"/>
  <sheetViews>
    <sheetView workbookViewId="0">
      <selection activeCell="D35" sqref="D35"/>
    </sheetView>
  </sheetViews>
  <sheetFormatPr defaultColWidth="9.140625" defaultRowHeight="15" x14ac:dyDescent="0.25"/>
  <cols>
    <col min="1" max="1" width="18.42578125" style="5" customWidth="1"/>
    <col min="2" max="2" width="12.42578125" style="5" customWidth="1"/>
    <col min="3" max="3" width="11.42578125" style="5" customWidth="1"/>
    <col min="4" max="4" width="13.140625" style="5" customWidth="1"/>
    <col min="5" max="5" width="12" style="5" customWidth="1"/>
    <col min="6" max="7" width="12.140625" style="5" customWidth="1"/>
    <col min="8" max="8" width="10.42578125" style="5" customWidth="1"/>
    <col min="9" max="16384" width="9.140625" style="5"/>
  </cols>
  <sheetData>
    <row r="1" spans="1:31" x14ac:dyDescent="0.25">
      <c r="A1" s="22"/>
      <c r="B1" s="13"/>
      <c r="C1" s="13"/>
      <c r="D1" s="13"/>
      <c r="E1" s="13"/>
      <c r="F1" s="13"/>
      <c r="G1" s="13"/>
      <c r="H1" s="1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4"/>
      <c r="AD1" s="4"/>
      <c r="AE1" s="4"/>
    </row>
    <row r="2" spans="1:31" ht="22.5" x14ac:dyDescent="0.25">
      <c r="A2" s="6" t="s">
        <v>13</v>
      </c>
      <c r="B2" s="6" t="s">
        <v>20</v>
      </c>
      <c r="C2" s="6" t="s">
        <v>0</v>
      </c>
      <c r="D2" s="6" t="s">
        <v>1</v>
      </c>
      <c r="E2" s="6" t="s">
        <v>16</v>
      </c>
      <c r="F2" s="6" t="s">
        <v>14</v>
      </c>
      <c r="G2" s="6" t="s">
        <v>15</v>
      </c>
      <c r="H2" s="6" t="s">
        <v>25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4"/>
      <c r="AB2" s="4"/>
      <c r="AC2" s="4"/>
      <c r="AD2" s="4"/>
      <c r="AE2" s="4"/>
    </row>
    <row r="3" spans="1:31" x14ac:dyDescent="0.25">
      <c r="A3" s="2">
        <v>1</v>
      </c>
      <c r="B3" s="2">
        <v>18</v>
      </c>
      <c r="C3" s="2">
        <v>60</v>
      </c>
      <c r="D3" s="2">
        <v>16.956</v>
      </c>
      <c r="E3" s="2">
        <v>63.25</v>
      </c>
      <c r="F3" s="2">
        <v>3</v>
      </c>
      <c r="G3" s="2">
        <v>3</v>
      </c>
      <c r="H3" s="2">
        <v>7.25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4"/>
      <c r="AB3" s="4"/>
      <c r="AC3" s="4"/>
      <c r="AD3" s="4"/>
      <c r="AE3" s="4"/>
    </row>
    <row r="4" spans="1:3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4"/>
      <c r="AB4" s="4"/>
      <c r="AC4" s="4"/>
      <c r="AD4" s="4"/>
      <c r="AE4" s="4"/>
    </row>
    <row r="5" spans="1:31" x14ac:dyDescent="0.25">
      <c r="A5" s="6" t="s">
        <v>2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/>
      <c r="AA5" s="4"/>
      <c r="AB5" s="4"/>
      <c r="AC5" s="4"/>
      <c r="AD5" s="4"/>
      <c r="AE5" s="4"/>
    </row>
    <row r="6" spans="1:31" x14ac:dyDescent="0.25">
      <c r="A6" s="6" t="s">
        <v>27</v>
      </c>
      <c r="B6" s="2">
        <v>3</v>
      </c>
      <c r="C6" s="2">
        <v>4</v>
      </c>
      <c r="D6" s="2">
        <v>2</v>
      </c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4"/>
      <c r="AA6" s="4"/>
      <c r="AB6" s="4"/>
      <c r="AC6" s="4"/>
      <c r="AD6" s="4"/>
      <c r="AE6" s="4"/>
    </row>
    <row r="7" spans="1:31" x14ac:dyDescent="0.25">
      <c r="A7" s="6" t="s">
        <v>18</v>
      </c>
      <c r="B7" s="2">
        <v>18</v>
      </c>
      <c r="C7" s="2">
        <f>B3</f>
        <v>18</v>
      </c>
      <c r="D7" s="2">
        <v>0</v>
      </c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4"/>
      <c r="AA7" s="4"/>
      <c r="AB7" s="4"/>
      <c r="AC7" s="4"/>
      <c r="AD7" s="4"/>
      <c r="AE7" s="4"/>
    </row>
    <row r="8" spans="1:31" x14ac:dyDescent="0.25">
      <c r="A8" s="6" t="s">
        <v>19</v>
      </c>
      <c r="B8" s="2">
        <v>115</v>
      </c>
      <c r="C8" s="2">
        <v>34.5</v>
      </c>
      <c r="D8" s="2">
        <v>13.8</v>
      </c>
      <c r="E8" s="2"/>
      <c r="F8" s="2"/>
      <c r="G8" s="2"/>
      <c r="H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/>
      <c r="AA8" s="4"/>
      <c r="AB8" s="4"/>
      <c r="AC8" s="4"/>
      <c r="AD8" s="4"/>
      <c r="AE8" s="4"/>
    </row>
    <row r="9" spans="1:31" x14ac:dyDescent="0.25">
      <c r="A9" s="8"/>
      <c r="B9" s="3"/>
      <c r="C9" s="3"/>
      <c r="D9" s="3"/>
      <c r="E9" s="3"/>
      <c r="F9" s="3"/>
      <c r="G9" s="3"/>
      <c r="H9" s="3"/>
      <c r="I9" s="19"/>
      <c r="J9" s="19"/>
      <c r="K9" s="19"/>
      <c r="L9" s="19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  <c r="AA9" s="4"/>
      <c r="AB9" s="4"/>
      <c r="AC9" s="4"/>
      <c r="AD9" s="4"/>
      <c r="AE9" s="4"/>
    </row>
    <row r="10" spans="1:31" x14ac:dyDescent="0.25">
      <c r="A10" s="6" t="s">
        <v>3</v>
      </c>
      <c r="B10" s="7">
        <v>1</v>
      </c>
      <c r="C10" s="7">
        <v>2</v>
      </c>
      <c r="D10" s="7">
        <v>3</v>
      </c>
      <c r="E10" s="7">
        <v>4</v>
      </c>
      <c r="F10" s="7">
        <v>5</v>
      </c>
      <c r="G10" s="7">
        <v>6</v>
      </c>
      <c r="H10" s="14"/>
      <c r="I10" s="19"/>
      <c r="J10" s="19"/>
      <c r="K10" s="19"/>
      <c r="L10" s="19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  <c r="AA10" s="15"/>
      <c r="AB10" s="15"/>
      <c r="AC10" s="15"/>
      <c r="AD10" s="15"/>
      <c r="AE10" s="15"/>
    </row>
    <row r="11" spans="1:31" x14ac:dyDescent="0.25">
      <c r="A11" s="6" t="s">
        <v>2</v>
      </c>
      <c r="B11" s="2">
        <v>3</v>
      </c>
      <c r="C11" s="2">
        <v>2</v>
      </c>
      <c r="D11" s="2">
        <v>1</v>
      </c>
      <c r="E11" s="2"/>
      <c r="F11" s="2"/>
      <c r="G11" s="2"/>
      <c r="H11" s="16"/>
      <c r="I11" s="20"/>
      <c r="J11" s="20"/>
      <c r="K11" s="20"/>
      <c r="L11" s="20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7"/>
      <c r="AA11" s="17"/>
      <c r="AB11" s="17"/>
      <c r="AC11" s="17"/>
      <c r="AD11" s="17"/>
      <c r="AE11" s="17"/>
    </row>
    <row r="12" spans="1:31" x14ac:dyDescent="0.25">
      <c r="A12" s="6" t="s">
        <v>12</v>
      </c>
      <c r="B12" s="2">
        <v>18.382999999999999</v>
      </c>
      <c r="C12" s="2">
        <f>11.99*2</f>
        <v>23.98</v>
      </c>
      <c r="D12" s="2">
        <f>15.59*2</f>
        <v>31.18</v>
      </c>
      <c r="E12" s="2"/>
      <c r="F12" s="2"/>
      <c r="G12" s="2"/>
      <c r="H12" s="16"/>
      <c r="I12" s="20"/>
      <c r="J12" s="20"/>
      <c r="K12" s="21"/>
      <c r="L12" s="20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7"/>
      <c r="AA12" s="17"/>
      <c r="AB12" s="17"/>
      <c r="AC12" s="17"/>
      <c r="AD12" s="17"/>
      <c r="AE12" s="17"/>
    </row>
    <row r="13" spans="1:31" x14ac:dyDescent="0.25">
      <c r="A13" s="6" t="s">
        <v>4</v>
      </c>
      <c r="B13" s="2">
        <v>0.49440000000000001</v>
      </c>
      <c r="C13" s="2">
        <v>1.9059999999999999</v>
      </c>
      <c r="D13" s="2">
        <v>2.98</v>
      </c>
      <c r="E13" s="2"/>
      <c r="F13" s="2"/>
      <c r="G13" s="2"/>
      <c r="H13" s="16"/>
      <c r="I13" s="20"/>
      <c r="J13" s="20"/>
      <c r="K13" s="20"/>
      <c r="L13" s="20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7"/>
      <c r="AA13" s="17"/>
      <c r="AB13" s="17"/>
      <c r="AC13" s="17"/>
      <c r="AD13" s="17"/>
      <c r="AE13" s="17"/>
    </row>
    <row r="14" spans="1:31" x14ac:dyDescent="0.25">
      <c r="A14" s="6" t="s">
        <v>17</v>
      </c>
      <c r="B14" s="2">
        <v>1</v>
      </c>
      <c r="C14" s="2">
        <v>2</v>
      </c>
      <c r="D14" s="2">
        <v>4</v>
      </c>
      <c r="E14" s="2"/>
      <c r="F14" s="2"/>
      <c r="G14" s="2"/>
      <c r="H14" s="16"/>
      <c r="I14" s="20"/>
      <c r="J14" s="20"/>
      <c r="K14" s="20"/>
      <c r="L14" s="20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7"/>
      <c r="AA14" s="17"/>
      <c r="AB14" s="17"/>
      <c r="AC14" s="17"/>
      <c r="AD14" s="17"/>
      <c r="AE14" s="17"/>
    </row>
    <row r="15" spans="1:31" x14ac:dyDescent="0.25">
      <c r="A15" s="6" t="s">
        <v>5</v>
      </c>
      <c r="B15" s="2">
        <v>1</v>
      </c>
      <c r="C15" s="2">
        <v>1</v>
      </c>
      <c r="D15" s="2">
        <v>2</v>
      </c>
      <c r="E15" s="2"/>
      <c r="F15" s="2"/>
      <c r="G15" s="2"/>
      <c r="H15" s="16"/>
      <c r="I15" s="20"/>
      <c r="J15" s="20"/>
      <c r="K15" s="20"/>
      <c r="L15" s="20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7"/>
      <c r="AA15" s="17"/>
      <c r="AB15" s="17"/>
      <c r="AC15" s="17"/>
      <c r="AD15" s="17"/>
      <c r="AE15" s="17"/>
    </row>
    <row r="16" spans="1:31" x14ac:dyDescent="0.25">
      <c r="A16" s="6" t="s">
        <v>6</v>
      </c>
      <c r="B16" s="2">
        <v>-1</v>
      </c>
      <c r="C16" s="2">
        <v>1</v>
      </c>
      <c r="D16" s="2">
        <v>-1</v>
      </c>
      <c r="E16" s="2"/>
      <c r="F16" s="2"/>
      <c r="G16" s="2"/>
      <c r="H16" s="16"/>
      <c r="J16" s="20"/>
      <c r="K16" s="20"/>
      <c r="L16" s="20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7"/>
      <c r="AA16" s="17"/>
      <c r="AB16" s="17"/>
      <c r="AC16" s="17"/>
      <c r="AD16" s="17"/>
      <c r="AE16" s="17"/>
    </row>
    <row r="17" spans="1:31" x14ac:dyDescent="0.25">
      <c r="A17" s="6" t="s">
        <v>26</v>
      </c>
      <c r="B17" s="2">
        <v>1</v>
      </c>
      <c r="C17" s="2">
        <v>1</v>
      </c>
      <c r="D17" s="2">
        <v>1</v>
      </c>
      <c r="E17" s="2"/>
      <c r="F17" s="2"/>
      <c r="G17" s="2"/>
      <c r="H17" s="16"/>
      <c r="I17" s="58" t="s">
        <v>33</v>
      </c>
      <c r="J17" s="20"/>
      <c r="K17" s="20"/>
      <c r="L17" s="20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7"/>
      <c r="AA17" s="17"/>
      <c r="AB17" s="17"/>
      <c r="AC17" s="17"/>
      <c r="AD17" s="17"/>
      <c r="AE17" s="17"/>
    </row>
    <row r="18" spans="1:3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/>
      <c r="AA18" s="4"/>
      <c r="AB18" s="4"/>
      <c r="AC18" s="4"/>
      <c r="AD18" s="4"/>
      <c r="AE18" s="4"/>
    </row>
    <row r="19" spans="1:31" x14ac:dyDescent="0.25">
      <c r="A19" s="10" t="s">
        <v>7</v>
      </c>
      <c r="B19" s="7">
        <v>1</v>
      </c>
      <c r="C19" s="7">
        <v>2</v>
      </c>
      <c r="D19" s="7">
        <v>3</v>
      </c>
      <c r="E19" s="7">
        <v>4</v>
      </c>
      <c r="F19" s="7">
        <v>5</v>
      </c>
      <c r="G19" s="7">
        <v>6</v>
      </c>
      <c r="H19" s="7">
        <v>7</v>
      </c>
      <c r="I19" s="7">
        <v>8</v>
      </c>
      <c r="J19" s="7">
        <v>9</v>
      </c>
      <c r="K19" s="7">
        <v>10</v>
      </c>
      <c r="L19" s="7">
        <v>11</v>
      </c>
      <c r="M19" s="7">
        <v>12</v>
      </c>
      <c r="N19" s="7">
        <v>13</v>
      </c>
      <c r="O19" s="7">
        <v>14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9"/>
      <c r="AA19" s="9"/>
      <c r="AB19" s="9"/>
      <c r="AC19" s="9"/>
      <c r="AD19" s="9"/>
      <c r="AE19" s="9"/>
    </row>
    <row r="20" spans="1:31" x14ac:dyDescent="0.25">
      <c r="A20" s="27" t="s">
        <v>8</v>
      </c>
      <c r="B20" s="11">
        <v>4</v>
      </c>
      <c r="C20" s="11">
        <v>4</v>
      </c>
      <c r="D20" s="11">
        <v>4</v>
      </c>
      <c r="E20" s="11">
        <v>31.28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23"/>
      <c r="AA20" s="23"/>
      <c r="AB20" s="23"/>
      <c r="AC20" s="23"/>
      <c r="AD20" s="23"/>
      <c r="AE20" s="23"/>
    </row>
    <row r="21" spans="1:31" x14ac:dyDescent="0.25">
      <c r="A21" s="27" t="s">
        <v>9</v>
      </c>
      <c r="B21" s="11">
        <v>57.46</v>
      </c>
      <c r="C21" s="11">
        <v>57.46</v>
      </c>
      <c r="D21" s="11">
        <v>30.17</v>
      </c>
      <c r="E21" s="11">
        <v>57.45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23"/>
      <c r="AA21" s="23"/>
      <c r="AB21" s="23"/>
      <c r="AC21" s="23"/>
      <c r="AD21" s="23"/>
      <c r="AE21" s="23"/>
    </row>
    <row r="22" spans="1:31" x14ac:dyDescent="0.25">
      <c r="A22" s="27" t="s">
        <v>10</v>
      </c>
      <c r="B22" s="11">
        <v>245.5</v>
      </c>
      <c r="C22" s="11">
        <v>354</v>
      </c>
      <c r="D22" s="11">
        <v>886.5</v>
      </c>
      <c r="E22" s="11">
        <v>886.5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3"/>
      <c r="AA22" s="23"/>
      <c r="AB22" s="23"/>
      <c r="AC22" s="23"/>
      <c r="AD22" s="23"/>
      <c r="AE22" s="23"/>
    </row>
    <row r="23" spans="1:31" x14ac:dyDescent="0.25">
      <c r="A23" s="27" t="s">
        <v>11</v>
      </c>
      <c r="B23" s="11">
        <v>245.5</v>
      </c>
      <c r="C23" s="11">
        <v>354</v>
      </c>
      <c r="D23" s="11">
        <v>826.5</v>
      </c>
      <c r="E23" s="11">
        <v>826.5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3"/>
      <c r="AA23" s="23"/>
      <c r="AB23" s="23"/>
      <c r="AC23" s="23"/>
      <c r="AD23" s="23"/>
      <c r="AE23" s="23"/>
    </row>
    <row r="24" spans="1:31" ht="15" customHeight="1" x14ac:dyDescent="0.25">
      <c r="A24" s="27" t="s">
        <v>21</v>
      </c>
      <c r="B24" s="25">
        <v>1</v>
      </c>
      <c r="C24" s="25">
        <v>3</v>
      </c>
      <c r="D24" s="25">
        <v>1</v>
      </c>
      <c r="E24" s="25">
        <v>1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</row>
    <row r="25" spans="1:31" ht="15" customHeight="1" x14ac:dyDescent="0.25">
      <c r="A25" s="27" t="s">
        <v>22</v>
      </c>
      <c r="B25" s="25">
        <v>3</v>
      </c>
      <c r="C25" s="25">
        <v>15</v>
      </c>
      <c r="D25" s="25">
        <v>22</v>
      </c>
      <c r="E25" s="25">
        <v>22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</row>
    <row r="26" spans="1:31" ht="15" customHeight="1" x14ac:dyDescent="0.25">
      <c r="A26" s="27" t="s">
        <v>23</v>
      </c>
      <c r="B26" s="25">
        <v>0.14000000000000001</v>
      </c>
      <c r="C26" s="25">
        <v>0.1</v>
      </c>
      <c r="D26" s="25">
        <v>9.9000000000000005E-2</v>
      </c>
      <c r="E26" s="25">
        <v>9.9000000000000005E-2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</row>
    <row r="27" spans="1:31" ht="15" customHeight="1" x14ac:dyDescent="0.25">
      <c r="A27" s="27" t="s">
        <v>24</v>
      </c>
      <c r="B27" s="25">
        <v>0.42599999999999999</v>
      </c>
      <c r="C27" s="25">
        <v>0.441</v>
      </c>
      <c r="D27" s="25">
        <v>0.34200000000000003</v>
      </c>
      <c r="E27" s="25">
        <v>0.34200000000000003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</row>
    <row r="28" spans="1:31" x14ac:dyDescent="0.25"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</row>
    <row r="29" spans="1:31" x14ac:dyDescent="0.25"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</row>
  </sheetData>
  <pageMargins left="0.7" right="0.7" top="0.75" bottom="0.75" header="0.3" footer="0.3"/>
  <pageSetup orientation="portrait" horizontalDpi="30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E27"/>
  <sheetViews>
    <sheetView workbookViewId="0">
      <selection activeCell="G31" sqref="G31"/>
    </sheetView>
  </sheetViews>
  <sheetFormatPr defaultColWidth="9.140625" defaultRowHeight="15" x14ac:dyDescent="0.25"/>
  <cols>
    <col min="1" max="1" width="17.85546875" style="5" customWidth="1"/>
    <col min="2" max="2" width="12.42578125" style="5" customWidth="1"/>
    <col min="3" max="3" width="11.42578125" style="5" customWidth="1"/>
    <col min="4" max="4" width="13.140625" style="5" customWidth="1"/>
    <col min="5" max="5" width="12" style="5" customWidth="1"/>
    <col min="6" max="7" width="12.140625" style="5" customWidth="1"/>
    <col min="8" max="8" width="10.42578125" style="5" customWidth="1"/>
    <col min="9" max="16384" width="9.140625" style="5"/>
  </cols>
  <sheetData>
    <row r="1" spans="1:31" x14ac:dyDescent="0.25">
      <c r="A1" s="12"/>
      <c r="B1" s="13"/>
      <c r="C1" s="13"/>
      <c r="D1" s="13"/>
      <c r="E1" s="13"/>
      <c r="F1" s="13"/>
      <c r="G1" s="13"/>
      <c r="H1" s="1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4"/>
      <c r="AD1" s="4"/>
      <c r="AE1" s="4"/>
    </row>
    <row r="2" spans="1:31" ht="27" customHeight="1" x14ac:dyDescent="0.25">
      <c r="A2" s="6" t="s">
        <v>13</v>
      </c>
      <c r="B2" s="6" t="s">
        <v>20</v>
      </c>
      <c r="C2" s="6" t="s">
        <v>0</v>
      </c>
      <c r="D2" s="6" t="s">
        <v>1</v>
      </c>
      <c r="E2" s="6" t="s">
        <v>16</v>
      </c>
      <c r="F2" s="6" t="s">
        <v>14</v>
      </c>
      <c r="G2" s="6" t="s">
        <v>15</v>
      </c>
      <c r="H2" s="6" t="s">
        <v>25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4"/>
      <c r="AB2" s="4"/>
      <c r="AC2" s="4"/>
      <c r="AD2" s="4"/>
      <c r="AE2" s="4"/>
    </row>
    <row r="3" spans="1:31" x14ac:dyDescent="0.25">
      <c r="A3" s="2">
        <v>1</v>
      </c>
      <c r="B3" s="2">
        <v>5</v>
      </c>
      <c r="C3" s="2">
        <v>60</v>
      </c>
      <c r="D3" s="2">
        <v>13.782</v>
      </c>
      <c r="E3" s="2">
        <v>50.125</v>
      </c>
      <c r="F3" s="2">
        <v>3</v>
      </c>
      <c r="G3" s="2">
        <v>3</v>
      </c>
      <c r="H3" s="2">
        <v>3.5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4"/>
      <c r="AB3" s="4"/>
      <c r="AC3" s="4"/>
      <c r="AD3" s="4"/>
      <c r="AE3" s="4"/>
    </row>
    <row r="4" spans="1:3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4"/>
      <c r="AB4" s="4"/>
      <c r="AC4" s="4"/>
      <c r="AD4" s="4"/>
      <c r="AE4" s="4"/>
    </row>
    <row r="5" spans="1:31" x14ac:dyDescent="0.25">
      <c r="A5" s="6" t="s">
        <v>2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/>
      <c r="AA5" s="4"/>
      <c r="AB5" s="4"/>
      <c r="AC5" s="4"/>
      <c r="AD5" s="4"/>
      <c r="AE5" s="4"/>
    </row>
    <row r="6" spans="1:31" x14ac:dyDescent="0.25">
      <c r="A6" s="6" t="s">
        <v>27</v>
      </c>
      <c r="B6" s="2">
        <v>5</v>
      </c>
      <c r="C6" s="2">
        <v>6</v>
      </c>
      <c r="D6" s="2">
        <v>2</v>
      </c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4"/>
      <c r="AA6" s="4"/>
      <c r="AB6" s="4"/>
      <c r="AC6" s="4"/>
      <c r="AD6" s="4"/>
      <c r="AE6" s="4"/>
    </row>
    <row r="7" spans="1:31" x14ac:dyDescent="0.25">
      <c r="A7" s="6" t="s">
        <v>18</v>
      </c>
      <c r="B7" s="2">
        <v>5</v>
      </c>
      <c r="C7" s="2">
        <v>5</v>
      </c>
      <c r="D7" s="2">
        <v>5</v>
      </c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4"/>
      <c r="AA7" s="4"/>
      <c r="AB7" s="4"/>
      <c r="AC7" s="4"/>
      <c r="AD7" s="4"/>
      <c r="AE7" s="4"/>
    </row>
    <row r="8" spans="1:31" x14ac:dyDescent="0.25">
      <c r="A8" s="6" t="s">
        <v>19</v>
      </c>
      <c r="B8" s="2">
        <v>14.375999999999999</v>
      </c>
      <c r="C8" s="2">
        <v>14.375999999999999</v>
      </c>
      <c r="D8" s="2">
        <v>13.2</v>
      </c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/>
      <c r="AA8" s="4"/>
      <c r="AB8" s="4"/>
      <c r="AC8" s="4"/>
      <c r="AD8" s="4"/>
      <c r="AE8" s="4"/>
    </row>
    <row r="9" spans="1:31" x14ac:dyDescent="0.25">
      <c r="A9" s="8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  <c r="AA9" s="4"/>
      <c r="AB9" s="4"/>
      <c r="AC9" s="4"/>
      <c r="AD9" s="4"/>
      <c r="AE9" s="4"/>
    </row>
    <row r="10" spans="1:31" x14ac:dyDescent="0.25">
      <c r="A10" s="6" t="s">
        <v>3</v>
      </c>
      <c r="B10" s="7">
        <v>1</v>
      </c>
      <c r="C10" s="7">
        <v>2</v>
      </c>
      <c r="D10" s="7">
        <v>3</v>
      </c>
      <c r="E10" s="7">
        <v>4</v>
      </c>
      <c r="F10" s="7">
        <v>5</v>
      </c>
      <c r="G10" s="7">
        <v>6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  <c r="AA10" s="15"/>
      <c r="AB10" s="15"/>
      <c r="AC10" s="15"/>
      <c r="AD10" s="15"/>
      <c r="AE10" s="15"/>
    </row>
    <row r="11" spans="1:31" x14ac:dyDescent="0.25">
      <c r="A11" s="6" t="s">
        <v>2</v>
      </c>
      <c r="B11" s="2">
        <v>1</v>
      </c>
      <c r="C11" s="2">
        <v>2</v>
      </c>
      <c r="D11" s="2">
        <v>3</v>
      </c>
      <c r="E11" s="2"/>
      <c r="F11" s="2"/>
      <c r="G11" s="2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7"/>
      <c r="AA11" s="17"/>
      <c r="AB11" s="17"/>
      <c r="AC11" s="17"/>
      <c r="AD11" s="17"/>
      <c r="AE11" s="17"/>
    </row>
    <row r="12" spans="1:31" x14ac:dyDescent="0.25">
      <c r="A12" s="6" t="s">
        <v>12</v>
      </c>
      <c r="B12" s="2">
        <v>15.407</v>
      </c>
      <c r="C12" s="2">
        <v>18.34</v>
      </c>
      <c r="D12" s="2">
        <v>21.27</v>
      </c>
      <c r="E12" s="2"/>
      <c r="F12" s="2"/>
      <c r="G12" s="2"/>
      <c r="H12" s="16"/>
      <c r="I12" s="16"/>
      <c r="J12" s="16"/>
      <c r="K12" s="18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7"/>
      <c r="AA12" s="17"/>
      <c r="AB12" s="17"/>
      <c r="AC12" s="17"/>
      <c r="AD12" s="17"/>
      <c r="AE12" s="17"/>
    </row>
    <row r="13" spans="1:31" x14ac:dyDescent="0.25">
      <c r="A13" s="6" t="s">
        <v>4</v>
      </c>
      <c r="B13" s="2">
        <v>0.84</v>
      </c>
      <c r="C13" s="2">
        <v>0.84</v>
      </c>
      <c r="D13" s="2">
        <v>1.95</v>
      </c>
      <c r="E13" s="2"/>
      <c r="F13" s="2"/>
      <c r="G13" s="2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7"/>
      <c r="AA13" s="17"/>
      <c r="AB13" s="17"/>
      <c r="AC13" s="17"/>
      <c r="AD13" s="17"/>
      <c r="AE13" s="17"/>
    </row>
    <row r="14" spans="1:31" x14ac:dyDescent="0.25">
      <c r="A14" s="6" t="s">
        <v>17</v>
      </c>
      <c r="B14" s="2">
        <v>1</v>
      </c>
      <c r="C14" s="2">
        <v>2</v>
      </c>
      <c r="D14" s="2">
        <v>3</v>
      </c>
      <c r="E14" s="2"/>
      <c r="F14" s="2"/>
      <c r="G14" s="2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7"/>
      <c r="AA14" s="17"/>
      <c r="AB14" s="17"/>
      <c r="AC14" s="17"/>
      <c r="AD14" s="17"/>
      <c r="AE14" s="17"/>
    </row>
    <row r="15" spans="1:31" x14ac:dyDescent="0.25">
      <c r="A15" s="6" t="s">
        <v>5</v>
      </c>
      <c r="B15" s="2">
        <v>1</v>
      </c>
      <c r="C15" s="2">
        <v>1</v>
      </c>
      <c r="D15" s="2">
        <v>1</v>
      </c>
      <c r="E15" s="2"/>
      <c r="F15" s="2"/>
      <c r="G15" s="2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7"/>
      <c r="AA15" s="17"/>
      <c r="AB15" s="17"/>
      <c r="AC15" s="17"/>
      <c r="AD15" s="17"/>
      <c r="AE15" s="17"/>
    </row>
    <row r="16" spans="1:31" x14ac:dyDescent="0.25">
      <c r="A16" s="6" t="s">
        <v>6</v>
      </c>
      <c r="B16" s="2">
        <v>-1</v>
      </c>
      <c r="C16" s="2">
        <v>-1</v>
      </c>
      <c r="D16" s="2">
        <v>1</v>
      </c>
      <c r="E16" s="2"/>
      <c r="F16" s="2"/>
      <c r="G16" s="2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7"/>
      <c r="AA16" s="17"/>
      <c r="AB16" s="17"/>
      <c r="AC16" s="17"/>
      <c r="AD16" s="17"/>
      <c r="AE16" s="17"/>
    </row>
    <row r="17" spans="1:31" x14ac:dyDescent="0.25">
      <c r="A17" s="6" t="s">
        <v>26</v>
      </c>
      <c r="B17" s="2">
        <v>1</v>
      </c>
      <c r="C17" s="2">
        <v>1</v>
      </c>
      <c r="D17" s="2">
        <v>1</v>
      </c>
      <c r="E17" s="2"/>
      <c r="F17" s="2"/>
      <c r="G17" s="2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7"/>
      <c r="AA17" s="17"/>
      <c r="AB17" s="17"/>
      <c r="AC17" s="17"/>
      <c r="AD17" s="17"/>
      <c r="AE17" s="17"/>
    </row>
    <row r="18" spans="1:3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/>
      <c r="AA18" s="4"/>
      <c r="AB18" s="4"/>
      <c r="AC18" s="4"/>
      <c r="AD18" s="4"/>
      <c r="AE18" s="4"/>
    </row>
    <row r="19" spans="1:31" x14ac:dyDescent="0.25">
      <c r="A19" s="10" t="s">
        <v>7</v>
      </c>
      <c r="B19" s="7">
        <v>1</v>
      </c>
      <c r="C19" s="7">
        <v>2</v>
      </c>
      <c r="D19" s="7">
        <v>3</v>
      </c>
      <c r="E19" s="7">
        <v>4</v>
      </c>
      <c r="F19" s="7">
        <v>5</v>
      </c>
      <c r="G19" s="7">
        <v>6</v>
      </c>
      <c r="H19" s="7">
        <v>7</v>
      </c>
      <c r="I19" s="7">
        <v>8</v>
      </c>
      <c r="J19" s="7">
        <v>9</v>
      </c>
      <c r="K19" s="7">
        <v>10</v>
      </c>
      <c r="L19" s="7">
        <v>11</v>
      </c>
      <c r="M19" s="7">
        <v>12</v>
      </c>
      <c r="N19" s="7">
        <v>13</v>
      </c>
      <c r="O19" s="7">
        <v>14</v>
      </c>
      <c r="P19" s="7">
        <v>15</v>
      </c>
      <c r="Q19" s="7">
        <v>16</v>
      </c>
      <c r="R19" s="7">
        <v>17</v>
      </c>
      <c r="S19" s="7">
        <v>18</v>
      </c>
      <c r="T19" s="7">
        <v>19</v>
      </c>
      <c r="U19" s="7">
        <v>20</v>
      </c>
      <c r="V19" s="7">
        <v>21</v>
      </c>
      <c r="W19" s="7">
        <v>22</v>
      </c>
      <c r="X19" s="7">
        <v>23</v>
      </c>
      <c r="Y19" s="7">
        <v>24</v>
      </c>
      <c r="Z19" s="9">
        <v>25</v>
      </c>
      <c r="AA19" s="9">
        <v>26</v>
      </c>
      <c r="AB19" s="9">
        <v>27</v>
      </c>
      <c r="AC19" s="9">
        <v>28</v>
      </c>
      <c r="AD19" s="9">
        <v>29</v>
      </c>
      <c r="AE19" s="9">
        <v>30</v>
      </c>
    </row>
    <row r="20" spans="1:31" x14ac:dyDescent="0.25">
      <c r="A20" s="10" t="s">
        <v>8</v>
      </c>
      <c r="B20" s="11">
        <v>3</v>
      </c>
      <c r="C20" s="11">
        <v>3</v>
      </c>
      <c r="D20" s="11">
        <v>3</v>
      </c>
      <c r="E20" s="11"/>
      <c r="F20" s="11"/>
      <c r="G20" s="11"/>
      <c r="H20" s="11"/>
      <c r="I20" s="11"/>
      <c r="J20" s="1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1"/>
      <c r="AA20" s="1"/>
      <c r="AB20" s="1"/>
      <c r="AC20" s="1"/>
      <c r="AD20" s="1"/>
      <c r="AE20" s="1"/>
    </row>
    <row r="21" spans="1:31" x14ac:dyDescent="0.25">
      <c r="A21" s="10" t="s">
        <v>9</v>
      </c>
      <c r="B21" s="11">
        <v>45.3</v>
      </c>
      <c r="C21" s="11">
        <v>45.3</v>
      </c>
      <c r="D21" s="11">
        <v>45.3</v>
      </c>
      <c r="E21" s="11"/>
      <c r="F21" s="11"/>
      <c r="G21" s="11"/>
      <c r="H21" s="11"/>
      <c r="I21" s="11"/>
      <c r="J21" s="1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1"/>
      <c r="AA21" s="1"/>
      <c r="AB21" s="1"/>
      <c r="AC21" s="1"/>
      <c r="AD21" s="1"/>
      <c r="AE21" s="1"/>
    </row>
    <row r="22" spans="1:31" x14ac:dyDescent="0.25">
      <c r="A22" s="10" t="s">
        <v>10</v>
      </c>
      <c r="B22" s="11">
        <v>234</v>
      </c>
      <c r="C22" s="11">
        <v>234</v>
      </c>
      <c r="D22" s="11">
        <v>372</v>
      </c>
      <c r="E22" s="11"/>
      <c r="F22" s="11"/>
      <c r="G22" s="11"/>
      <c r="H22" s="11"/>
      <c r="I22" s="11"/>
      <c r="J22" s="1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1"/>
      <c r="AA22" s="1"/>
      <c r="AB22" s="1"/>
      <c r="AC22" s="1"/>
      <c r="AD22" s="1"/>
      <c r="AE22" s="1"/>
    </row>
    <row r="23" spans="1:31" x14ac:dyDescent="0.25">
      <c r="A23" s="10" t="s">
        <v>11</v>
      </c>
      <c r="B23" s="11">
        <f>B22</f>
        <v>234</v>
      </c>
      <c r="C23" s="11">
        <f>C22</f>
        <v>234</v>
      </c>
      <c r="D23" s="11">
        <f>D22</f>
        <v>372</v>
      </c>
      <c r="E23" s="11"/>
      <c r="F23" s="11"/>
      <c r="G23" s="11"/>
      <c r="H23" s="11"/>
      <c r="I23" s="11"/>
      <c r="J23" s="1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1"/>
      <c r="AA23" s="1"/>
      <c r="AB23" s="1"/>
      <c r="AC23" s="1"/>
      <c r="AD23" s="1"/>
      <c r="AE23" s="1"/>
    </row>
    <row r="24" spans="1:31" x14ac:dyDescent="0.25">
      <c r="A24" s="10" t="s">
        <v>21</v>
      </c>
      <c r="B24" s="25">
        <v>2</v>
      </c>
      <c r="C24" s="25">
        <f>B24</f>
        <v>2</v>
      </c>
      <c r="D24" s="25">
        <v>3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1:31" x14ac:dyDescent="0.25">
      <c r="A25" s="10" t="s">
        <v>22</v>
      </c>
      <c r="B25" s="25">
        <v>6</v>
      </c>
      <c r="C25" s="25">
        <f>B25</f>
        <v>6</v>
      </c>
      <c r="D25" s="25">
        <v>15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31" x14ac:dyDescent="0.25">
      <c r="A26" s="10" t="s">
        <v>23</v>
      </c>
      <c r="B26" s="25">
        <v>0.11600000000000001</v>
      </c>
      <c r="C26" s="25">
        <f>B26</f>
        <v>0.11600000000000001</v>
      </c>
      <c r="D26" s="25">
        <v>0.106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31" x14ac:dyDescent="0.25">
      <c r="A27" s="10" t="s">
        <v>24</v>
      </c>
      <c r="B27" s="25">
        <v>0.374</v>
      </c>
      <c r="C27" s="25">
        <f>B27</f>
        <v>0.374</v>
      </c>
      <c r="D27" s="25">
        <v>0.32500000000000001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</sheetData>
  <pageMargins left="0.7" right="0.7" top="0.75" bottom="0.75" header="0.3" footer="0.3"/>
  <pageSetup orientation="portrait" horizontalDpi="300" verticalDpi="0" copies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E29"/>
  <sheetViews>
    <sheetView workbookViewId="0">
      <selection activeCell="S9" sqref="S9"/>
    </sheetView>
  </sheetViews>
  <sheetFormatPr defaultColWidth="9.140625" defaultRowHeight="15" x14ac:dyDescent="0.25"/>
  <cols>
    <col min="1" max="1" width="18.42578125" style="5" customWidth="1"/>
    <col min="2" max="2" width="12.42578125" style="5" customWidth="1"/>
    <col min="3" max="3" width="11.42578125" style="5" customWidth="1"/>
    <col min="4" max="4" width="13.140625" style="5" customWidth="1"/>
    <col min="5" max="5" width="12" style="5" customWidth="1"/>
    <col min="6" max="7" width="12.140625" style="5" customWidth="1"/>
    <col min="8" max="8" width="10.42578125" style="5" customWidth="1"/>
    <col min="9" max="16384" width="9.140625" style="5"/>
  </cols>
  <sheetData>
    <row r="1" spans="1:31" x14ac:dyDescent="0.25">
      <c r="A1" s="22"/>
      <c r="B1" s="13"/>
      <c r="C1" s="13"/>
      <c r="D1" s="13"/>
      <c r="E1" s="13"/>
      <c r="F1" s="13"/>
      <c r="G1" s="13"/>
      <c r="H1" s="1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4"/>
      <c r="AD1" s="4"/>
      <c r="AE1" s="4"/>
    </row>
    <row r="2" spans="1:31" ht="22.5" x14ac:dyDescent="0.25">
      <c r="A2" s="6" t="s">
        <v>13</v>
      </c>
      <c r="B2" s="6" t="s">
        <v>20</v>
      </c>
      <c r="C2" s="6" t="s">
        <v>0</v>
      </c>
      <c r="D2" s="6" t="s">
        <v>1</v>
      </c>
      <c r="E2" s="6" t="s">
        <v>16</v>
      </c>
      <c r="F2" s="6" t="s">
        <v>14</v>
      </c>
      <c r="G2" s="6" t="s">
        <v>15</v>
      </c>
      <c r="H2" s="6" t="s">
        <v>25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4"/>
      <c r="AB2" s="4"/>
      <c r="AC2" s="4"/>
      <c r="AD2" s="4"/>
      <c r="AE2" s="4"/>
    </row>
    <row r="3" spans="1:31" x14ac:dyDescent="0.25">
      <c r="A3" s="2">
        <v>1</v>
      </c>
      <c r="B3" s="2">
        <v>30</v>
      </c>
      <c r="C3" s="2">
        <v>60</v>
      </c>
      <c r="D3" s="2">
        <v>20.68</v>
      </c>
      <c r="E3" s="2">
        <v>69.5</v>
      </c>
      <c r="F3" s="2">
        <v>2</v>
      </c>
      <c r="G3" s="2">
        <v>2</v>
      </c>
      <c r="H3" s="2">
        <v>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4"/>
      <c r="AB3" s="4"/>
      <c r="AC3" s="4"/>
      <c r="AD3" s="4"/>
      <c r="AE3" s="4"/>
    </row>
    <row r="4" spans="1:3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4"/>
      <c r="AB4" s="4"/>
      <c r="AC4" s="4"/>
      <c r="AD4" s="4"/>
      <c r="AE4" s="4"/>
    </row>
    <row r="5" spans="1:31" x14ac:dyDescent="0.25">
      <c r="A5" s="6" t="s">
        <v>2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/>
      <c r="AA5" s="4"/>
      <c r="AB5" s="4"/>
      <c r="AC5" s="4"/>
      <c r="AD5" s="4"/>
      <c r="AE5" s="4"/>
    </row>
    <row r="6" spans="1:31" x14ac:dyDescent="0.25">
      <c r="A6" s="6" t="s">
        <v>27</v>
      </c>
      <c r="B6" s="2">
        <v>1</v>
      </c>
      <c r="C6" s="2">
        <v>2</v>
      </c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4"/>
      <c r="AA6" s="4"/>
      <c r="AB6" s="4"/>
      <c r="AC6" s="4"/>
      <c r="AD6" s="4"/>
      <c r="AE6" s="4"/>
    </row>
    <row r="7" spans="1:31" x14ac:dyDescent="0.25">
      <c r="A7" s="6" t="s">
        <v>18</v>
      </c>
      <c r="B7" s="2">
        <v>30</v>
      </c>
      <c r="C7" s="2">
        <f>B7</f>
        <v>30</v>
      </c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4"/>
      <c r="AA7" s="4"/>
      <c r="AB7" s="4"/>
      <c r="AC7" s="4"/>
      <c r="AD7" s="4"/>
      <c r="AE7" s="4"/>
    </row>
    <row r="8" spans="1:31" x14ac:dyDescent="0.25">
      <c r="A8" s="6" t="s">
        <v>19</v>
      </c>
      <c r="B8" s="2">
        <v>62.7</v>
      </c>
      <c r="C8" s="2">
        <v>13.2</v>
      </c>
      <c r="D8" s="2"/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/>
      <c r="AA8" s="4"/>
      <c r="AB8" s="4"/>
      <c r="AC8" s="4"/>
      <c r="AD8" s="4"/>
      <c r="AE8" s="4"/>
    </row>
    <row r="9" spans="1:31" x14ac:dyDescent="0.25">
      <c r="A9" s="8"/>
      <c r="B9" s="3"/>
      <c r="C9" s="3"/>
      <c r="D9" s="3"/>
      <c r="E9" s="3"/>
      <c r="F9" s="3"/>
      <c r="G9" s="3"/>
      <c r="H9" s="3"/>
      <c r="I9" s="19"/>
      <c r="J9" s="19"/>
      <c r="K9" s="19"/>
      <c r="L9" s="19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  <c r="AA9" s="4"/>
      <c r="AB9" s="4"/>
      <c r="AC9" s="4"/>
      <c r="AD9" s="4"/>
      <c r="AE9" s="4"/>
    </row>
    <row r="10" spans="1:31" x14ac:dyDescent="0.25">
      <c r="A10" s="6" t="s">
        <v>3</v>
      </c>
      <c r="B10" s="7">
        <v>1</v>
      </c>
      <c r="C10" s="7">
        <v>2</v>
      </c>
      <c r="D10" s="7">
        <v>3</v>
      </c>
      <c r="E10" s="7">
        <v>4</v>
      </c>
      <c r="F10" s="7">
        <v>5</v>
      </c>
      <c r="G10" s="7">
        <v>6</v>
      </c>
      <c r="H10" s="14"/>
      <c r="I10" s="19"/>
      <c r="J10" s="19"/>
      <c r="K10" s="19"/>
      <c r="L10" s="19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  <c r="AA10" s="15"/>
      <c r="AB10" s="15"/>
      <c r="AC10" s="15"/>
      <c r="AD10" s="15"/>
      <c r="AE10" s="15"/>
    </row>
    <row r="11" spans="1:31" x14ac:dyDescent="0.25">
      <c r="A11" s="6" t="s">
        <v>2</v>
      </c>
      <c r="B11" s="2">
        <v>2</v>
      </c>
      <c r="C11" s="2">
        <v>1</v>
      </c>
      <c r="D11" s="2"/>
      <c r="E11" s="2"/>
      <c r="F11" s="2"/>
      <c r="G11" s="2"/>
      <c r="H11" s="16"/>
      <c r="I11" s="20"/>
      <c r="J11" s="20"/>
      <c r="K11" s="20"/>
      <c r="L11" s="20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7"/>
      <c r="AA11" s="17"/>
      <c r="AB11" s="17"/>
      <c r="AC11" s="17"/>
      <c r="AD11" s="17"/>
      <c r="AE11" s="17"/>
    </row>
    <row r="12" spans="1:31" x14ac:dyDescent="0.25">
      <c r="A12" s="6" t="s">
        <v>12</v>
      </c>
      <c r="B12" s="2">
        <f>11.027*2</f>
        <v>22.053999999999998</v>
      </c>
      <c r="C12" s="2">
        <f>15.007*2</f>
        <v>30.013999999999999</v>
      </c>
      <c r="D12" s="2"/>
      <c r="E12" s="2"/>
      <c r="F12" s="2"/>
      <c r="G12" s="2"/>
      <c r="H12" s="16"/>
      <c r="I12" s="20"/>
      <c r="J12" s="20"/>
      <c r="K12" s="21"/>
      <c r="L12" s="20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7"/>
      <c r="AA12" s="17"/>
      <c r="AB12" s="17"/>
      <c r="AC12" s="17"/>
      <c r="AD12" s="17"/>
      <c r="AE12" s="17"/>
    </row>
    <row r="13" spans="1:31" x14ac:dyDescent="0.25">
      <c r="A13" s="6" t="s">
        <v>4</v>
      </c>
      <c r="B13" s="2">
        <v>2.5419999999999998</v>
      </c>
      <c r="C13" s="2">
        <v>2.4489999999999998</v>
      </c>
      <c r="D13" s="2"/>
      <c r="E13" s="2"/>
      <c r="F13" s="2"/>
      <c r="G13" s="2"/>
      <c r="H13" s="16"/>
      <c r="I13" s="20"/>
      <c r="J13" s="20"/>
      <c r="K13" s="20"/>
      <c r="L13" s="20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7"/>
      <c r="AA13" s="17"/>
      <c r="AB13" s="17"/>
      <c r="AC13" s="17"/>
      <c r="AD13" s="17"/>
      <c r="AE13" s="17"/>
    </row>
    <row r="14" spans="1:31" x14ac:dyDescent="0.25">
      <c r="A14" s="6" t="s">
        <v>17</v>
      </c>
      <c r="B14" s="2">
        <v>6</v>
      </c>
      <c r="C14" s="2">
        <v>12</v>
      </c>
      <c r="D14" s="2"/>
      <c r="E14" s="2"/>
      <c r="F14" s="2"/>
      <c r="G14" s="2"/>
      <c r="H14" s="16"/>
      <c r="I14" s="20"/>
      <c r="J14" s="20"/>
      <c r="K14" s="20"/>
      <c r="L14" s="20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7"/>
      <c r="AA14" s="17"/>
      <c r="AB14" s="17"/>
      <c r="AC14" s="17"/>
      <c r="AD14" s="17"/>
      <c r="AE14" s="17"/>
    </row>
    <row r="15" spans="1:31" x14ac:dyDescent="0.25">
      <c r="A15" s="6" t="s">
        <v>5</v>
      </c>
      <c r="B15" s="2">
        <v>1</v>
      </c>
      <c r="C15" s="2">
        <v>2</v>
      </c>
      <c r="D15" s="2"/>
      <c r="E15" s="2"/>
      <c r="F15" s="2"/>
      <c r="G15" s="2"/>
      <c r="H15" s="16"/>
      <c r="I15" s="20"/>
      <c r="J15" s="20"/>
      <c r="K15" s="20"/>
      <c r="L15" s="20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7"/>
      <c r="AA15" s="17"/>
      <c r="AB15" s="17"/>
      <c r="AC15" s="17"/>
      <c r="AD15" s="17"/>
      <c r="AE15" s="17"/>
    </row>
    <row r="16" spans="1:31" x14ac:dyDescent="0.25">
      <c r="A16" s="6" t="s">
        <v>6</v>
      </c>
      <c r="B16" s="2">
        <v>-1</v>
      </c>
      <c r="C16" s="2">
        <v>1</v>
      </c>
      <c r="D16" s="2"/>
      <c r="E16" s="2"/>
      <c r="F16" s="2"/>
      <c r="G16" s="2"/>
      <c r="H16" s="16"/>
      <c r="I16" s="20"/>
      <c r="J16" s="20"/>
      <c r="K16" s="20"/>
      <c r="L16" s="20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7"/>
      <c r="AA16" s="17"/>
      <c r="AB16" s="17"/>
      <c r="AC16" s="17"/>
      <c r="AD16" s="17"/>
      <c r="AE16" s="17"/>
    </row>
    <row r="17" spans="1:31" x14ac:dyDescent="0.25">
      <c r="A17" s="6" t="s">
        <v>26</v>
      </c>
      <c r="B17" s="2">
        <v>1</v>
      </c>
      <c r="C17" s="2">
        <v>1</v>
      </c>
      <c r="D17" s="2"/>
      <c r="E17" s="2"/>
      <c r="F17" s="2"/>
      <c r="G17" s="2"/>
      <c r="H17" s="16"/>
      <c r="I17" s="20"/>
      <c r="J17" s="20"/>
      <c r="K17" s="20"/>
      <c r="L17" s="20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7"/>
      <c r="AA17" s="17"/>
      <c r="AB17" s="17"/>
      <c r="AC17" s="17"/>
      <c r="AD17" s="17"/>
      <c r="AE17" s="17"/>
    </row>
    <row r="18" spans="1:31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"/>
      <c r="Q18" s="3"/>
      <c r="R18" s="3"/>
      <c r="S18" s="3"/>
      <c r="T18" s="3"/>
      <c r="U18" s="3"/>
      <c r="V18" s="3"/>
      <c r="W18" s="3"/>
      <c r="X18" s="3"/>
      <c r="Y18" s="3"/>
      <c r="Z18" s="4"/>
      <c r="AA18" s="4"/>
      <c r="AB18" s="4"/>
      <c r="AC18" s="4"/>
      <c r="AD18" s="4"/>
      <c r="AE18" s="4"/>
    </row>
    <row r="19" spans="1:31" x14ac:dyDescent="0.25">
      <c r="A19" s="27" t="s">
        <v>7</v>
      </c>
      <c r="B19" s="35">
        <v>1</v>
      </c>
      <c r="C19" s="35">
        <v>2</v>
      </c>
      <c r="D19" s="35">
        <v>3</v>
      </c>
      <c r="E19" s="35">
        <v>4</v>
      </c>
      <c r="F19" s="35">
        <v>5</v>
      </c>
      <c r="G19" s="35">
        <v>6</v>
      </c>
      <c r="H19" s="35">
        <v>7</v>
      </c>
      <c r="I19" s="35">
        <v>8</v>
      </c>
      <c r="J19" s="35">
        <v>9</v>
      </c>
      <c r="K19" s="35">
        <v>10</v>
      </c>
      <c r="L19" s="35">
        <v>11</v>
      </c>
      <c r="M19" s="35">
        <v>12</v>
      </c>
      <c r="N19" s="35">
        <v>13</v>
      </c>
      <c r="O19" s="35">
        <v>14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9"/>
      <c r="AA19" s="9"/>
      <c r="AB19" s="9"/>
      <c r="AC19" s="9"/>
      <c r="AD19" s="9"/>
      <c r="AE19" s="9"/>
    </row>
    <row r="20" spans="1:31" x14ac:dyDescent="0.25">
      <c r="A20" s="27" t="s">
        <v>8</v>
      </c>
      <c r="B20" s="11">
        <v>4.08</v>
      </c>
      <c r="C20" s="11">
        <f>B21</f>
        <v>16.97</v>
      </c>
      <c r="D20" s="11">
        <f>C21</f>
        <v>20.39</v>
      </c>
      <c r="E20" s="11">
        <v>34.29</v>
      </c>
      <c r="F20" s="11">
        <f>E21</f>
        <v>47.29</v>
      </c>
      <c r="G20" s="11">
        <f>F21</f>
        <v>50.71</v>
      </c>
      <c r="H20" s="11">
        <v>4.13</v>
      </c>
      <c r="I20" s="11">
        <f>H21</f>
        <v>17.05</v>
      </c>
      <c r="J20" s="11">
        <f>I21</f>
        <v>20.440000000000001</v>
      </c>
      <c r="K20" s="11">
        <v>34.31</v>
      </c>
      <c r="L20" s="11">
        <f>K21</f>
        <v>47.24</v>
      </c>
      <c r="M20" s="11">
        <f>L21</f>
        <v>50.63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23"/>
      <c r="AA20" s="23"/>
      <c r="AB20" s="23"/>
      <c r="AC20" s="23"/>
      <c r="AD20" s="23"/>
      <c r="AE20" s="23"/>
    </row>
    <row r="21" spans="1:31" x14ac:dyDescent="0.25">
      <c r="A21" s="27" t="s">
        <v>9</v>
      </c>
      <c r="B21" s="11">
        <v>16.97</v>
      </c>
      <c r="C21" s="11">
        <v>20.39</v>
      </c>
      <c r="D21" s="11">
        <v>33.39</v>
      </c>
      <c r="E21" s="11">
        <v>47.29</v>
      </c>
      <c r="F21" s="11">
        <v>50.71</v>
      </c>
      <c r="G21" s="11">
        <v>63.6</v>
      </c>
      <c r="H21" s="11">
        <v>17.05</v>
      </c>
      <c r="I21" s="11">
        <v>20.440000000000001</v>
      </c>
      <c r="J21" s="11">
        <v>33.36</v>
      </c>
      <c r="K21" s="11">
        <v>47.24</v>
      </c>
      <c r="L21" s="11">
        <v>50.63</v>
      </c>
      <c r="M21" s="11">
        <v>63.55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23"/>
      <c r="AA21" s="23"/>
      <c r="AB21" s="23"/>
      <c r="AC21" s="23"/>
      <c r="AD21" s="23"/>
      <c r="AE21" s="23"/>
    </row>
    <row r="22" spans="1:31" x14ac:dyDescent="0.25">
      <c r="A22" s="27" t="s">
        <v>10</v>
      </c>
      <c r="B22" s="11">
        <v>37.299999999999997</v>
      </c>
      <c r="C22" s="11">
        <v>3.8</v>
      </c>
      <c r="D22" s="11">
        <f>B22</f>
        <v>37.299999999999997</v>
      </c>
      <c r="E22" s="11">
        <f>D22</f>
        <v>37.299999999999997</v>
      </c>
      <c r="F22" s="11">
        <f>C22</f>
        <v>3.8</v>
      </c>
      <c r="G22" s="11">
        <f>E22</f>
        <v>37.299999999999997</v>
      </c>
      <c r="H22" s="11">
        <v>216</v>
      </c>
      <c r="I22" s="11">
        <v>44</v>
      </c>
      <c r="J22" s="11">
        <f>H22</f>
        <v>216</v>
      </c>
      <c r="K22" s="11">
        <f>J22</f>
        <v>216</v>
      </c>
      <c r="L22" s="11">
        <f>I22</f>
        <v>44</v>
      </c>
      <c r="M22" s="11">
        <f>K22</f>
        <v>216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3"/>
      <c r="AA22" s="23"/>
      <c r="AB22" s="23"/>
      <c r="AC22" s="23"/>
      <c r="AD22" s="23"/>
      <c r="AE22" s="23"/>
    </row>
    <row r="23" spans="1:31" x14ac:dyDescent="0.25">
      <c r="A23" s="27" t="s">
        <v>11</v>
      </c>
      <c r="B23" s="11">
        <f t="shared" ref="B23:H23" si="0">B22</f>
        <v>37.299999999999997</v>
      </c>
      <c r="C23" s="11">
        <f t="shared" si="0"/>
        <v>3.8</v>
      </c>
      <c r="D23" s="11">
        <f t="shared" si="0"/>
        <v>37.299999999999997</v>
      </c>
      <c r="E23" s="11">
        <f t="shared" si="0"/>
        <v>37.299999999999997</v>
      </c>
      <c r="F23" s="11">
        <f t="shared" si="0"/>
        <v>3.8</v>
      </c>
      <c r="G23" s="11">
        <f t="shared" si="0"/>
        <v>37.299999999999997</v>
      </c>
      <c r="H23" s="11">
        <f t="shared" si="0"/>
        <v>216</v>
      </c>
      <c r="I23" s="11">
        <v>0</v>
      </c>
      <c r="J23" s="11">
        <f>J22</f>
        <v>216</v>
      </c>
      <c r="K23" s="11">
        <f>K22</f>
        <v>216</v>
      </c>
      <c r="L23" s="11">
        <v>0</v>
      </c>
      <c r="M23" s="11">
        <f>M22</f>
        <v>216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3"/>
      <c r="AA23" s="23"/>
      <c r="AB23" s="23"/>
      <c r="AC23" s="23"/>
      <c r="AD23" s="23"/>
      <c r="AE23" s="23"/>
    </row>
    <row r="24" spans="1:31" ht="15" customHeight="1" x14ac:dyDescent="0.25">
      <c r="A24" s="27" t="s">
        <v>21</v>
      </c>
      <c r="B24" s="25">
        <v>17</v>
      </c>
      <c r="C24" s="25">
        <f t="shared" ref="C24:G27" si="1">B24</f>
        <v>17</v>
      </c>
      <c r="D24" s="25">
        <f t="shared" si="1"/>
        <v>17</v>
      </c>
      <c r="E24" s="25">
        <f t="shared" si="1"/>
        <v>17</v>
      </c>
      <c r="F24" s="25">
        <f t="shared" si="1"/>
        <v>17</v>
      </c>
      <c r="G24" s="25">
        <f t="shared" si="1"/>
        <v>17</v>
      </c>
      <c r="H24" s="25">
        <v>2</v>
      </c>
      <c r="I24" s="25">
        <f t="shared" ref="I24:M27" si="2">H24</f>
        <v>2</v>
      </c>
      <c r="J24" s="25">
        <f t="shared" si="2"/>
        <v>2</v>
      </c>
      <c r="K24" s="25">
        <f t="shared" si="2"/>
        <v>2</v>
      </c>
      <c r="L24" s="25">
        <f t="shared" si="2"/>
        <v>2</v>
      </c>
      <c r="M24" s="25">
        <f t="shared" si="2"/>
        <v>2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</row>
    <row r="25" spans="1:31" ht="15" customHeight="1" x14ac:dyDescent="0.25">
      <c r="A25" s="27" t="s">
        <v>22</v>
      </c>
      <c r="B25" s="25">
        <v>27</v>
      </c>
      <c r="C25" s="25">
        <f t="shared" si="1"/>
        <v>27</v>
      </c>
      <c r="D25" s="25">
        <f t="shared" si="1"/>
        <v>27</v>
      </c>
      <c r="E25" s="25">
        <f t="shared" si="1"/>
        <v>27</v>
      </c>
      <c r="F25" s="25">
        <f t="shared" si="1"/>
        <v>27</v>
      </c>
      <c r="G25" s="25">
        <f t="shared" si="1"/>
        <v>27</v>
      </c>
      <c r="H25" s="25">
        <v>22</v>
      </c>
      <c r="I25" s="25">
        <f t="shared" si="2"/>
        <v>22</v>
      </c>
      <c r="J25" s="25">
        <f t="shared" si="2"/>
        <v>22</v>
      </c>
      <c r="K25" s="25">
        <f t="shared" si="2"/>
        <v>22</v>
      </c>
      <c r="L25" s="25">
        <f t="shared" si="2"/>
        <v>22</v>
      </c>
      <c r="M25" s="25">
        <f t="shared" si="2"/>
        <v>22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</row>
    <row r="26" spans="1:31" ht="15" customHeight="1" x14ac:dyDescent="0.25">
      <c r="A26" s="27" t="s">
        <v>23</v>
      </c>
      <c r="B26" s="25">
        <v>8.2000000000000003E-2</v>
      </c>
      <c r="C26" s="25">
        <f t="shared" si="1"/>
        <v>8.2000000000000003E-2</v>
      </c>
      <c r="D26" s="25">
        <f t="shared" si="1"/>
        <v>8.2000000000000003E-2</v>
      </c>
      <c r="E26" s="25">
        <f t="shared" si="1"/>
        <v>8.2000000000000003E-2</v>
      </c>
      <c r="F26" s="25">
        <f t="shared" si="1"/>
        <v>8.2000000000000003E-2</v>
      </c>
      <c r="G26" s="25">
        <f t="shared" si="1"/>
        <v>8.2000000000000003E-2</v>
      </c>
      <c r="H26" s="25">
        <v>8.2000000000000003E-2</v>
      </c>
      <c r="I26" s="25">
        <f t="shared" si="2"/>
        <v>8.2000000000000003E-2</v>
      </c>
      <c r="J26" s="25">
        <f t="shared" si="2"/>
        <v>8.2000000000000003E-2</v>
      </c>
      <c r="K26" s="25">
        <f t="shared" si="2"/>
        <v>8.2000000000000003E-2</v>
      </c>
      <c r="L26" s="25">
        <f t="shared" si="2"/>
        <v>8.2000000000000003E-2</v>
      </c>
      <c r="M26" s="25">
        <f t="shared" si="2"/>
        <v>8.2000000000000003E-2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</row>
    <row r="27" spans="1:31" ht="15" customHeight="1" x14ac:dyDescent="0.25">
      <c r="A27" s="27" t="s">
        <v>24</v>
      </c>
      <c r="B27" s="25">
        <v>0.35899999999999999</v>
      </c>
      <c r="C27" s="25">
        <f t="shared" si="1"/>
        <v>0.35899999999999999</v>
      </c>
      <c r="D27" s="25">
        <f t="shared" si="1"/>
        <v>0.35899999999999999</v>
      </c>
      <c r="E27" s="25">
        <f t="shared" si="1"/>
        <v>0.35899999999999999</v>
      </c>
      <c r="F27" s="25">
        <f t="shared" si="1"/>
        <v>0.35899999999999999</v>
      </c>
      <c r="G27" s="25">
        <f t="shared" si="1"/>
        <v>0.35899999999999999</v>
      </c>
      <c r="H27" s="25">
        <v>0.40600000000000003</v>
      </c>
      <c r="I27" s="25">
        <f t="shared" si="2"/>
        <v>0.40600000000000003</v>
      </c>
      <c r="J27" s="25">
        <f t="shared" si="2"/>
        <v>0.40600000000000003</v>
      </c>
      <c r="K27" s="25">
        <f t="shared" si="2"/>
        <v>0.40600000000000003</v>
      </c>
      <c r="L27" s="25">
        <f t="shared" si="2"/>
        <v>0.40600000000000003</v>
      </c>
      <c r="M27" s="25">
        <f t="shared" si="2"/>
        <v>0.40600000000000003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</row>
    <row r="28" spans="1:31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</row>
    <row r="29" spans="1:31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</row>
  </sheetData>
  <pageMargins left="0.7" right="0.7" top="0.75" bottom="0.75" header="0.3" footer="0.3"/>
  <pageSetup orientation="portrait" horizontalDpi="30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E30"/>
  <sheetViews>
    <sheetView workbookViewId="0">
      <selection activeCell="Q11" sqref="Q11"/>
    </sheetView>
  </sheetViews>
  <sheetFormatPr defaultColWidth="9.140625" defaultRowHeight="15" x14ac:dyDescent="0.25"/>
  <cols>
    <col min="1" max="1" width="18.42578125" style="5" customWidth="1"/>
    <col min="2" max="2" width="12.42578125" style="5" customWidth="1"/>
    <col min="3" max="3" width="11.42578125" style="5" customWidth="1"/>
    <col min="4" max="4" width="13.140625" style="5" customWidth="1"/>
    <col min="5" max="5" width="12" style="5" customWidth="1"/>
    <col min="6" max="7" width="12.140625" style="5" customWidth="1"/>
    <col min="8" max="8" width="10.42578125" style="5" customWidth="1"/>
    <col min="9" max="16384" width="9.140625" style="5"/>
  </cols>
  <sheetData>
    <row r="1" spans="1:31" x14ac:dyDescent="0.25">
      <c r="A1" s="22"/>
      <c r="B1" s="13"/>
      <c r="C1" s="13"/>
      <c r="D1" s="13"/>
      <c r="E1" s="13"/>
      <c r="F1" s="13"/>
      <c r="G1" s="13"/>
      <c r="H1" s="1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4"/>
      <c r="AD1" s="4"/>
      <c r="AE1" s="4"/>
    </row>
    <row r="2" spans="1:31" ht="22.5" x14ac:dyDescent="0.25">
      <c r="A2" s="6" t="s">
        <v>13</v>
      </c>
      <c r="B2" s="6" t="s">
        <v>20</v>
      </c>
      <c r="C2" s="6" t="s">
        <v>0</v>
      </c>
      <c r="D2" s="6" t="s">
        <v>1</v>
      </c>
      <c r="E2" s="6" t="s">
        <v>16</v>
      </c>
      <c r="F2" s="6" t="s">
        <v>14</v>
      </c>
      <c r="G2" s="6" t="s">
        <v>15</v>
      </c>
      <c r="H2" s="6" t="s">
        <v>25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4"/>
      <c r="AB2" s="4"/>
      <c r="AC2" s="4"/>
      <c r="AD2" s="4"/>
      <c r="AE2" s="4"/>
    </row>
    <row r="3" spans="1:31" x14ac:dyDescent="0.25">
      <c r="A3" s="2">
        <v>1</v>
      </c>
      <c r="B3" s="2">
        <v>20</v>
      </c>
      <c r="C3" s="2">
        <v>60</v>
      </c>
      <c r="D3" s="2">
        <v>18.916</v>
      </c>
      <c r="E3" s="2">
        <v>72.5</v>
      </c>
      <c r="F3" s="2">
        <v>2</v>
      </c>
      <c r="G3" s="2">
        <v>3</v>
      </c>
      <c r="H3" s="2">
        <v>3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4"/>
      <c r="AB3" s="4"/>
      <c r="AC3" s="4"/>
      <c r="AD3" s="4"/>
      <c r="AE3" s="4"/>
    </row>
    <row r="4" spans="1:3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4"/>
      <c r="AB4" s="4"/>
      <c r="AC4" s="4"/>
      <c r="AD4" s="4"/>
      <c r="AE4" s="4"/>
    </row>
    <row r="5" spans="1:31" x14ac:dyDescent="0.25">
      <c r="A5" s="6" t="s">
        <v>2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/>
      <c r="AA5" s="4"/>
      <c r="AB5" s="4"/>
      <c r="AC5" s="4"/>
      <c r="AD5" s="4"/>
      <c r="AE5" s="4"/>
    </row>
    <row r="6" spans="1:31" x14ac:dyDescent="0.25">
      <c r="A6" s="6" t="s">
        <v>27</v>
      </c>
      <c r="B6" s="2">
        <v>2</v>
      </c>
      <c r="C6" s="2">
        <v>1</v>
      </c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4"/>
      <c r="AA6" s="4"/>
      <c r="AB6" s="4"/>
      <c r="AC6" s="4"/>
      <c r="AD6" s="4"/>
      <c r="AE6" s="4"/>
    </row>
    <row r="7" spans="1:31" x14ac:dyDescent="0.25">
      <c r="A7" s="6" t="s">
        <v>18</v>
      </c>
      <c r="B7" s="2">
        <v>20</v>
      </c>
      <c r="C7" s="2">
        <f>B7</f>
        <v>20</v>
      </c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4"/>
      <c r="AA7" s="4"/>
      <c r="AB7" s="4"/>
      <c r="AC7" s="4"/>
      <c r="AD7" s="4"/>
      <c r="AE7" s="4"/>
    </row>
    <row r="8" spans="1:31" x14ac:dyDescent="0.25">
      <c r="A8" s="6" t="s">
        <v>19</v>
      </c>
      <c r="B8" s="2">
        <v>112.1</v>
      </c>
      <c r="C8" s="2">
        <v>13.8</v>
      </c>
      <c r="D8" s="2"/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/>
      <c r="AA8" s="4"/>
      <c r="AB8" s="4"/>
      <c r="AC8" s="4"/>
      <c r="AD8" s="4"/>
      <c r="AE8" s="4"/>
    </row>
    <row r="9" spans="1:31" x14ac:dyDescent="0.25">
      <c r="A9" s="8"/>
      <c r="B9" s="3"/>
      <c r="C9" s="3"/>
      <c r="D9" s="3"/>
      <c r="E9" s="3"/>
      <c r="F9" s="3"/>
      <c r="G9" s="3"/>
      <c r="H9" s="3"/>
      <c r="I9" s="19"/>
      <c r="J9" s="19"/>
      <c r="K9" s="19"/>
      <c r="L9" s="19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  <c r="AA9" s="4"/>
      <c r="AB9" s="4"/>
      <c r="AC9" s="4"/>
      <c r="AD9" s="4"/>
      <c r="AE9" s="4"/>
    </row>
    <row r="10" spans="1:31" x14ac:dyDescent="0.25">
      <c r="A10" s="6" t="s">
        <v>3</v>
      </c>
      <c r="B10" s="7">
        <v>1</v>
      </c>
      <c r="C10" s="7">
        <v>2</v>
      </c>
      <c r="D10" s="7">
        <v>3</v>
      </c>
      <c r="E10" s="7">
        <v>4</v>
      </c>
      <c r="F10" s="7">
        <v>5</v>
      </c>
      <c r="G10" s="7">
        <v>6</v>
      </c>
      <c r="H10" s="14"/>
      <c r="I10" s="19"/>
      <c r="J10" s="19"/>
      <c r="K10" s="19"/>
      <c r="L10" s="19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  <c r="AA10" s="15"/>
      <c r="AB10" s="15"/>
      <c r="AC10" s="15"/>
      <c r="AD10" s="15"/>
      <c r="AE10" s="15"/>
    </row>
    <row r="11" spans="1:31" x14ac:dyDescent="0.25">
      <c r="A11" s="6" t="s">
        <v>2</v>
      </c>
      <c r="B11" s="2">
        <v>2</v>
      </c>
      <c r="C11" s="2">
        <v>2</v>
      </c>
      <c r="D11" s="2">
        <v>1</v>
      </c>
      <c r="E11" s="2"/>
      <c r="F11" s="2"/>
      <c r="G11" s="2"/>
      <c r="H11" s="16"/>
      <c r="I11" s="20"/>
      <c r="J11" s="20"/>
      <c r="K11" s="20"/>
      <c r="L11" s="20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7"/>
      <c r="AA11" s="17"/>
      <c r="AB11" s="17"/>
      <c r="AC11" s="17"/>
      <c r="AD11" s="17"/>
      <c r="AE11" s="17"/>
    </row>
    <row r="12" spans="1:31" x14ac:dyDescent="0.25">
      <c r="A12" s="6" t="s">
        <v>12</v>
      </c>
      <c r="B12" s="2">
        <f>10.27*2</f>
        <v>20.54</v>
      </c>
      <c r="C12" s="2">
        <f>11.886*2</f>
        <v>23.771999999999998</v>
      </c>
      <c r="D12" s="2">
        <f>14.688*2</f>
        <v>29.376000000000001</v>
      </c>
      <c r="E12" s="2"/>
      <c r="F12" s="2"/>
      <c r="G12" s="2"/>
      <c r="H12" s="16"/>
      <c r="I12" s="20"/>
      <c r="J12" s="20"/>
      <c r="K12" s="21"/>
      <c r="L12" s="20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7"/>
      <c r="AA12" s="17"/>
      <c r="AB12" s="17"/>
      <c r="AC12" s="17"/>
      <c r="AD12" s="17"/>
      <c r="AE12" s="17"/>
    </row>
    <row r="13" spans="1:31" x14ac:dyDescent="0.25">
      <c r="A13" s="6" t="s">
        <v>4</v>
      </c>
      <c r="B13" s="2">
        <v>0.74</v>
      </c>
      <c r="C13" s="2">
        <v>0.74</v>
      </c>
      <c r="D13" s="2">
        <v>2.9249999999999998</v>
      </c>
      <c r="E13" s="2"/>
      <c r="F13" s="2"/>
      <c r="G13" s="2"/>
      <c r="H13" s="16"/>
      <c r="I13" s="20"/>
      <c r="J13" s="20"/>
      <c r="K13" s="20"/>
      <c r="L13" s="20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7"/>
      <c r="AA13" s="17"/>
      <c r="AB13" s="17"/>
      <c r="AC13" s="17"/>
      <c r="AD13" s="17"/>
      <c r="AE13" s="17"/>
    </row>
    <row r="14" spans="1:31" x14ac:dyDescent="0.25">
      <c r="A14" s="6" t="s">
        <v>17</v>
      </c>
      <c r="B14" s="2">
        <v>5</v>
      </c>
      <c r="C14" s="2">
        <v>10</v>
      </c>
      <c r="D14" s="2">
        <v>15</v>
      </c>
      <c r="E14" s="2"/>
      <c r="F14" s="2"/>
      <c r="G14" s="2"/>
      <c r="H14" s="16"/>
      <c r="I14" s="20"/>
      <c r="J14" s="20"/>
      <c r="K14" s="20"/>
      <c r="L14" s="20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7"/>
      <c r="AA14" s="17"/>
      <c r="AB14" s="17"/>
      <c r="AC14" s="17"/>
      <c r="AD14" s="17"/>
      <c r="AE14" s="17"/>
    </row>
    <row r="15" spans="1:31" x14ac:dyDescent="0.25">
      <c r="A15" s="36" t="s">
        <v>5</v>
      </c>
      <c r="B15" s="11">
        <v>1</v>
      </c>
      <c r="C15" s="11">
        <v>1</v>
      </c>
      <c r="D15" s="11">
        <v>1</v>
      </c>
      <c r="E15" s="11"/>
      <c r="F15" s="11"/>
      <c r="G15" s="11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16"/>
      <c r="T15" s="16"/>
      <c r="U15" s="16"/>
      <c r="V15" s="16"/>
      <c r="W15" s="16"/>
      <c r="X15" s="16"/>
      <c r="Y15" s="16"/>
      <c r="Z15" s="17"/>
      <c r="AA15" s="17"/>
      <c r="AB15" s="17"/>
      <c r="AC15" s="17"/>
      <c r="AD15" s="17"/>
      <c r="AE15" s="17"/>
    </row>
    <row r="16" spans="1:31" x14ac:dyDescent="0.25">
      <c r="A16" s="36" t="s">
        <v>6</v>
      </c>
      <c r="B16" s="11">
        <v>-1</v>
      </c>
      <c r="C16" s="11">
        <v>-1</v>
      </c>
      <c r="D16" s="11">
        <v>1</v>
      </c>
      <c r="E16" s="11"/>
      <c r="F16" s="11"/>
      <c r="G16" s="11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16"/>
      <c r="T16" s="16"/>
      <c r="U16" s="16"/>
      <c r="V16" s="16"/>
      <c r="W16" s="16"/>
      <c r="X16" s="16"/>
      <c r="Y16" s="16"/>
      <c r="Z16" s="17"/>
      <c r="AA16" s="17"/>
      <c r="AB16" s="17"/>
      <c r="AC16" s="17"/>
      <c r="AD16" s="17"/>
      <c r="AE16" s="17"/>
    </row>
    <row r="17" spans="1:31" x14ac:dyDescent="0.25">
      <c r="A17" s="36" t="s">
        <v>26</v>
      </c>
      <c r="B17" s="11">
        <v>1</v>
      </c>
      <c r="C17" s="11">
        <v>1</v>
      </c>
      <c r="D17" s="11">
        <v>1</v>
      </c>
      <c r="E17" s="11"/>
      <c r="F17" s="11"/>
      <c r="G17" s="11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16"/>
      <c r="T17" s="16"/>
      <c r="U17" s="16"/>
      <c r="V17" s="16"/>
      <c r="W17" s="16"/>
      <c r="X17" s="16"/>
      <c r="Y17" s="16"/>
      <c r="Z17" s="17"/>
      <c r="AA17" s="17"/>
      <c r="AB17" s="17"/>
      <c r="AC17" s="17"/>
      <c r="AD17" s="17"/>
      <c r="AE17" s="17"/>
    </row>
    <row r="18" spans="1:31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"/>
      <c r="T18" s="3"/>
      <c r="U18" s="3"/>
      <c r="V18" s="3"/>
      <c r="W18" s="3"/>
      <c r="X18" s="3"/>
      <c r="Y18" s="3"/>
      <c r="Z18" s="4"/>
      <c r="AA18" s="4"/>
      <c r="AB18" s="4"/>
      <c r="AC18" s="4"/>
      <c r="AD18" s="4"/>
      <c r="AE18" s="4"/>
    </row>
    <row r="19" spans="1:31" x14ac:dyDescent="0.25">
      <c r="A19" s="27" t="s">
        <v>7</v>
      </c>
      <c r="B19" s="35">
        <v>1</v>
      </c>
      <c r="C19" s="35">
        <v>2</v>
      </c>
      <c r="D19" s="35">
        <v>3</v>
      </c>
      <c r="E19" s="35">
        <v>4</v>
      </c>
      <c r="F19" s="35">
        <v>5</v>
      </c>
      <c r="G19" s="35">
        <v>6</v>
      </c>
      <c r="H19" s="35">
        <v>7</v>
      </c>
      <c r="I19" s="35">
        <v>8</v>
      </c>
      <c r="J19" s="35">
        <v>9</v>
      </c>
      <c r="K19" s="35">
        <v>10</v>
      </c>
      <c r="L19" s="35">
        <v>11</v>
      </c>
      <c r="M19" s="35">
        <v>12</v>
      </c>
      <c r="N19" s="35">
        <v>13</v>
      </c>
      <c r="O19" s="35">
        <v>14</v>
      </c>
      <c r="P19" s="35">
        <v>15</v>
      </c>
      <c r="Q19" s="35"/>
      <c r="R19" s="35"/>
      <c r="S19" s="7"/>
      <c r="T19" s="7"/>
      <c r="U19" s="7"/>
      <c r="V19" s="7"/>
      <c r="W19" s="7"/>
      <c r="X19" s="7"/>
      <c r="Y19" s="7"/>
      <c r="Z19" s="9"/>
      <c r="AA19" s="9"/>
      <c r="AB19" s="9"/>
      <c r="AC19" s="9"/>
      <c r="AD19" s="9"/>
      <c r="AE19" s="9"/>
    </row>
    <row r="20" spans="1:31" x14ac:dyDescent="0.25">
      <c r="A20" s="27" t="s">
        <v>8</v>
      </c>
      <c r="B20" s="11">
        <v>5.52</v>
      </c>
      <c r="C20" s="11">
        <f>B21</f>
        <v>13.09</v>
      </c>
      <c r="D20" s="11">
        <f>C21</f>
        <v>31.99</v>
      </c>
      <c r="E20" s="11">
        <f>D21</f>
        <v>38.71</v>
      </c>
      <c r="F20" s="11">
        <f>E21</f>
        <v>57.61</v>
      </c>
      <c r="G20" s="11">
        <v>5.52</v>
      </c>
      <c r="H20" s="11">
        <f>G21</f>
        <v>13.09</v>
      </c>
      <c r="I20" s="11">
        <f>H21</f>
        <v>31.99</v>
      </c>
      <c r="J20" s="11">
        <f>I21</f>
        <v>38.71</v>
      </c>
      <c r="K20" s="11">
        <f>J21</f>
        <v>57.61</v>
      </c>
      <c r="L20" s="11">
        <v>5.63</v>
      </c>
      <c r="M20" s="11">
        <f>L21</f>
        <v>13.58</v>
      </c>
      <c r="N20" s="11">
        <f>M21</f>
        <v>32.17</v>
      </c>
      <c r="O20" s="11">
        <f>N21</f>
        <v>38.53</v>
      </c>
      <c r="P20" s="11">
        <f>O21</f>
        <v>57.21</v>
      </c>
      <c r="Q20" s="11"/>
      <c r="R20" s="11"/>
      <c r="S20" s="11"/>
      <c r="T20" s="11"/>
      <c r="U20" s="11"/>
      <c r="V20" s="11"/>
      <c r="W20" s="11"/>
      <c r="X20" s="11"/>
      <c r="Y20" s="11"/>
      <c r="Z20" s="23"/>
      <c r="AA20" s="23"/>
      <c r="AB20" s="23"/>
      <c r="AC20" s="23"/>
      <c r="AD20" s="23"/>
      <c r="AE20" s="23"/>
    </row>
    <row r="21" spans="1:31" x14ac:dyDescent="0.25">
      <c r="A21" s="27" t="s">
        <v>9</v>
      </c>
      <c r="B21" s="11">
        <v>13.09</v>
      </c>
      <c r="C21" s="11">
        <v>31.99</v>
      </c>
      <c r="D21" s="11">
        <v>38.71</v>
      </c>
      <c r="E21" s="11">
        <v>57.61</v>
      </c>
      <c r="F21" s="11">
        <v>65.180000000000007</v>
      </c>
      <c r="G21" s="11">
        <v>13.09</v>
      </c>
      <c r="H21" s="11">
        <v>31.99</v>
      </c>
      <c r="I21" s="11">
        <v>38.71</v>
      </c>
      <c r="J21" s="11">
        <v>57.61</v>
      </c>
      <c r="K21" s="11">
        <v>65.180000000000007</v>
      </c>
      <c r="L21" s="11">
        <v>13.58</v>
      </c>
      <c r="M21" s="11">
        <v>32.17</v>
      </c>
      <c r="N21" s="11">
        <v>38.53</v>
      </c>
      <c r="O21" s="11">
        <v>57.21</v>
      </c>
      <c r="P21" s="11">
        <v>65.08</v>
      </c>
      <c r="Q21" s="11"/>
      <c r="R21" s="11"/>
      <c r="S21" s="11"/>
      <c r="T21" s="11"/>
      <c r="U21" s="11"/>
      <c r="V21" s="11"/>
      <c r="W21" s="11"/>
      <c r="X21" s="11"/>
      <c r="Y21" s="11"/>
      <c r="Z21" s="23"/>
      <c r="AA21" s="23"/>
      <c r="AB21" s="23"/>
      <c r="AC21" s="23"/>
      <c r="AD21" s="23"/>
      <c r="AE21" s="23"/>
    </row>
    <row r="22" spans="1:31" x14ac:dyDescent="0.25">
      <c r="A22" s="27" t="s">
        <v>10</v>
      </c>
      <c r="B22" s="11">
        <v>7</v>
      </c>
      <c r="C22" s="11">
        <v>18.7</v>
      </c>
      <c r="D22" s="11">
        <v>2.7</v>
      </c>
      <c r="E22" s="11">
        <v>18.7</v>
      </c>
      <c r="F22" s="11">
        <v>7</v>
      </c>
      <c r="G22" s="11">
        <v>7</v>
      </c>
      <c r="H22" s="11">
        <v>18.7</v>
      </c>
      <c r="I22" s="11">
        <v>2.7</v>
      </c>
      <c r="J22" s="11">
        <v>18.7</v>
      </c>
      <c r="K22" s="11">
        <v>7</v>
      </c>
      <c r="L22" s="11">
        <v>207</v>
      </c>
      <c r="M22" s="11">
        <v>553</v>
      </c>
      <c r="N22" s="11">
        <v>160</v>
      </c>
      <c r="O22" s="11">
        <v>553</v>
      </c>
      <c r="P22" s="11">
        <v>207</v>
      </c>
      <c r="Q22" s="11"/>
      <c r="R22" s="11"/>
      <c r="S22" s="11"/>
      <c r="T22" s="11"/>
      <c r="U22" s="11"/>
      <c r="V22" s="11"/>
      <c r="W22" s="11"/>
      <c r="X22" s="11"/>
      <c r="Y22" s="11"/>
      <c r="Z22" s="23"/>
      <c r="AA22" s="23"/>
      <c r="AB22" s="23"/>
      <c r="AC22" s="23"/>
      <c r="AD22" s="23"/>
      <c r="AE22" s="23"/>
    </row>
    <row r="23" spans="1:31" x14ac:dyDescent="0.25">
      <c r="A23" s="27" t="s">
        <v>11</v>
      </c>
      <c r="B23" s="11">
        <f t="shared" ref="B23:M23" si="0">B22</f>
        <v>7</v>
      </c>
      <c r="C23" s="11">
        <f t="shared" si="0"/>
        <v>18.7</v>
      </c>
      <c r="D23" s="11">
        <f t="shared" si="0"/>
        <v>2.7</v>
      </c>
      <c r="E23" s="11">
        <f t="shared" si="0"/>
        <v>18.7</v>
      </c>
      <c r="F23" s="11">
        <f t="shared" si="0"/>
        <v>7</v>
      </c>
      <c r="G23" s="11">
        <f t="shared" si="0"/>
        <v>7</v>
      </c>
      <c r="H23" s="11">
        <f t="shared" si="0"/>
        <v>18.7</v>
      </c>
      <c r="I23" s="11">
        <f t="shared" si="0"/>
        <v>2.7</v>
      </c>
      <c r="J23" s="11">
        <f t="shared" si="0"/>
        <v>18.7</v>
      </c>
      <c r="K23" s="11">
        <f t="shared" si="0"/>
        <v>7</v>
      </c>
      <c r="L23" s="11">
        <f t="shared" si="0"/>
        <v>207</v>
      </c>
      <c r="M23" s="11">
        <f t="shared" si="0"/>
        <v>553</v>
      </c>
      <c r="N23" s="11">
        <v>0</v>
      </c>
      <c r="O23" s="11">
        <f>O22</f>
        <v>553</v>
      </c>
      <c r="P23" s="11">
        <f>P22</f>
        <v>207</v>
      </c>
      <c r="Q23" s="11"/>
      <c r="R23" s="11"/>
      <c r="S23" s="11"/>
      <c r="T23" s="11"/>
      <c r="U23" s="11"/>
      <c r="V23" s="11"/>
      <c r="W23" s="11"/>
      <c r="X23" s="11"/>
      <c r="Y23" s="11"/>
      <c r="Z23" s="23"/>
      <c r="AA23" s="23"/>
      <c r="AB23" s="23"/>
      <c r="AC23" s="23"/>
      <c r="AD23" s="23"/>
      <c r="AE23" s="23"/>
    </row>
    <row r="24" spans="1:31" ht="15" customHeight="1" x14ac:dyDescent="0.25">
      <c r="A24" s="27" t="s">
        <v>21</v>
      </c>
      <c r="B24" s="25">
        <v>13</v>
      </c>
      <c r="C24" s="25">
        <f t="shared" ref="C24:F27" si="1">B24</f>
        <v>13</v>
      </c>
      <c r="D24" s="25">
        <f t="shared" si="1"/>
        <v>13</v>
      </c>
      <c r="E24" s="25">
        <f t="shared" si="1"/>
        <v>13</v>
      </c>
      <c r="F24" s="25">
        <f t="shared" si="1"/>
        <v>13</v>
      </c>
      <c r="G24" s="25">
        <v>13</v>
      </c>
      <c r="H24" s="25">
        <f t="shared" ref="H24:K27" si="2">G24</f>
        <v>13</v>
      </c>
      <c r="I24" s="25">
        <f t="shared" si="2"/>
        <v>13</v>
      </c>
      <c r="J24" s="25">
        <f t="shared" si="2"/>
        <v>13</v>
      </c>
      <c r="K24" s="25">
        <f t="shared" si="2"/>
        <v>13</v>
      </c>
      <c r="L24" s="25">
        <v>1</v>
      </c>
      <c r="M24" s="25">
        <f t="shared" ref="M24:P27" si="3">L24</f>
        <v>1</v>
      </c>
      <c r="N24" s="25">
        <f t="shared" si="3"/>
        <v>1</v>
      </c>
      <c r="O24" s="25">
        <f t="shared" si="3"/>
        <v>1</v>
      </c>
      <c r="P24" s="25">
        <f t="shared" si="3"/>
        <v>1</v>
      </c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</row>
    <row r="25" spans="1:31" ht="15" customHeight="1" x14ac:dyDescent="0.25">
      <c r="A25" s="27" t="s">
        <v>22</v>
      </c>
      <c r="B25" s="25">
        <v>7</v>
      </c>
      <c r="C25" s="25">
        <f t="shared" si="1"/>
        <v>7</v>
      </c>
      <c r="D25" s="25">
        <f t="shared" si="1"/>
        <v>7</v>
      </c>
      <c r="E25" s="25">
        <f t="shared" si="1"/>
        <v>7</v>
      </c>
      <c r="F25" s="25">
        <f t="shared" si="1"/>
        <v>7</v>
      </c>
      <c r="G25" s="25">
        <v>7</v>
      </c>
      <c r="H25" s="25">
        <f t="shared" si="2"/>
        <v>7</v>
      </c>
      <c r="I25" s="25">
        <f t="shared" si="2"/>
        <v>7</v>
      </c>
      <c r="J25" s="25">
        <f t="shared" si="2"/>
        <v>7</v>
      </c>
      <c r="K25" s="25">
        <f t="shared" si="2"/>
        <v>7</v>
      </c>
      <c r="L25" s="25">
        <v>20</v>
      </c>
      <c r="M25" s="25">
        <f t="shared" si="3"/>
        <v>20</v>
      </c>
      <c r="N25" s="25">
        <f t="shared" si="3"/>
        <v>20</v>
      </c>
      <c r="O25" s="25">
        <f t="shared" si="3"/>
        <v>20</v>
      </c>
      <c r="P25" s="25">
        <f t="shared" si="3"/>
        <v>20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</row>
    <row r="26" spans="1:31" ht="15" customHeight="1" x14ac:dyDescent="0.25">
      <c r="A26" s="27" t="s">
        <v>23</v>
      </c>
      <c r="B26" s="25">
        <v>0.1</v>
      </c>
      <c r="C26" s="25">
        <f t="shared" si="1"/>
        <v>0.1</v>
      </c>
      <c r="D26" s="25">
        <f t="shared" si="1"/>
        <v>0.1</v>
      </c>
      <c r="E26" s="25">
        <f t="shared" si="1"/>
        <v>0.1</v>
      </c>
      <c r="F26" s="25">
        <f t="shared" si="1"/>
        <v>0.1</v>
      </c>
      <c r="G26" s="25">
        <v>0.1</v>
      </c>
      <c r="H26" s="25">
        <f t="shared" si="2"/>
        <v>0.1</v>
      </c>
      <c r="I26" s="25">
        <f t="shared" si="2"/>
        <v>0.1</v>
      </c>
      <c r="J26" s="25">
        <f t="shared" si="2"/>
        <v>0.1</v>
      </c>
      <c r="K26" s="25">
        <f t="shared" si="2"/>
        <v>0.1</v>
      </c>
      <c r="L26" s="25">
        <v>0.112</v>
      </c>
      <c r="M26" s="25">
        <f t="shared" si="3"/>
        <v>0.112</v>
      </c>
      <c r="N26" s="25">
        <f t="shared" si="3"/>
        <v>0.112</v>
      </c>
      <c r="O26" s="25">
        <f t="shared" si="3"/>
        <v>0.112</v>
      </c>
      <c r="P26" s="25">
        <f t="shared" si="3"/>
        <v>0.112</v>
      </c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</row>
    <row r="27" spans="1:31" ht="15" customHeight="1" x14ac:dyDescent="0.25">
      <c r="A27" s="27" t="s">
        <v>24</v>
      </c>
      <c r="B27" s="25">
        <v>0.42399999999999999</v>
      </c>
      <c r="C27" s="25">
        <f t="shared" si="1"/>
        <v>0.42399999999999999</v>
      </c>
      <c r="D27" s="25">
        <f t="shared" si="1"/>
        <v>0.42399999999999999</v>
      </c>
      <c r="E27" s="25">
        <f t="shared" si="1"/>
        <v>0.42399999999999999</v>
      </c>
      <c r="F27" s="25">
        <f t="shared" si="1"/>
        <v>0.42399999999999999</v>
      </c>
      <c r="G27" s="25">
        <v>0.42399999999999999</v>
      </c>
      <c r="H27" s="25">
        <f t="shared" si="2"/>
        <v>0.42399999999999999</v>
      </c>
      <c r="I27" s="25">
        <f t="shared" si="2"/>
        <v>0.42399999999999999</v>
      </c>
      <c r="J27" s="25">
        <f t="shared" si="2"/>
        <v>0.42399999999999999</v>
      </c>
      <c r="K27" s="25">
        <f t="shared" si="2"/>
        <v>0.42399999999999999</v>
      </c>
      <c r="L27" s="25">
        <v>0.35199999999999998</v>
      </c>
      <c r="M27" s="25">
        <f t="shared" si="3"/>
        <v>0.35199999999999998</v>
      </c>
      <c r="N27" s="25">
        <f t="shared" si="3"/>
        <v>0.35199999999999998</v>
      </c>
      <c r="O27" s="25">
        <f t="shared" si="3"/>
        <v>0.35199999999999998</v>
      </c>
      <c r="P27" s="25">
        <f t="shared" si="3"/>
        <v>0.35199999999999998</v>
      </c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</row>
    <row r="28" spans="1:31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</row>
    <row r="29" spans="1:31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</row>
    <row r="30" spans="1:31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</sheetData>
  <pageMargins left="0.7" right="0.7" top="0.75" bottom="0.75" header="0.3" footer="0.3"/>
  <pageSetup orientation="portrait" horizontalDpi="30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E31"/>
  <sheetViews>
    <sheetView workbookViewId="0">
      <selection activeCell="V16" sqref="V16"/>
    </sheetView>
  </sheetViews>
  <sheetFormatPr defaultColWidth="9.140625" defaultRowHeight="15" x14ac:dyDescent="0.25"/>
  <cols>
    <col min="1" max="1" width="17.85546875" style="5" customWidth="1"/>
    <col min="2" max="2" width="12.42578125" style="5" customWidth="1"/>
    <col min="3" max="3" width="11.42578125" style="5" customWidth="1"/>
    <col min="4" max="4" width="13.140625" style="5" customWidth="1"/>
    <col min="5" max="5" width="12" style="5" customWidth="1"/>
    <col min="6" max="7" width="12.140625" style="5" customWidth="1"/>
    <col min="8" max="8" width="10.42578125" style="5" customWidth="1"/>
    <col min="9" max="16384" width="9.140625" style="5"/>
  </cols>
  <sheetData>
    <row r="1" spans="1:31" x14ac:dyDescent="0.25">
      <c r="A1" s="12"/>
      <c r="B1" s="13"/>
      <c r="C1" s="13"/>
      <c r="D1" s="13"/>
      <c r="E1" s="13"/>
      <c r="F1" s="13"/>
      <c r="G1" s="13"/>
      <c r="H1" s="1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4"/>
      <c r="AD1" s="4"/>
      <c r="AE1" s="4"/>
    </row>
    <row r="2" spans="1:31" ht="27" customHeight="1" x14ac:dyDescent="0.25">
      <c r="A2" s="6" t="s">
        <v>13</v>
      </c>
      <c r="B2" s="6" t="s">
        <v>20</v>
      </c>
      <c r="C2" s="6" t="s">
        <v>0</v>
      </c>
      <c r="D2" s="6" t="s">
        <v>1</v>
      </c>
      <c r="E2" s="6" t="s">
        <v>16</v>
      </c>
      <c r="F2" s="6" t="s">
        <v>14</v>
      </c>
      <c r="G2" s="6" t="s">
        <v>15</v>
      </c>
      <c r="H2" s="6" t="s">
        <v>25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4"/>
      <c r="AB2" s="4"/>
      <c r="AC2" s="4"/>
      <c r="AD2" s="4"/>
      <c r="AE2" s="4"/>
    </row>
    <row r="3" spans="1:31" x14ac:dyDescent="0.25">
      <c r="A3" s="2">
        <v>1</v>
      </c>
      <c r="B3" s="2">
        <v>3.3</v>
      </c>
      <c r="C3" s="2">
        <v>60</v>
      </c>
      <c r="D3" s="2">
        <v>12.324999999999999</v>
      </c>
      <c r="E3" s="2">
        <v>40.75</v>
      </c>
      <c r="F3" s="2">
        <v>4</v>
      </c>
      <c r="G3" s="2">
        <v>4</v>
      </c>
      <c r="H3" s="2">
        <v>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4"/>
      <c r="AB3" s="4"/>
      <c r="AC3" s="4"/>
      <c r="AD3" s="4"/>
      <c r="AE3" s="4"/>
    </row>
    <row r="4" spans="1:3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4"/>
      <c r="AB4" s="4"/>
      <c r="AC4" s="4"/>
      <c r="AD4" s="4"/>
      <c r="AE4" s="4"/>
    </row>
    <row r="5" spans="1:31" x14ac:dyDescent="0.25">
      <c r="A5" s="6" t="s">
        <v>2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/>
      <c r="AA5" s="4"/>
      <c r="AB5" s="4"/>
      <c r="AC5" s="4"/>
      <c r="AD5" s="4"/>
      <c r="AE5" s="4"/>
    </row>
    <row r="6" spans="1:31" x14ac:dyDescent="0.25">
      <c r="A6" s="6" t="s">
        <v>27</v>
      </c>
      <c r="B6" s="2">
        <v>2</v>
      </c>
      <c r="C6" s="2">
        <v>2</v>
      </c>
      <c r="D6" s="2">
        <v>2</v>
      </c>
      <c r="E6" s="2">
        <v>1</v>
      </c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4"/>
      <c r="AA6" s="4"/>
      <c r="AB6" s="4"/>
      <c r="AC6" s="4"/>
      <c r="AD6" s="4"/>
      <c r="AE6" s="4"/>
    </row>
    <row r="7" spans="1:31" x14ac:dyDescent="0.25">
      <c r="A7" s="6" t="s">
        <v>18</v>
      </c>
      <c r="B7" s="2">
        <v>1.65</v>
      </c>
      <c r="C7" s="2">
        <f>B7</f>
        <v>1.65</v>
      </c>
      <c r="D7" s="2">
        <v>1.65</v>
      </c>
      <c r="E7" s="2">
        <v>1.65</v>
      </c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4"/>
      <c r="AA7" s="4"/>
      <c r="AB7" s="4"/>
      <c r="AC7" s="4"/>
      <c r="AD7" s="4"/>
      <c r="AE7" s="4"/>
    </row>
    <row r="8" spans="1:31" x14ac:dyDescent="0.25">
      <c r="A8" s="6" t="s">
        <v>19</v>
      </c>
      <c r="B8" s="2">
        <v>34.5</v>
      </c>
      <c r="C8" s="2">
        <v>34.5</v>
      </c>
      <c r="D8" s="2">
        <v>0.55000000000000004</v>
      </c>
      <c r="E8" s="2">
        <v>0.55000000000000004</v>
      </c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/>
      <c r="AA8" s="4"/>
      <c r="AB8" s="4"/>
      <c r="AC8" s="4"/>
      <c r="AD8" s="4"/>
      <c r="AE8" s="4"/>
    </row>
    <row r="9" spans="1:31" x14ac:dyDescent="0.25">
      <c r="A9" s="8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  <c r="AA9" s="4"/>
      <c r="AB9" s="4"/>
      <c r="AC9" s="4"/>
      <c r="AD9" s="4"/>
      <c r="AE9" s="4"/>
    </row>
    <row r="10" spans="1:31" x14ac:dyDescent="0.25">
      <c r="A10" s="6" t="s">
        <v>3</v>
      </c>
      <c r="B10" s="7">
        <v>1</v>
      </c>
      <c r="C10" s="7">
        <v>2</v>
      </c>
      <c r="D10" s="7">
        <v>3</v>
      </c>
      <c r="E10" s="7">
        <v>4</v>
      </c>
      <c r="F10" s="7">
        <v>5</v>
      </c>
      <c r="G10" s="7">
        <v>6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  <c r="AA10" s="15"/>
      <c r="AB10" s="15"/>
      <c r="AC10" s="15"/>
      <c r="AD10" s="15"/>
      <c r="AE10" s="15"/>
    </row>
    <row r="11" spans="1:31" x14ac:dyDescent="0.25">
      <c r="A11" s="6" t="s">
        <v>2</v>
      </c>
      <c r="B11" s="2">
        <v>3</v>
      </c>
      <c r="C11" s="2">
        <v>4</v>
      </c>
      <c r="D11" s="2">
        <v>1</v>
      </c>
      <c r="E11" s="2">
        <v>2</v>
      </c>
      <c r="F11" s="2"/>
      <c r="G11" s="2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7"/>
      <c r="AA11" s="17"/>
      <c r="AB11" s="17"/>
      <c r="AC11" s="17"/>
      <c r="AD11" s="17"/>
      <c r="AE11" s="17"/>
    </row>
    <row r="12" spans="1:31" x14ac:dyDescent="0.25">
      <c r="A12" s="6" t="s">
        <v>12</v>
      </c>
      <c r="B12" s="2">
        <v>15.33</v>
      </c>
      <c r="C12" s="2">
        <v>15.33</v>
      </c>
      <c r="D12" s="2">
        <v>22.39</v>
      </c>
      <c r="E12" s="2">
        <v>22.39</v>
      </c>
      <c r="F12" s="2"/>
      <c r="G12" s="2"/>
      <c r="H12" s="16"/>
      <c r="I12" s="16"/>
      <c r="J12" s="16"/>
      <c r="K12" s="18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7"/>
      <c r="AA12" s="17"/>
      <c r="AB12" s="17"/>
      <c r="AC12" s="17"/>
      <c r="AD12" s="17"/>
      <c r="AE12" s="17"/>
    </row>
    <row r="13" spans="1:31" x14ac:dyDescent="0.25">
      <c r="A13" s="6" t="s">
        <v>4</v>
      </c>
      <c r="B13" s="2">
        <v>1.96</v>
      </c>
      <c r="C13" s="2">
        <v>1.96</v>
      </c>
      <c r="D13" s="2">
        <v>2.6</v>
      </c>
      <c r="E13" s="2">
        <v>2.6</v>
      </c>
      <c r="F13" s="2"/>
      <c r="G13" s="2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7"/>
      <c r="AA13" s="17"/>
      <c r="AB13" s="17"/>
      <c r="AC13" s="17"/>
      <c r="AD13" s="17"/>
      <c r="AE13" s="17"/>
    </row>
    <row r="14" spans="1:31" x14ac:dyDescent="0.25">
      <c r="A14" s="6" t="s">
        <v>17</v>
      </c>
      <c r="B14" s="2">
        <v>1</v>
      </c>
      <c r="C14" s="2">
        <v>2</v>
      </c>
      <c r="D14" s="2">
        <v>3</v>
      </c>
      <c r="E14" s="2">
        <v>4</v>
      </c>
      <c r="F14" s="2"/>
      <c r="G14" s="2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7"/>
      <c r="AA14" s="17"/>
      <c r="AB14" s="17"/>
      <c r="AC14" s="17"/>
      <c r="AD14" s="17"/>
      <c r="AE14" s="17"/>
    </row>
    <row r="15" spans="1:31" x14ac:dyDescent="0.25">
      <c r="A15" s="6" t="s">
        <v>5</v>
      </c>
      <c r="B15" s="2">
        <v>1</v>
      </c>
      <c r="C15" s="2">
        <v>1</v>
      </c>
      <c r="D15" s="2">
        <v>1</v>
      </c>
      <c r="E15" s="2">
        <v>1</v>
      </c>
      <c r="F15" s="2"/>
      <c r="G15" s="2"/>
      <c r="H15" s="16"/>
      <c r="I15" s="16"/>
      <c r="J15" s="14" t="s">
        <v>31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7"/>
      <c r="AA15" s="17"/>
      <c r="AB15" s="17"/>
      <c r="AC15" s="17"/>
      <c r="AD15" s="17"/>
      <c r="AE15" s="17"/>
    </row>
    <row r="16" spans="1:31" x14ac:dyDescent="0.25">
      <c r="A16" s="6" t="s">
        <v>6</v>
      </c>
      <c r="B16" s="2">
        <v>-1</v>
      </c>
      <c r="C16" s="2">
        <v>-1</v>
      </c>
      <c r="D16" s="2">
        <v>1</v>
      </c>
      <c r="E16" s="2">
        <v>1</v>
      </c>
      <c r="F16" s="2"/>
      <c r="G16" s="2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7"/>
      <c r="AA16" s="17"/>
      <c r="AB16" s="17"/>
      <c r="AC16" s="17"/>
      <c r="AD16" s="17"/>
      <c r="AE16" s="17"/>
    </row>
    <row r="17" spans="1:31" x14ac:dyDescent="0.25">
      <c r="A17" s="36" t="s">
        <v>26</v>
      </c>
      <c r="B17" s="11">
        <v>1</v>
      </c>
      <c r="C17" s="11">
        <v>1</v>
      </c>
      <c r="D17" s="11">
        <v>1</v>
      </c>
      <c r="E17" s="11">
        <v>1</v>
      </c>
      <c r="F17" s="2"/>
      <c r="G17" s="2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7"/>
      <c r="AA17" s="17"/>
      <c r="AB17" s="17"/>
      <c r="AC17" s="17"/>
      <c r="AD17" s="17"/>
      <c r="AE17" s="17"/>
    </row>
    <row r="18" spans="1:31" x14ac:dyDescent="0.25">
      <c r="A18" s="34"/>
      <c r="B18" s="34"/>
      <c r="C18" s="34"/>
      <c r="D18" s="34"/>
      <c r="E18" s="3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/>
      <c r="AA18" s="4"/>
      <c r="AB18" s="4"/>
      <c r="AC18" s="4"/>
      <c r="AD18" s="4"/>
      <c r="AE18" s="4"/>
    </row>
    <row r="19" spans="1:31" x14ac:dyDescent="0.25">
      <c r="A19" s="27" t="s">
        <v>7</v>
      </c>
      <c r="B19" s="35">
        <v>1</v>
      </c>
      <c r="C19" s="35">
        <v>2</v>
      </c>
      <c r="D19" s="35">
        <v>3</v>
      </c>
      <c r="E19" s="35">
        <v>4</v>
      </c>
      <c r="F19" s="7">
        <v>5</v>
      </c>
      <c r="G19" s="7">
        <v>6</v>
      </c>
      <c r="H19" s="7">
        <v>7</v>
      </c>
      <c r="I19" s="7">
        <v>8</v>
      </c>
      <c r="J19" s="7">
        <v>9</v>
      </c>
      <c r="K19" s="7">
        <v>10</v>
      </c>
      <c r="L19" s="7">
        <v>11</v>
      </c>
      <c r="M19" s="7">
        <v>12</v>
      </c>
      <c r="N19" s="7">
        <v>13</v>
      </c>
      <c r="O19" s="7">
        <v>14</v>
      </c>
      <c r="P19" s="7">
        <v>15</v>
      </c>
      <c r="Q19" s="7">
        <v>16</v>
      </c>
      <c r="R19" s="14"/>
      <c r="S19" s="14"/>
      <c r="T19" s="14"/>
      <c r="U19" s="14"/>
      <c r="V19" s="14"/>
      <c r="W19" s="14"/>
      <c r="X19" s="14"/>
      <c r="Y19" s="14"/>
      <c r="Z19" s="15"/>
      <c r="AA19" s="15"/>
      <c r="AB19" s="15"/>
      <c r="AC19" s="15"/>
      <c r="AD19" s="15"/>
      <c r="AE19" s="15"/>
    </row>
    <row r="20" spans="1:31" x14ac:dyDescent="0.25">
      <c r="A20" s="27" t="s">
        <v>8</v>
      </c>
      <c r="B20" s="11">
        <v>3.65</v>
      </c>
      <c r="C20" s="11">
        <v>21.75</v>
      </c>
      <c r="D20" s="11">
        <v>3.5</v>
      </c>
      <c r="E20" s="11">
        <f>D21+2.5</f>
        <v>21.625</v>
      </c>
      <c r="F20" s="11"/>
      <c r="G20" s="11"/>
      <c r="H20" s="11"/>
      <c r="I20" s="11"/>
      <c r="J20" s="11"/>
      <c r="K20" s="2"/>
      <c r="L20" s="2"/>
      <c r="M20" s="2"/>
      <c r="N20" s="2"/>
      <c r="O20" s="2"/>
      <c r="P20" s="2"/>
      <c r="Q20" s="2"/>
      <c r="R20" s="16"/>
      <c r="S20" s="16"/>
      <c r="T20" s="16"/>
      <c r="U20" s="16"/>
      <c r="V20" s="16"/>
      <c r="W20" s="16"/>
      <c r="X20" s="16"/>
      <c r="Y20" s="16"/>
      <c r="Z20" s="17"/>
      <c r="AA20" s="17"/>
      <c r="AB20" s="17"/>
      <c r="AC20" s="17"/>
      <c r="AD20" s="17"/>
      <c r="AE20" s="17"/>
    </row>
    <row r="21" spans="1:31" x14ac:dyDescent="0.25">
      <c r="A21" s="27" t="s">
        <v>9</v>
      </c>
      <c r="B21" s="11">
        <v>19.170000000000002</v>
      </c>
      <c r="C21" s="11">
        <f>C20+15.44</f>
        <v>37.19</v>
      </c>
      <c r="D21" s="11">
        <v>19.125</v>
      </c>
      <c r="E21" s="11">
        <v>37.25</v>
      </c>
      <c r="F21" s="11"/>
      <c r="G21" s="11"/>
      <c r="H21" s="11"/>
      <c r="I21" s="11"/>
      <c r="J21" s="11"/>
      <c r="K21" s="2"/>
      <c r="L21" s="2"/>
      <c r="M21" s="2"/>
      <c r="N21" s="2"/>
      <c r="O21" s="2"/>
      <c r="P21" s="2"/>
      <c r="Q21" s="2"/>
      <c r="R21" s="16"/>
      <c r="S21" s="16"/>
      <c r="T21" s="16"/>
      <c r="U21" s="16"/>
      <c r="V21" s="16"/>
      <c r="W21" s="16"/>
      <c r="X21" s="16"/>
      <c r="Y21" s="16"/>
      <c r="Z21" s="17"/>
      <c r="AA21" s="17"/>
      <c r="AB21" s="17"/>
      <c r="AC21" s="17"/>
      <c r="AD21" s="17"/>
      <c r="AE21" s="17"/>
    </row>
    <row r="22" spans="1:31" x14ac:dyDescent="0.25">
      <c r="A22" s="27" t="s">
        <v>10</v>
      </c>
      <c r="B22" s="11">
        <v>19</v>
      </c>
      <c r="C22" s="11">
        <v>11</v>
      </c>
      <c r="D22" s="11">
        <v>1314</v>
      </c>
      <c r="E22" s="11">
        <f t="shared" ref="E22:E27" si="0">D22</f>
        <v>1314</v>
      </c>
      <c r="F22" s="11"/>
      <c r="G22" s="11"/>
      <c r="H22" s="11"/>
      <c r="I22" s="11"/>
      <c r="J22" s="11"/>
      <c r="K22" s="2"/>
      <c r="L22" s="2"/>
      <c r="M22" s="2"/>
      <c r="N22" s="2"/>
      <c r="O22" s="2"/>
      <c r="P22" s="2"/>
      <c r="Q22" s="2"/>
      <c r="R22" s="16"/>
      <c r="S22" s="16"/>
      <c r="T22" s="16"/>
      <c r="U22" s="16"/>
      <c r="V22" s="16"/>
      <c r="W22" s="16"/>
      <c r="X22" s="16"/>
      <c r="Y22" s="16"/>
      <c r="Z22" s="17"/>
      <c r="AA22" s="17"/>
      <c r="AB22" s="17"/>
      <c r="AC22" s="17"/>
      <c r="AD22" s="17"/>
      <c r="AE22" s="17"/>
    </row>
    <row r="23" spans="1:31" x14ac:dyDescent="0.25">
      <c r="A23" s="27" t="s">
        <v>11</v>
      </c>
      <c r="B23" s="11">
        <f>B22</f>
        <v>19</v>
      </c>
      <c r="C23" s="11">
        <f>C22</f>
        <v>11</v>
      </c>
      <c r="D23" s="11">
        <v>1194</v>
      </c>
      <c r="E23" s="11">
        <f t="shared" si="0"/>
        <v>1194</v>
      </c>
      <c r="F23" s="11"/>
      <c r="G23" s="11"/>
      <c r="H23" s="11"/>
      <c r="I23" s="11"/>
      <c r="J23" s="11"/>
      <c r="K23" s="2"/>
      <c r="L23" s="2"/>
      <c r="M23" s="2"/>
      <c r="N23" s="2"/>
      <c r="O23" s="2"/>
      <c r="P23" s="2"/>
      <c r="Q23" s="2"/>
      <c r="R23" s="16"/>
      <c r="S23" s="16"/>
      <c r="T23" s="16"/>
      <c r="U23" s="16"/>
      <c r="V23" s="16"/>
      <c r="W23" s="16"/>
      <c r="X23" s="16"/>
      <c r="Y23" s="16"/>
      <c r="Z23" s="17"/>
      <c r="AA23" s="17"/>
      <c r="AB23" s="17"/>
      <c r="AC23" s="17"/>
      <c r="AD23" s="17"/>
      <c r="AE23" s="17"/>
    </row>
    <row r="24" spans="1:31" x14ac:dyDescent="0.25">
      <c r="A24" s="27" t="s">
        <v>21</v>
      </c>
      <c r="B24" s="25">
        <v>14</v>
      </c>
      <c r="C24" s="25">
        <v>27</v>
      </c>
      <c r="D24" s="25">
        <v>1</v>
      </c>
      <c r="E24" s="25">
        <f t="shared" si="0"/>
        <v>1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31" x14ac:dyDescent="0.25">
      <c r="A25" s="27" t="s">
        <v>22</v>
      </c>
      <c r="B25" s="25">
        <v>14</v>
      </c>
      <c r="C25" s="25">
        <f>B25</f>
        <v>14</v>
      </c>
      <c r="D25" s="25">
        <v>33</v>
      </c>
      <c r="E25" s="25">
        <f t="shared" si="0"/>
        <v>33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31" x14ac:dyDescent="0.25">
      <c r="A26" s="27" t="s">
        <v>23</v>
      </c>
      <c r="B26" s="25">
        <v>0.124</v>
      </c>
      <c r="C26" s="25">
        <f>B26</f>
        <v>0.124</v>
      </c>
      <c r="D26" s="25">
        <v>5.5E-2</v>
      </c>
      <c r="E26" s="25">
        <f t="shared" si="0"/>
        <v>5.5E-2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31" x14ac:dyDescent="0.25">
      <c r="A27" s="27" t="s">
        <v>24</v>
      </c>
      <c r="B27" s="25">
        <v>0.41699999999999998</v>
      </c>
      <c r="C27" s="25">
        <v>0.372</v>
      </c>
      <c r="D27" s="25">
        <v>0.25700000000000001</v>
      </c>
      <c r="E27" s="25">
        <f t="shared" si="0"/>
        <v>0.25700000000000001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1:31" x14ac:dyDescent="0.25">
      <c r="A28" s="24"/>
      <c r="B28" s="24"/>
      <c r="C28" s="24"/>
      <c r="D28" s="24"/>
      <c r="E28" s="24"/>
    </row>
    <row r="29" spans="1:31" x14ac:dyDescent="0.25">
      <c r="A29" s="24"/>
      <c r="B29" s="24"/>
      <c r="C29" s="24"/>
      <c r="D29" s="24"/>
      <c r="E29" s="24"/>
    </row>
    <row r="30" spans="1:31" x14ac:dyDescent="0.25">
      <c r="A30" s="24"/>
      <c r="B30" s="24"/>
      <c r="C30" s="24"/>
      <c r="D30" s="24"/>
      <c r="E30" s="24"/>
    </row>
    <row r="31" spans="1:31" x14ac:dyDescent="0.25">
      <c r="A31" s="24"/>
      <c r="B31" s="24"/>
      <c r="C31" s="24"/>
      <c r="D31" s="24"/>
      <c r="E31" s="24"/>
    </row>
  </sheetData>
  <pageMargins left="0.7" right="0.7" top="0.75" bottom="0.75" header="0.3" footer="0.3"/>
  <pageSetup orientation="portrait" horizontalDpi="300" verticalDpi="0" copies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E30"/>
  <sheetViews>
    <sheetView workbookViewId="0">
      <selection activeCell="T8" sqref="T8"/>
    </sheetView>
  </sheetViews>
  <sheetFormatPr defaultColWidth="9.140625" defaultRowHeight="15" x14ac:dyDescent="0.25"/>
  <cols>
    <col min="1" max="1" width="17.85546875" style="5" customWidth="1"/>
    <col min="2" max="2" width="12.42578125" style="5" customWidth="1"/>
    <col min="3" max="3" width="11.42578125" style="5" customWidth="1"/>
    <col min="4" max="4" width="13.140625" style="5" customWidth="1"/>
    <col min="5" max="5" width="12" style="5" customWidth="1"/>
    <col min="6" max="7" width="12.140625" style="5" customWidth="1"/>
    <col min="8" max="8" width="10.42578125" style="5" customWidth="1"/>
    <col min="9" max="16384" width="9.140625" style="5"/>
  </cols>
  <sheetData>
    <row r="1" spans="1:31" x14ac:dyDescent="0.25">
      <c r="A1" s="22"/>
      <c r="B1" s="13"/>
      <c r="C1" s="13"/>
      <c r="D1" s="13"/>
      <c r="E1" s="13"/>
      <c r="F1" s="13"/>
      <c r="G1" s="13"/>
      <c r="H1" s="1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4"/>
      <c r="AD1" s="4"/>
      <c r="AE1" s="4"/>
    </row>
    <row r="2" spans="1:31" ht="27" customHeight="1" x14ac:dyDescent="0.25">
      <c r="A2" s="6" t="s">
        <v>13</v>
      </c>
      <c r="B2" s="6" t="s">
        <v>20</v>
      </c>
      <c r="C2" s="6" t="s">
        <v>0</v>
      </c>
      <c r="D2" s="6" t="s">
        <v>1</v>
      </c>
      <c r="E2" s="6" t="s">
        <v>16</v>
      </c>
      <c r="F2" s="6" t="s">
        <v>14</v>
      </c>
      <c r="G2" s="6" t="s">
        <v>15</v>
      </c>
      <c r="H2" s="6" t="s">
        <v>25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4"/>
      <c r="AB2" s="4"/>
      <c r="AC2" s="4"/>
      <c r="AD2" s="4"/>
      <c r="AE2" s="4"/>
    </row>
    <row r="3" spans="1:31" x14ac:dyDescent="0.25">
      <c r="A3" s="2">
        <v>1</v>
      </c>
      <c r="B3" s="2">
        <v>2.5</v>
      </c>
      <c r="C3" s="2">
        <v>60</v>
      </c>
      <c r="D3" s="2">
        <v>11.59</v>
      </c>
      <c r="E3" s="2">
        <v>53</v>
      </c>
      <c r="F3" s="2">
        <v>6</v>
      </c>
      <c r="G3" s="2">
        <v>6</v>
      </c>
      <c r="H3" s="2">
        <v>3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4"/>
      <c r="AB3" s="4"/>
      <c r="AC3" s="4"/>
      <c r="AD3" s="4"/>
      <c r="AE3" s="4"/>
    </row>
    <row r="4" spans="1:3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4"/>
      <c r="AB4" s="4"/>
      <c r="AC4" s="4"/>
      <c r="AD4" s="4"/>
      <c r="AE4" s="4"/>
    </row>
    <row r="5" spans="1:31" x14ac:dyDescent="0.25">
      <c r="A5" s="6" t="s">
        <v>2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/>
      <c r="AA5" s="4"/>
      <c r="AB5" s="4"/>
      <c r="AC5" s="4"/>
      <c r="AD5" s="4"/>
      <c r="AE5" s="4"/>
    </row>
    <row r="6" spans="1:31" x14ac:dyDescent="0.25">
      <c r="A6" s="6" t="s">
        <v>27</v>
      </c>
      <c r="B6" s="2">
        <v>2</v>
      </c>
      <c r="C6" s="2">
        <v>1</v>
      </c>
      <c r="D6" s="2">
        <v>7</v>
      </c>
      <c r="E6" s="2">
        <v>8</v>
      </c>
      <c r="F6" s="2">
        <v>7</v>
      </c>
      <c r="G6" s="2">
        <v>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4"/>
      <c r="AA6" s="4"/>
      <c r="AB6" s="4"/>
      <c r="AC6" s="4"/>
      <c r="AD6" s="4"/>
      <c r="AE6" s="4"/>
    </row>
    <row r="7" spans="1:31" x14ac:dyDescent="0.25">
      <c r="A7" s="6" t="s">
        <v>18</v>
      </c>
      <c r="B7" s="2">
        <v>1.25</v>
      </c>
      <c r="C7" s="2">
        <v>1.25</v>
      </c>
      <c r="D7" s="2">
        <v>1.25</v>
      </c>
      <c r="E7" s="2">
        <v>1.25</v>
      </c>
      <c r="F7" s="2">
        <v>1.25</v>
      </c>
      <c r="G7" s="2">
        <v>1.25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4"/>
      <c r="AA7" s="4"/>
      <c r="AB7" s="4"/>
      <c r="AC7" s="4"/>
      <c r="AD7" s="4"/>
      <c r="AE7" s="4"/>
    </row>
    <row r="8" spans="1:31" x14ac:dyDescent="0.25">
      <c r="A8" s="6" t="s">
        <v>19</v>
      </c>
      <c r="B8" s="2">
        <v>0.48</v>
      </c>
      <c r="C8" s="2">
        <v>0.48</v>
      </c>
      <c r="D8" s="2">
        <v>13.186999999999999</v>
      </c>
      <c r="E8" s="2">
        <v>2.173</v>
      </c>
      <c r="F8" s="2">
        <v>13.186999999999999</v>
      </c>
      <c r="G8" s="2">
        <v>2.173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/>
      <c r="AA8" s="4"/>
      <c r="AB8" s="4"/>
      <c r="AC8" s="4"/>
      <c r="AD8" s="4"/>
      <c r="AE8" s="4"/>
    </row>
    <row r="9" spans="1:31" x14ac:dyDescent="0.25">
      <c r="A9" s="8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  <c r="AA9" s="4"/>
      <c r="AB9" s="4"/>
      <c r="AC9" s="4"/>
      <c r="AD9" s="4"/>
      <c r="AE9" s="4"/>
    </row>
    <row r="10" spans="1:31" x14ac:dyDescent="0.25">
      <c r="A10" s="6" t="s">
        <v>3</v>
      </c>
      <c r="B10" s="7">
        <v>1</v>
      </c>
      <c r="C10" s="7">
        <v>2</v>
      </c>
      <c r="D10" s="7">
        <v>3</v>
      </c>
      <c r="E10" s="7">
        <v>4</v>
      </c>
      <c r="F10" s="7">
        <v>5</v>
      </c>
      <c r="G10" s="7">
        <v>6</v>
      </c>
      <c r="H10" s="3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  <c r="AA10" s="15"/>
      <c r="AB10" s="15"/>
      <c r="AC10" s="15"/>
      <c r="AD10" s="15"/>
      <c r="AE10" s="15"/>
    </row>
    <row r="11" spans="1:31" x14ac:dyDescent="0.25">
      <c r="A11" s="6" t="s">
        <v>2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8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7"/>
      <c r="AA11" s="17"/>
      <c r="AB11" s="17"/>
      <c r="AC11" s="17"/>
      <c r="AD11" s="17"/>
      <c r="AE11" s="17"/>
    </row>
    <row r="12" spans="1:31" x14ac:dyDescent="0.25">
      <c r="A12" s="6" t="s">
        <v>12</v>
      </c>
      <c r="B12" s="2">
        <v>12.88</v>
      </c>
      <c r="C12" s="2">
        <v>12.88</v>
      </c>
      <c r="D12" s="2">
        <v>18.63</v>
      </c>
      <c r="E12" s="2">
        <v>24.18</v>
      </c>
      <c r="F12" s="2">
        <v>18.63</v>
      </c>
      <c r="G12" s="2">
        <v>24.18</v>
      </c>
      <c r="H12" s="28"/>
      <c r="I12" s="16"/>
      <c r="J12" s="16"/>
      <c r="K12" s="18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7"/>
      <c r="AA12" s="17"/>
      <c r="AB12" s="17"/>
      <c r="AC12" s="17"/>
      <c r="AD12" s="17"/>
      <c r="AE12" s="17"/>
    </row>
    <row r="13" spans="1:31" x14ac:dyDescent="0.25">
      <c r="A13" s="6" t="s">
        <v>4</v>
      </c>
      <c r="B13" s="2">
        <v>1.55</v>
      </c>
      <c r="C13" s="2">
        <v>1.55</v>
      </c>
      <c r="D13" s="2">
        <v>1.762</v>
      </c>
      <c r="E13" s="2">
        <v>0.12</v>
      </c>
      <c r="F13" s="2">
        <v>1.762</v>
      </c>
      <c r="G13" s="2">
        <v>0.12</v>
      </c>
      <c r="H13" s="28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7"/>
      <c r="AA13" s="17"/>
      <c r="AB13" s="17"/>
      <c r="AC13" s="17"/>
      <c r="AD13" s="17"/>
      <c r="AE13" s="17"/>
    </row>
    <row r="14" spans="1:31" x14ac:dyDescent="0.25">
      <c r="A14" s="6" t="s">
        <v>17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8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7"/>
      <c r="AA14" s="17"/>
      <c r="AB14" s="17"/>
      <c r="AC14" s="17"/>
      <c r="AD14" s="17"/>
      <c r="AE14" s="17"/>
    </row>
    <row r="15" spans="1:31" x14ac:dyDescent="0.25">
      <c r="A15" s="6" t="s">
        <v>5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8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7"/>
      <c r="AA15" s="17"/>
      <c r="AB15" s="17"/>
      <c r="AC15" s="17"/>
      <c r="AD15" s="17"/>
      <c r="AE15" s="17"/>
    </row>
    <row r="16" spans="1:31" x14ac:dyDescent="0.25">
      <c r="A16" s="36" t="s">
        <v>6</v>
      </c>
      <c r="B16" s="11">
        <v>-1</v>
      </c>
      <c r="C16" s="11">
        <v>-1</v>
      </c>
      <c r="D16" s="11">
        <v>1</v>
      </c>
      <c r="E16" s="11">
        <v>1</v>
      </c>
      <c r="F16" s="2">
        <v>1</v>
      </c>
      <c r="G16" s="2">
        <v>1</v>
      </c>
      <c r="H16" s="28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7"/>
      <c r="AA16" s="17"/>
      <c r="AB16" s="17"/>
      <c r="AC16" s="17"/>
      <c r="AD16" s="17"/>
      <c r="AE16" s="17"/>
    </row>
    <row r="17" spans="1:31" x14ac:dyDescent="0.25">
      <c r="A17" s="36" t="s">
        <v>26</v>
      </c>
      <c r="B17" s="11">
        <v>1</v>
      </c>
      <c r="C17" s="11">
        <v>1</v>
      </c>
      <c r="D17" s="11">
        <v>1</v>
      </c>
      <c r="E17" s="11">
        <v>1</v>
      </c>
      <c r="F17" s="2">
        <v>1</v>
      </c>
      <c r="G17" s="2">
        <v>1</v>
      </c>
      <c r="H17" s="28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7"/>
      <c r="AA17" s="17"/>
      <c r="AB17" s="17"/>
      <c r="AC17" s="17"/>
      <c r="AD17" s="17"/>
      <c r="AE17" s="17"/>
    </row>
    <row r="18" spans="1:31" x14ac:dyDescent="0.25">
      <c r="A18" s="34"/>
      <c r="B18" s="34"/>
      <c r="C18" s="34"/>
      <c r="D18" s="34"/>
      <c r="E18" s="3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/>
      <c r="AA18" s="4"/>
      <c r="AB18" s="4"/>
      <c r="AC18" s="4"/>
      <c r="AD18" s="4"/>
      <c r="AE18" s="4"/>
    </row>
    <row r="19" spans="1:31" x14ac:dyDescent="0.25">
      <c r="A19" s="27" t="s">
        <v>7</v>
      </c>
      <c r="B19" s="35">
        <v>1</v>
      </c>
      <c r="C19" s="35">
        <v>2</v>
      </c>
      <c r="D19" s="35">
        <v>3</v>
      </c>
      <c r="E19" s="35">
        <v>4</v>
      </c>
      <c r="F19" s="7">
        <v>5</v>
      </c>
      <c r="G19" s="7">
        <v>6</v>
      </c>
      <c r="H19" s="7">
        <v>7</v>
      </c>
      <c r="I19" s="7">
        <v>8</v>
      </c>
      <c r="J19" s="7">
        <v>9</v>
      </c>
      <c r="K19" s="7">
        <v>10</v>
      </c>
      <c r="L19" s="7">
        <v>11</v>
      </c>
      <c r="M19" s="7">
        <v>12</v>
      </c>
      <c r="N19" s="7">
        <v>13</v>
      </c>
      <c r="O19" s="7">
        <v>14</v>
      </c>
      <c r="P19" s="7">
        <v>15</v>
      </c>
      <c r="Q19" s="14"/>
      <c r="R19" s="14"/>
      <c r="S19" s="14"/>
      <c r="T19" s="14"/>
      <c r="U19" s="14"/>
      <c r="V19" s="14"/>
      <c r="W19" s="14"/>
      <c r="X19" s="14"/>
      <c r="Y19" s="14"/>
      <c r="Z19" s="15"/>
      <c r="AA19" s="15"/>
      <c r="AB19" s="15"/>
      <c r="AC19" s="15"/>
      <c r="AD19" s="15"/>
      <c r="AE19" s="15"/>
    </row>
    <row r="20" spans="1:31" x14ac:dyDescent="0.25">
      <c r="A20" s="27" t="s">
        <v>8</v>
      </c>
      <c r="B20" s="11">
        <v>3</v>
      </c>
      <c r="C20" s="11">
        <f>B21+7.5</f>
        <v>28.5</v>
      </c>
      <c r="D20" s="11">
        <v>3.5</v>
      </c>
      <c r="E20" s="11">
        <v>3</v>
      </c>
      <c r="F20" s="2">
        <f>D21+8.5</f>
        <v>29</v>
      </c>
      <c r="G20" s="2">
        <f>E21+8</f>
        <v>28.75</v>
      </c>
      <c r="H20" s="2"/>
      <c r="I20" s="11"/>
      <c r="J20" s="11"/>
      <c r="K20" s="2"/>
      <c r="L20" s="2"/>
      <c r="M20" s="2"/>
      <c r="N20" s="2"/>
      <c r="O20" s="2"/>
      <c r="P20" s="2"/>
      <c r="Q20" s="16"/>
      <c r="R20" s="16"/>
      <c r="S20" s="16"/>
      <c r="T20" s="16"/>
      <c r="U20" s="16"/>
      <c r="V20" s="16"/>
      <c r="W20" s="16"/>
      <c r="X20" s="16"/>
      <c r="Y20" s="16"/>
      <c r="Z20" s="17"/>
      <c r="AA20" s="17"/>
      <c r="AB20" s="17"/>
      <c r="AC20" s="17"/>
      <c r="AD20" s="17"/>
      <c r="AE20" s="17"/>
    </row>
    <row r="21" spans="1:31" x14ac:dyDescent="0.25">
      <c r="A21" s="27" t="s">
        <v>9</v>
      </c>
      <c r="B21" s="11">
        <f>B20+18</f>
        <v>21</v>
      </c>
      <c r="C21" s="11">
        <f>C20+18</f>
        <v>46.5</v>
      </c>
      <c r="D21" s="11">
        <f>D20+17</f>
        <v>20.5</v>
      </c>
      <c r="E21" s="11">
        <f>E20+17.75</f>
        <v>20.75</v>
      </c>
      <c r="F21" s="2">
        <f>F20+17</f>
        <v>46</v>
      </c>
      <c r="G21" s="2">
        <f>G20+17.75</f>
        <v>46.5</v>
      </c>
      <c r="H21" s="2"/>
      <c r="I21" s="11"/>
      <c r="J21" s="11"/>
      <c r="K21" s="2"/>
      <c r="L21" s="2"/>
      <c r="M21" s="2"/>
      <c r="N21" s="2"/>
      <c r="O21" s="2"/>
      <c r="P21" s="2"/>
      <c r="Q21" s="16"/>
      <c r="R21" s="16"/>
      <c r="S21" s="16"/>
      <c r="T21" s="16"/>
      <c r="U21" s="16"/>
      <c r="V21" s="16"/>
      <c r="W21" s="16"/>
      <c r="X21" s="16"/>
      <c r="Y21" s="16"/>
      <c r="Z21" s="17"/>
      <c r="AA21" s="17"/>
      <c r="AB21" s="17"/>
      <c r="AC21" s="17"/>
      <c r="AD21" s="17"/>
      <c r="AE21" s="17"/>
    </row>
    <row r="22" spans="1:31" x14ac:dyDescent="0.25">
      <c r="A22" s="27" t="s">
        <v>10</v>
      </c>
      <c r="B22" s="11">
        <v>19</v>
      </c>
      <c r="C22" s="11">
        <v>11</v>
      </c>
      <c r="D22" s="11">
        <v>551</v>
      </c>
      <c r="E22" s="11">
        <v>86</v>
      </c>
      <c r="F22" s="2">
        <v>551</v>
      </c>
      <c r="G22" s="2">
        <v>86</v>
      </c>
      <c r="H22" s="2"/>
      <c r="I22" s="11"/>
      <c r="J22" s="11"/>
      <c r="K22" s="2"/>
      <c r="L22" s="2"/>
      <c r="M22" s="2"/>
      <c r="N22" s="2"/>
      <c r="O22" s="2"/>
      <c r="P22" s="2"/>
      <c r="Q22" s="16"/>
      <c r="R22" s="16"/>
      <c r="S22" s="16"/>
      <c r="T22" s="16"/>
      <c r="U22" s="16"/>
      <c r="V22" s="16"/>
      <c r="W22" s="16"/>
      <c r="X22" s="16"/>
      <c r="Y22" s="16"/>
      <c r="Z22" s="17"/>
      <c r="AA22" s="17"/>
      <c r="AB22" s="17"/>
      <c r="AC22" s="17"/>
      <c r="AD22" s="17"/>
      <c r="AE22" s="17"/>
    </row>
    <row r="23" spans="1:31" x14ac:dyDescent="0.25">
      <c r="A23" s="27" t="s">
        <v>11</v>
      </c>
      <c r="B23" s="11">
        <f>B22</f>
        <v>19</v>
      </c>
      <c r="C23" s="11">
        <f>C22</f>
        <v>11</v>
      </c>
      <c r="D23" s="11">
        <v>522</v>
      </c>
      <c r="E23" s="11">
        <v>86</v>
      </c>
      <c r="F23" s="2">
        <v>522</v>
      </c>
      <c r="G23" s="2">
        <v>86</v>
      </c>
      <c r="H23" s="2"/>
      <c r="I23" s="11"/>
      <c r="J23" s="11"/>
      <c r="K23" s="2"/>
      <c r="L23" s="2"/>
      <c r="M23" s="2"/>
      <c r="N23" s="2"/>
      <c r="O23" s="2"/>
      <c r="P23" s="2"/>
      <c r="Q23" s="16"/>
      <c r="R23" s="16"/>
      <c r="S23" s="16"/>
      <c r="T23" s="16"/>
      <c r="U23" s="16"/>
      <c r="V23" s="16"/>
      <c r="W23" s="16"/>
      <c r="X23" s="16"/>
      <c r="Y23" s="16"/>
      <c r="Z23" s="17"/>
      <c r="AA23" s="17"/>
      <c r="AB23" s="17"/>
      <c r="AC23" s="17"/>
      <c r="AD23" s="17"/>
      <c r="AE23" s="17"/>
    </row>
    <row r="24" spans="1:31" x14ac:dyDescent="0.25">
      <c r="A24" s="27" t="s">
        <v>21</v>
      </c>
      <c r="B24" s="25">
        <v>1</v>
      </c>
      <c r="C24" s="25">
        <v>1</v>
      </c>
      <c r="D24" s="25">
        <v>1</v>
      </c>
      <c r="E24" s="25">
        <v>1</v>
      </c>
      <c r="F24" s="29">
        <v>1</v>
      </c>
      <c r="G24" s="29">
        <v>1</v>
      </c>
      <c r="H24" s="29"/>
      <c r="I24" s="25"/>
      <c r="J24" s="25"/>
      <c r="K24" s="25"/>
      <c r="L24" s="25"/>
      <c r="M24" s="25"/>
      <c r="N24" s="25"/>
      <c r="O24" s="25"/>
      <c r="P24" s="25"/>
    </row>
    <row r="25" spans="1:31" x14ac:dyDescent="0.25">
      <c r="A25" s="27" t="s">
        <v>22</v>
      </c>
      <c r="B25" s="25">
        <v>19</v>
      </c>
      <c r="C25" s="25">
        <v>11</v>
      </c>
      <c r="D25" s="25">
        <v>7</v>
      </c>
      <c r="E25" s="25">
        <v>1</v>
      </c>
      <c r="F25" s="29">
        <v>7</v>
      </c>
      <c r="G25" s="29">
        <v>1</v>
      </c>
      <c r="H25" s="29"/>
      <c r="I25" s="25"/>
      <c r="J25" s="25"/>
      <c r="K25" s="25"/>
      <c r="L25" s="25"/>
      <c r="M25" s="25"/>
      <c r="N25" s="25"/>
      <c r="O25" s="25"/>
      <c r="P25" s="25"/>
    </row>
    <row r="26" spans="1:31" x14ac:dyDescent="0.25">
      <c r="A26" s="27" t="s">
        <v>23</v>
      </c>
      <c r="B26" s="25">
        <v>2.5000000000000001E-2</v>
      </c>
      <c r="C26" s="25">
        <v>4.4999999999999998E-2</v>
      </c>
      <c r="D26" s="25">
        <v>9.0700000000000003E-2</v>
      </c>
      <c r="E26" s="25">
        <v>9.0700000000000003E-2</v>
      </c>
      <c r="F26" s="29">
        <v>9.0700000000000003E-2</v>
      </c>
      <c r="G26" s="29">
        <v>9.0700000000000003E-2</v>
      </c>
      <c r="H26" s="29"/>
      <c r="I26" s="25"/>
      <c r="J26" s="25"/>
      <c r="K26" s="25"/>
      <c r="L26" s="25"/>
      <c r="M26" s="25"/>
      <c r="N26" s="25"/>
      <c r="O26" s="25"/>
      <c r="P26" s="25"/>
    </row>
    <row r="27" spans="1:31" x14ac:dyDescent="0.25">
      <c r="A27" s="27" t="s">
        <v>24</v>
      </c>
      <c r="B27" s="25">
        <v>10</v>
      </c>
      <c r="C27" s="25">
        <v>10</v>
      </c>
      <c r="D27" s="25">
        <v>0.18140000000000001</v>
      </c>
      <c r="E27" s="25">
        <v>0.18140000000000001</v>
      </c>
      <c r="F27" s="29">
        <v>0.18140000000000001</v>
      </c>
      <c r="G27" s="29">
        <v>0.18140000000000001</v>
      </c>
      <c r="H27" s="29"/>
      <c r="I27" s="25"/>
      <c r="J27" s="25"/>
      <c r="K27" s="25"/>
      <c r="L27" s="25"/>
      <c r="M27" s="25"/>
      <c r="N27" s="25"/>
      <c r="O27" s="25"/>
      <c r="P27" s="25"/>
    </row>
    <row r="28" spans="1:31" x14ac:dyDescent="0.25">
      <c r="A28" s="24"/>
      <c r="B28" s="24"/>
      <c r="C28" s="24"/>
      <c r="D28" s="24"/>
      <c r="E28" s="24"/>
    </row>
    <row r="29" spans="1:31" x14ac:dyDescent="0.25">
      <c r="A29" s="24"/>
      <c r="B29" s="24"/>
      <c r="C29" s="24"/>
      <c r="D29" s="24"/>
      <c r="E29" s="24"/>
    </row>
    <row r="30" spans="1:31" x14ac:dyDescent="0.25">
      <c r="A30" s="24"/>
      <c r="B30" s="24"/>
      <c r="C30" s="24"/>
      <c r="D30" s="24"/>
      <c r="E30" s="24"/>
    </row>
  </sheetData>
  <pageMargins left="0.7" right="0.7" top="0.75" bottom="0.75" header="0.3" footer="0.3"/>
  <pageSetup orientation="portrait" horizontalDpi="300" verticalDpi="0" copies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3C9F-B6A7-4CF2-82BC-E2B9CD9E7F1F}">
  <dimension ref="A1:AE29"/>
  <sheetViews>
    <sheetView workbookViewId="0">
      <selection activeCell="G34" sqref="G34"/>
    </sheetView>
  </sheetViews>
  <sheetFormatPr defaultColWidth="9.140625" defaultRowHeight="15" x14ac:dyDescent="0.25"/>
  <cols>
    <col min="1" max="1" width="18.42578125" style="5" customWidth="1"/>
    <col min="2" max="2" width="12.42578125" style="5" customWidth="1"/>
    <col min="3" max="3" width="11.42578125" style="5" customWidth="1"/>
    <col min="4" max="4" width="13.140625" style="5" customWidth="1"/>
    <col min="5" max="5" width="12" style="5" customWidth="1"/>
    <col min="6" max="7" width="12.140625" style="5" customWidth="1"/>
    <col min="8" max="8" width="10.42578125" style="5" customWidth="1"/>
    <col min="9" max="16384" width="9.140625" style="5"/>
  </cols>
  <sheetData>
    <row r="1" spans="1:31" x14ac:dyDescent="0.25">
      <c r="A1" s="22"/>
      <c r="B1" s="13"/>
      <c r="C1" s="13"/>
      <c r="D1" s="13"/>
      <c r="E1" s="13"/>
      <c r="F1" s="13"/>
      <c r="G1" s="13"/>
      <c r="H1" s="1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4"/>
      <c r="AB1" s="4"/>
      <c r="AC1" s="4"/>
      <c r="AD1" s="4"/>
      <c r="AE1" s="4"/>
    </row>
    <row r="2" spans="1:31" ht="22.5" x14ac:dyDescent="0.25">
      <c r="A2" s="6" t="s">
        <v>13</v>
      </c>
      <c r="B2" s="6" t="s">
        <v>20</v>
      </c>
      <c r="C2" s="6" t="s">
        <v>0</v>
      </c>
      <c r="D2" s="6" t="s">
        <v>1</v>
      </c>
      <c r="E2" s="6" t="s">
        <v>16</v>
      </c>
      <c r="F2" s="6" t="s">
        <v>14</v>
      </c>
      <c r="G2" s="6" t="s">
        <v>15</v>
      </c>
      <c r="H2" s="6" t="s">
        <v>25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4"/>
      <c r="AB2" s="4"/>
      <c r="AC2" s="4"/>
      <c r="AD2" s="4"/>
      <c r="AE2" s="4"/>
    </row>
    <row r="3" spans="1:31" x14ac:dyDescent="0.25">
      <c r="A3" s="2">
        <v>1</v>
      </c>
      <c r="B3" s="2">
        <v>8.4</v>
      </c>
      <c r="C3" s="2">
        <v>60</v>
      </c>
      <c r="D3" s="2">
        <v>15.298</v>
      </c>
      <c r="E3" s="2">
        <v>42.25</v>
      </c>
      <c r="F3" s="2">
        <v>3</v>
      </c>
      <c r="G3" s="2">
        <v>3</v>
      </c>
      <c r="H3" s="2">
        <v>2.75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4"/>
      <c r="AB3" s="4"/>
      <c r="AC3" s="4"/>
      <c r="AD3" s="4"/>
      <c r="AE3" s="4"/>
    </row>
    <row r="4" spans="1:3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4"/>
      <c r="AB4" s="4"/>
      <c r="AC4" s="4"/>
      <c r="AD4" s="4"/>
      <c r="AE4" s="4"/>
    </row>
    <row r="5" spans="1:31" x14ac:dyDescent="0.25">
      <c r="A5" s="6" t="s">
        <v>2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/>
      <c r="AA5" s="4"/>
      <c r="AB5" s="4"/>
      <c r="AC5" s="4"/>
      <c r="AD5" s="4"/>
      <c r="AE5" s="4"/>
    </row>
    <row r="6" spans="1:31" x14ac:dyDescent="0.25">
      <c r="A6" s="6" t="s">
        <v>27</v>
      </c>
      <c r="B6" s="2">
        <v>5</v>
      </c>
      <c r="C6" s="2">
        <v>6</v>
      </c>
      <c r="D6" s="2">
        <v>2</v>
      </c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4"/>
      <c r="AA6" s="4"/>
      <c r="AB6" s="4"/>
      <c r="AC6" s="4"/>
      <c r="AD6" s="4"/>
      <c r="AE6" s="4"/>
    </row>
    <row r="7" spans="1:31" x14ac:dyDescent="0.25">
      <c r="A7" s="6" t="s">
        <v>18</v>
      </c>
      <c r="B7" s="2">
        <f>B3</f>
        <v>8.4</v>
      </c>
      <c r="C7" s="2">
        <f>B3</f>
        <v>8.4</v>
      </c>
      <c r="D7" s="2">
        <v>8.4</v>
      </c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4"/>
      <c r="AA7" s="4"/>
      <c r="AB7" s="4"/>
      <c r="AC7" s="4"/>
      <c r="AD7" s="4"/>
      <c r="AE7" s="4"/>
    </row>
    <row r="8" spans="1:31" x14ac:dyDescent="0.25">
      <c r="A8" s="6" t="s">
        <v>19</v>
      </c>
      <c r="B8" s="2">
        <v>7.5579999999999998</v>
      </c>
      <c r="C8" s="2">
        <v>7.5579999999999998</v>
      </c>
      <c r="D8" s="2">
        <v>34.5</v>
      </c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/>
      <c r="AA8" s="4"/>
      <c r="AB8" s="4"/>
      <c r="AC8" s="4"/>
      <c r="AD8" s="4"/>
      <c r="AE8" s="4"/>
    </row>
    <row r="9" spans="1:31" x14ac:dyDescent="0.25">
      <c r="A9" s="8"/>
      <c r="B9" s="3"/>
      <c r="C9" s="3"/>
      <c r="D9" s="3"/>
      <c r="E9" s="3"/>
      <c r="F9" s="3"/>
      <c r="G9" s="3"/>
      <c r="H9" s="3"/>
      <c r="I9" s="19"/>
      <c r="J9" s="19"/>
      <c r="K9" s="19"/>
      <c r="L9" s="19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  <c r="AA9" s="4"/>
      <c r="AB9" s="4"/>
      <c r="AC9" s="4"/>
      <c r="AD9" s="4"/>
      <c r="AE9" s="4"/>
    </row>
    <row r="10" spans="1:31" x14ac:dyDescent="0.25">
      <c r="A10" s="6" t="s">
        <v>3</v>
      </c>
      <c r="B10" s="7">
        <v>1</v>
      </c>
      <c r="C10" s="7">
        <v>2</v>
      </c>
      <c r="D10" s="7">
        <v>3</v>
      </c>
      <c r="E10" s="7">
        <v>4</v>
      </c>
      <c r="F10" s="7">
        <v>5</v>
      </c>
      <c r="G10" s="7">
        <v>6</v>
      </c>
      <c r="H10" s="14"/>
      <c r="I10" s="19"/>
      <c r="J10" s="19"/>
      <c r="K10" s="19"/>
      <c r="L10" s="19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  <c r="AA10" s="15"/>
      <c r="AB10" s="15"/>
      <c r="AC10" s="15"/>
      <c r="AD10" s="15"/>
      <c r="AE10" s="15"/>
    </row>
    <row r="11" spans="1:31" x14ac:dyDescent="0.25">
      <c r="A11" s="6" t="s">
        <v>2</v>
      </c>
      <c r="B11" s="2">
        <v>1</v>
      </c>
      <c r="C11" s="2">
        <v>2</v>
      </c>
      <c r="D11" s="2">
        <v>3</v>
      </c>
      <c r="E11" s="2"/>
      <c r="F11" s="2"/>
      <c r="G11" s="2"/>
      <c r="H11" s="16"/>
      <c r="I11" s="20"/>
      <c r="J11" s="20"/>
      <c r="K11" s="20"/>
      <c r="L11" s="20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7"/>
      <c r="AA11" s="17"/>
      <c r="AB11" s="17"/>
      <c r="AC11" s="17"/>
      <c r="AD11" s="17"/>
      <c r="AE11" s="17"/>
    </row>
    <row r="12" spans="1:31" x14ac:dyDescent="0.25">
      <c r="A12" s="6" t="s">
        <v>12</v>
      </c>
      <c r="B12" s="2">
        <f>8.87*2</f>
        <v>17.739999999999998</v>
      </c>
      <c r="C12" s="2">
        <f>10.77*2</f>
        <v>21.54</v>
      </c>
      <c r="D12" s="2">
        <f>12.42*2</f>
        <v>24.84</v>
      </c>
      <c r="E12" s="2"/>
      <c r="F12" s="2"/>
      <c r="G12" s="2"/>
      <c r="H12" s="16"/>
      <c r="I12" s="20"/>
      <c r="J12" s="20"/>
      <c r="K12" s="21"/>
      <c r="L12" s="20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7"/>
      <c r="AA12" s="17"/>
      <c r="AB12" s="17"/>
      <c r="AC12" s="17"/>
      <c r="AD12" s="17"/>
      <c r="AE12" s="17"/>
    </row>
    <row r="13" spans="1:31" x14ac:dyDescent="0.25">
      <c r="A13" s="6" t="s">
        <v>4</v>
      </c>
      <c r="B13" s="2">
        <v>1.03</v>
      </c>
      <c r="C13" s="2">
        <v>1.03</v>
      </c>
      <c r="D13" s="2">
        <v>3.21</v>
      </c>
      <c r="E13" s="2"/>
      <c r="F13" s="2"/>
      <c r="G13" s="2"/>
      <c r="H13" s="16"/>
      <c r="I13" s="20"/>
      <c r="J13" s="20"/>
      <c r="K13" s="20"/>
      <c r="L13" s="20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7"/>
      <c r="AA13" s="17"/>
      <c r="AB13" s="17"/>
      <c r="AC13" s="17"/>
      <c r="AD13" s="17"/>
      <c r="AE13" s="17"/>
    </row>
    <row r="14" spans="1:31" x14ac:dyDescent="0.25">
      <c r="A14" s="6" t="s">
        <v>17</v>
      </c>
      <c r="B14" s="2">
        <v>1</v>
      </c>
      <c r="C14" s="2">
        <v>2</v>
      </c>
      <c r="D14" s="2">
        <v>4</v>
      </c>
      <c r="E14" s="2"/>
      <c r="F14" s="2"/>
      <c r="G14" s="2"/>
      <c r="H14" s="16"/>
      <c r="I14" s="20"/>
      <c r="J14" s="20"/>
      <c r="K14" s="20"/>
      <c r="L14" s="20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7"/>
      <c r="AA14" s="17"/>
      <c r="AB14" s="17"/>
      <c r="AC14" s="17"/>
      <c r="AD14" s="17"/>
      <c r="AE14" s="17"/>
    </row>
    <row r="15" spans="1:31" x14ac:dyDescent="0.25">
      <c r="A15" s="6" t="s">
        <v>5</v>
      </c>
      <c r="B15" s="2">
        <v>1</v>
      </c>
      <c r="C15" s="2">
        <v>1</v>
      </c>
      <c r="D15" s="2">
        <v>2</v>
      </c>
      <c r="E15" s="2"/>
      <c r="F15" s="2"/>
      <c r="G15" s="2"/>
      <c r="H15" s="16"/>
      <c r="I15" s="20"/>
      <c r="J15" s="20"/>
      <c r="K15" s="20"/>
      <c r="L15" s="20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7"/>
      <c r="AA15" s="17"/>
      <c r="AB15" s="17"/>
      <c r="AC15" s="17"/>
      <c r="AD15" s="17"/>
      <c r="AE15" s="17"/>
    </row>
    <row r="16" spans="1:31" x14ac:dyDescent="0.25">
      <c r="A16" s="6" t="s">
        <v>6</v>
      </c>
      <c r="B16" s="2">
        <v>-1</v>
      </c>
      <c r="C16" s="2">
        <v>-1</v>
      </c>
      <c r="D16" s="2">
        <v>1</v>
      </c>
      <c r="E16" s="2"/>
      <c r="F16" s="2"/>
      <c r="G16" s="2"/>
      <c r="H16" s="16"/>
      <c r="I16" s="20"/>
      <c r="J16" s="20"/>
      <c r="K16" s="20"/>
      <c r="L16" s="20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7"/>
      <c r="AA16" s="17"/>
      <c r="AB16" s="17"/>
      <c r="AC16" s="17"/>
      <c r="AD16" s="17"/>
      <c r="AE16" s="17"/>
    </row>
    <row r="17" spans="1:31" x14ac:dyDescent="0.25">
      <c r="A17" s="6" t="s">
        <v>26</v>
      </c>
      <c r="B17" s="2">
        <v>1</v>
      </c>
      <c r="C17" s="2">
        <v>1</v>
      </c>
      <c r="D17" s="2">
        <v>1</v>
      </c>
      <c r="E17" s="2"/>
      <c r="F17" s="2"/>
      <c r="G17" s="2"/>
      <c r="H17" s="16"/>
      <c r="I17" s="20"/>
      <c r="J17" s="20"/>
      <c r="K17" s="20"/>
      <c r="L17" s="20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7"/>
      <c r="AA17" s="17"/>
      <c r="AB17" s="17"/>
      <c r="AC17" s="17"/>
      <c r="AD17" s="17"/>
      <c r="AE17" s="17"/>
    </row>
    <row r="18" spans="1:3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/>
      <c r="AA18" s="4"/>
      <c r="AB18" s="4"/>
      <c r="AC18" s="4"/>
      <c r="AD18" s="4"/>
      <c r="AE18" s="4"/>
    </row>
    <row r="19" spans="1:31" x14ac:dyDescent="0.25">
      <c r="A19" s="10" t="s">
        <v>7</v>
      </c>
      <c r="B19" s="7">
        <v>1</v>
      </c>
      <c r="C19" s="7">
        <v>2</v>
      </c>
      <c r="D19" s="7">
        <v>3</v>
      </c>
      <c r="E19" s="7">
        <v>4</v>
      </c>
      <c r="F19" s="7">
        <v>5</v>
      </c>
      <c r="G19" s="7">
        <v>6</v>
      </c>
      <c r="H19" s="7">
        <v>7</v>
      </c>
      <c r="I19" s="7">
        <v>8</v>
      </c>
      <c r="J19" s="7">
        <v>9</v>
      </c>
      <c r="K19" s="7">
        <v>10</v>
      </c>
      <c r="L19" s="7">
        <v>11</v>
      </c>
      <c r="M19" s="7">
        <v>12</v>
      </c>
      <c r="N19" s="7">
        <v>13</v>
      </c>
      <c r="O19" s="7">
        <v>14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9"/>
      <c r="AA19" s="9"/>
      <c r="AB19" s="9"/>
      <c r="AC19" s="9"/>
      <c r="AD19" s="9"/>
      <c r="AE19" s="9"/>
    </row>
    <row r="20" spans="1:31" x14ac:dyDescent="0.25">
      <c r="A20" s="27" t="s">
        <v>8</v>
      </c>
      <c r="B20" s="11">
        <v>3.44</v>
      </c>
      <c r="C20" s="11">
        <v>3.44</v>
      </c>
      <c r="D20" s="11">
        <v>3.5</v>
      </c>
      <c r="E20" s="11">
        <v>20.54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23"/>
      <c r="AA20" s="23"/>
      <c r="AB20" s="23"/>
      <c r="AC20" s="23"/>
      <c r="AD20" s="23"/>
      <c r="AE20" s="23"/>
    </row>
    <row r="21" spans="1:31" x14ac:dyDescent="0.25">
      <c r="A21" s="27" t="s">
        <v>9</v>
      </c>
      <c r="B21" s="11">
        <v>37.51</v>
      </c>
      <c r="C21" s="11">
        <v>37.51</v>
      </c>
      <c r="D21" s="11">
        <v>20.399999999999999</v>
      </c>
      <c r="E21" s="11">
        <v>37.44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23"/>
      <c r="AA21" s="23"/>
      <c r="AB21" s="23"/>
      <c r="AC21" s="23"/>
      <c r="AD21" s="23"/>
      <c r="AE21" s="23"/>
    </row>
    <row r="22" spans="1:31" x14ac:dyDescent="0.25">
      <c r="A22" s="27" t="s">
        <v>10</v>
      </c>
      <c r="B22" s="11">
        <v>81</v>
      </c>
      <c r="C22" s="11">
        <v>81</v>
      </c>
      <c r="D22" s="11">
        <v>640</v>
      </c>
      <c r="E22" s="11">
        <v>640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3"/>
      <c r="AA22" s="23"/>
      <c r="AB22" s="23"/>
      <c r="AC22" s="23"/>
      <c r="AD22" s="23"/>
      <c r="AE22" s="23"/>
    </row>
    <row r="23" spans="1:31" x14ac:dyDescent="0.25">
      <c r="A23" s="27" t="s">
        <v>11</v>
      </c>
      <c r="B23" s="11">
        <v>81</v>
      </c>
      <c r="C23" s="11">
        <v>81</v>
      </c>
      <c r="D23" s="11">
        <v>640</v>
      </c>
      <c r="E23" s="11">
        <v>640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3"/>
      <c r="AA23" s="23"/>
      <c r="AB23" s="23"/>
      <c r="AC23" s="23"/>
      <c r="AD23" s="23"/>
      <c r="AE23" s="23"/>
    </row>
    <row r="24" spans="1:31" ht="15" customHeight="1" x14ac:dyDescent="0.25">
      <c r="A24" s="27" t="s">
        <v>21</v>
      </c>
      <c r="B24" s="25">
        <v>8</v>
      </c>
      <c r="C24" s="25">
        <v>8</v>
      </c>
      <c r="D24" s="25">
        <v>2</v>
      </c>
      <c r="E24" s="25">
        <v>2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</row>
    <row r="25" spans="1:31" ht="15" customHeight="1" x14ac:dyDescent="0.25">
      <c r="A25" s="27" t="s">
        <v>22</v>
      </c>
      <c r="B25" s="25">
        <v>8</v>
      </c>
      <c r="C25" s="25">
        <v>8</v>
      </c>
      <c r="D25" s="25">
        <v>34</v>
      </c>
      <c r="E25" s="25">
        <v>34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</row>
    <row r="26" spans="1:31" ht="15" customHeight="1" x14ac:dyDescent="0.25">
      <c r="A26" s="27" t="s">
        <v>23</v>
      </c>
      <c r="B26" s="25">
        <v>0.11</v>
      </c>
      <c r="C26" s="25">
        <v>0.11</v>
      </c>
      <c r="D26" s="25">
        <v>7.0000000000000007E-2</v>
      </c>
      <c r="E26" s="25">
        <v>7.0000000000000007E-2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</row>
    <row r="27" spans="1:31" ht="15" customHeight="1" x14ac:dyDescent="0.25">
      <c r="A27" s="27" t="s">
        <v>24</v>
      </c>
      <c r="B27" s="25">
        <v>0.29199999999999998</v>
      </c>
      <c r="C27" s="25">
        <v>0.29199999999999998</v>
      </c>
      <c r="D27" s="25">
        <v>0.253</v>
      </c>
      <c r="E27" s="25">
        <v>0.253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</row>
    <row r="28" spans="1:31" x14ac:dyDescent="0.25"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</row>
    <row r="29" spans="1:31" x14ac:dyDescent="0.25"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</row>
  </sheetData>
  <pageMargins left="0.7" right="0.7" top="0.75" bottom="0.75" header="0.3" footer="0.3"/>
  <pageSetup orientation="portrait" horizontalDpi="300" verticalDpi="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d="http://www.w3.org/2001/XMLSchema" xmlns:xsi="http://www.w3.org/2001/XMLSchema-instance" xmlns="http://www.boldonjames.com/2016/02/Classifier/internal/wrappedLabelHistory">
  <Value>PD94bWwgdmVyc2lvbj0iMS4wIiBlbmNvZGluZz0idXMtYXNjaWkiPz48bGFiZWxIaXN0b3J5IHhtbG5zOnhzZD0iaHR0cDovL3d3dy53My5vcmcvMjAwMS9YTUxTY2hlbWEiIHhtbG5zOnhzaT0iaHR0cDovL3d3dy53My5vcmcvMjAwMS9YTUxTY2hlbWEtaW5zdGFuY2UiIHhtbG5zPSJodHRwOi8vd3d3LmJvbGRvbmphbWVzLmNvbS8yMDE2LzAyL0NsYXNzaWZpZXIvaW50ZXJuYWwvbGFiZWxIaXN0b3J5Ij48aXRlbT48c2lzbCBzaXNsVmVyc2lvbj0iMCIgcG9saWN5PSJlOWMwYjhkNy1iZGI0LTRmZDMtYjYyYS1mNTAzMjdhYWVmY2UiIG9yaWdpbj0idXNlclNlbGVjdGVkIj48ZWxlbWVudCB1aWQ9IjUwYzMxODI0LTA3ODAtNDkxMC04N2QxLWVhYWZmZDE4MmQ0MiIgdmFsdWU9IiIgeG1sbnM9Imh0dHA6Ly93d3cuYm9sZG9uamFtZXMuY29tLzIwMDgvMDEvc2llL2ludGVybmFsL2xhYmVsIiAvPjxlbGVtZW50IHVpZD0iNzRmYjJhNjYtYTZhMC00NjcyLWI2YWQtNDg4ZTVhNDgyNWQ1IiB2YWx1ZT0iIiB4bWxucz0iaHR0cDovL3d3dy5ib2xkb25qYW1lcy5jb20vMjAwOC8wMS9zaWUvaW50ZXJuYWwvbGFiZWwiIC8+PGVsZW1lbnQgdWlkPSJkMTRmNWMzNi1mNDRhLTQzMTUtYjQzOC0wMDVjZmU4ZjA2OWYiIHZhbHVlPSIiIHhtbG5zPSJodHRwOi8vd3d3LmJvbGRvbmphbWVzLmNvbS8yMDA4LzAxL3NpZS9pbnRlcm5hbC9sYWJlbCIgLz48L3Npc2w+PFVzZXJOYW1lPkNPUlBcczMzNjczODwvVXNlck5hbWU+PERhdGVUaW1lPjYvOC8yMDIyIDk6MjM6MzcgUE08L0RhdGVUaW1lPjxMYWJlbFN0cmluZz5BRVAgSW50ZXJuYWw8L0xhYmVsU3RyaW5nPjwvaXRlbT48aXRlbT48c2lzbCBzaXNsVmVyc2lvbj0iMCIgcG9saWN5PSJlOWMwYjhkNy1iZGI0LTRmZDMtYjYyYS1mNTAzMjdhYWVmY2UiIG9yaWdpbj0idXNlclNlbGVjdGVkIj48ZWxlbWVudCB1aWQ9IjUwYzMxODI0LTA3ODAtNDkxMC04N2QxLWVhYWZmZDE4MmQ0MiIgdmFsdWU9IiIgeG1sbnM9Imh0dHA6Ly93d3cuYm9sZG9uamFtZXMuY29tLzIwMDgvMDEvc2llL2ludGVybmFsL2xhYmVsIiAvPjwvc2lzbD48VXNlck5hbWU+Q09SUFxzMzM2NzM4PC9Vc2VyTmFtZT48RGF0ZVRpbWU+Ni8xMC8yMDIyIDM6MjU6MzggUE08L0RhdGVUaW1lPjxMYWJlbFN0cmluZz5BRVAgSW50ZXJuYWw8L0xhYmVsU3RyaW5nPjwvaXRlbT48L2xhYmVsSGlzdG9yeT4=</Value>
</WrappedLabelHistory>
</file>

<file path=customXml/item2.xml><?xml version="1.0" encoding="utf-8"?>
<sisl xmlns:xsd="http://www.w3.org/2001/XMLSchema" xmlns:xsi="http://www.w3.org/2001/XMLSchema-instance" xmlns="http://www.boldonjames.com/2008/01/sie/internal/label" sislVersion="0" policy="e9c0b8d7-bdb4-4fd3-b62a-f50327aaefce" origin="userSelected">
  <element uid="50c31824-0780-4910-87d1-eaaffd182d42" value=""/>
</sisl>
</file>

<file path=customXml/itemProps1.xml><?xml version="1.0" encoding="utf-8"?>
<ds:datastoreItem xmlns:ds="http://schemas.openxmlformats.org/officeDocument/2006/customXml" ds:itemID="{F73604F7-6AFF-4010-94CC-4D860B744D34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58DA2DA2-F76F-4B1B-A3A8-C62223AC8E37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ABIN</vt:lpstr>
      <vt:lpstr>ABMM</vt:lpstr>
      <vt:lpstr>CDIN</vt:lpstr>
      <vt:lpstr>EFIN</vt:lpstr>
      <vt:lpstr>GHIN</vt:lpstr>
      <vt:lpstr>IJIN</vt:lpstr>
      <vt:lpstr>KLIN</vt:lpstr>
      <vt:lpstr>MNIN</vt:lpstr>
      <vt:lpstr>OPIN</vt:lpstr>
      <vt:lpstr>QRIN</vt:lpstr>
      <vt:lpstr>STIN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PRAVI</dc:creator>
  <cp:lastModifiedBy>PRAVI</cp:lastModifiedBy>
  <cp:lastPrinted>2015-08-26T18:50:24Z</cp:lastPrinted>
  <dcterms:created xsi:type="dcterms:W3CDTF">2012-02-23T01:33:23Z</dcterms:created>
  <dcterms:modified xsi:type="dcterms:W3CDTF">2022-06-20T18:41:47Z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e6cb23de-061e-4b2c-b5fe-703fc3cbae1b</vt:lpwstr>
  </property>
  <property fmtid="{D5CDD505-2E9C-101B-9397-08002B2CF9AE}" pid="3" name="bjSaver">
    <vt:lpwstr>3O9aq7rwdtSkEKIEISIEZtfFj3nM24Be</vt:lpwstr>
  </property>
  <property fmtid="{D5CDD505-2E9C-101B-9397-08002B2CF9AE}" pid="4" name="bjDocumentSecurityLabel">
    <vt:lpwstr>AEP Internal</vt:lpwstr>
  </property>
  <property fmtid="{D5CDD505-2E9C-101B-9397-08002B2CF9AE}" pid="5" name="MSIP_Label_69f43042-6bda-44b2-91eb-eca3d3d484f4_SiteId">
    <vt:lpwstr>15f3c881-6b03-4ff6-8559-77bf5177818f</vt:lpwstr>
  </property>
  <property fmtid="{D5CDD505-2E9C-101B-9397-08002B2CF9AE}" pid="6" name="MSIP_Label_69f43042-6bda-44b2-91eb-eca3d3d484f4_Name">
    <vt:lpwstr>AEP Internal</vt:lpwstr>
  </property>
  <property fmtid="{D5CDD505-2E9C-101B-9397-08002B2CF9AE}" pid="7" name="MSIP_Label_69f43042-6bda-44b2-91eb-eca3d3d484f4_Enabled">
    <vt:lpwstr>true</vt:lpwstr>
  </property>
  <property fmtid="{D5CDD505-2E9C-101B-9397-08002B2CF9AE}" pid="8" name="bjClsUserRVM">
    <vt:lpwstr>[]</vt:lpwstr>
  </property>
  <property fmtid="{D5CDD505-2E9C-101B-9397-08002B2CF9AE}" pid="9" name="bjDocumentLabelXML">
    <vt:lpwstr>&lt;?xml version="1.0" encoding="us-ascii"?&gt;&lt;sisl xmlns:xsd="http://www.w3.org/2001/XMLSchema" xmlns:xsi="http://www.w3.org/2001/XMLSchema-instance" sislVersion="0" policy="e9c0b8d7-bdb4-4fd3-b62a-f50327aaefce" origin="userSelected" xmlns="http://www.boldonj</vt:lpwstr>
  </property>
  <property fmtid="{D5CDD505-2E9C-101B-9397-08002B2CF9AE}" pid="10" name="bjDocumentLabelXML-0">
    <vt:lpwstr>ames.com/2008/01/sie/internal/label"&gt;&lt;element uid="50c31824-0780-4910-87d1-eaaffd182d42" value="" /&gt;&lt;/sisl&gt;</vt:lpwstr>
  </property>
  <property fmtid="{D5CDD505-2E9C-101B-9397-08002B2CF9AE}" pid="11" name="bjLabelHistoryID">
    <vt:lpwstr>{F73604F7-6AFF-4010-94CC-4D860B744D34}</vt:lpwstr>
  </property>
</Properties>
</file>