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bookViews>
    <workbookView xWindow="0" yWindow="0" windowWidth="26085" windowHeight="10740"/>
  </bookViews>
  <sheets>
    <sheet name="Stock" sheetId="1" r:id="rId1"/>
  </sheets>
  <definedNames>
    <definedName name="_xlnm._FilterDatabase" localSheetId="0" hidden="1">Stock!$A$1:$R$37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C37" i="1"/>
  <c r="Q36" i="1"/>
  <c r="C36" i="1"/>
  <c r="Q35" i="1"/>
  <c r="C35" i="1"/>
  <c r="Q34" i="1"/>
  <c r="C34" i="1"/>
  <c r="Q33" i="1"/>
  <c r="C33" i="1"/>
  <c r="Q32" i="1"/>
  <c r="C32" i="1"/>
  <c r="Q31" i="1"/>
  <c r="C31" i="1"/>
  <c r="Q30" i="1"/>
  <c r="C30" i="1"/>
  <c r="Q29" i="1"/>
  <c r="C29" i="1"/>
  <c r="Q28" i="1"/>
  <c r="C28" i="1"/>
  <c r="Q27" i="1"/>
  <c r="C27" i="1"/>
  <c r="Q26" i="1"/>
  <c r="C26" i="1"/>
  <c r="Q25" i="1"/>
  <c r="C25" i="1"/>
  <c r="Q24" i="1"/>
  <c r="C24" i="1"/>
  <c r="Q23" i="1"/>
  <c r="C23" i="1"/>
  <c r="Q22" i="1"/>
  <c r="C22" i="1"/>
  <c r="Q21" i="1"/>
  <c r="C21" i="1"/>
  <c r="Q20" i="1"/>
  <c r="C20" i="1"/>
  <c r="Q19" i="1"/>
  <c r="C19" i="1"/>
  <c r="Q18" i="1"/>
  <c r="C18" i="1"/>
  <c r="Q17" i="1"/>
  <c r="C17" i="1"/>
  <c r="Q16" i="1"/>
  <c r="C16" i="1"/>
  <c r="Q15" i="1"/>
  <c r="C15" i="1"/>
  <c r="Q14" i="1"/>
  <c r="C14" i="1"/>
  <c r="Q13" i="1"/>
  <c r="C13" i="1"/>
  <c r="Q12" i="1"/>
  <c r="C12" i="1"/>
  <c r="Q11" i="1"/>
  <c r="C11" i="1"/>
  <c r="Q10" i="1"/>
  <c r="C10" i="1"/>
  <c r="Q9" i="1"/>
  <c r="C9" i="1"/>
  <c r="Q8" i="1"/>
  <c r="C8" i="1"/>
  <c r="Q7" i="1"/>
  <c r="C7" i="1"/>
  <c r="Q6" i="1"/>
  <c r="C6" i="1"/>
  <c r="Q5" i="1"/>
  <c r="C5" i="1"/>
  <c r="Q4" i="1"/>
  <c r="C4" i="1"/>
  <c r="Q3" i="1"/>
  <c r="C3" i="1"/>
  <c r="Q2" i="1"/>
  <c r="C2" i="1"/>
</calcChain>
</file>

<file path=xl/sharedStrings.xml><?xml version="1.0" encoding="utf-8"?>
<sst xmlns="http://schemas.openxmlformats.org/spreadsheetml/2006/main" count="346" uniqueCount="137">
  <si>
    <t>Sr No</t>
  </si>
  <si>
    <t>Stone Id</t>
  </si>
  <si>
    <t>Lab</t>
  </si>
  <si>
    <t>Report No</t>
  </si>
  <si>
    <t>Shape</t>
  </si>
  <si>
    <t>Carats</t>
  </si>
  <si>
    <t>Color</t>
  </si>
  <si>
    <t>Clarity</t>
  </si>
  <si>
    <t>Cut</t>
  </si>
  <si>
    <t>Polish</t>
  </si>
  <si>
    <t>Symm</t>
  </si>
  <si>
    <t>Measurement</t>
  </si>
  <si>
    <t>Table %</t>
  </si>
  <si>
    <t>Depth %</t>
  </si>
  <si>
    <t>Ratio</t>
  </si>
  <si>
    <t>Rap. Price</t>
  </si>
  <si>
    <t>VIDEO</t>
  </si>
  <si>
    <t>RBC</t>
  </si>
  <si>
    <t>F</t>
  </si>
  <si>
    <t>ID</t>
  </si>
  <si>
    <t>EX</t>
  </si>
  <si>
    <t/>
  </si>
  <si>
    <t>VVS2</t>
  </si>
  <si>
    <t>547016</t>
  </si>
  <si>
    <t>633413222</t>
  </si>
  <si>
    <t>6.37-6.41*3.99</t>
  </si>
  <si>
    <t>549927</t>
  </si>
  <si>
    <t>634416754</t>
  </si>
  <si>
    <t>6.39-6.41*3.95</t>
  </si>
  <si>
    <t>554266</t>
  </si>
  <si>
    <t>635451311</t>
  </si>
  <si>
    <t>VS1</t>
  </si>
  <si>
    <t>6.41-6.44*3.93</t>
  </si>
  <si>
    <t>555443</t>
  </si>
  <si>
    <t>635494743</t>
  </si>
  <si>
    <t>6.47-6.50*3.92</t>
  </si>
  <si>
    <t>OVAL BRILLIANT</t>
  </si>
  <si>
    <t>496269</t>
  </si>
  <si>
    <t>620488963</t>
  </si>
  <si>
    <t>8.13-5.53*3.47</t>
  </si>
  <si>
    <t>532819</t>
  </si>
  <si>
    <t>629477302</t>
  </si>
  <si>
    <t>8.18-5.60*3.49</t>
  </si>
  <si>
    <t>540150</t>
  </si>
  <si>
    <t>632471067</t>
  </si>
  <si>
    <t>8.10-5.70*3.51</t>
  </si>
  <si>
    <t>540737</t>
  </si>
  <si>
    <t>632471096</t>
  </si>
  <si>
    <t>7.96-5.69*3.58</t>
  </si>
  <si>
    <t>545960</t>
  </si>
  <si>
    <t>633498226</t>
  </si>
  <si>
    <t>8.22-5.58*3.48</t>
  </si>
  <si>
    <t>495481</t>
  </si>
  <si>
    <t>619455075</t>
  </si>
  <si>
    <t>8.31-5.50*3.46</t>
  </si>
  <si>
    <t>532806</t>
  </si>
  <si>
    <t>629486477</t>
  </si>
  <si>
    <t>8.11-5.73*3.50</t>
  </si>
  <si>
    <t>532812</t>
  </si>
  <si>
    <t>629495818</t>
  </si>
  <si>
    <t>8.13-5.69*3.54</t>
  </si>
  <si>
    <t>532841</t>
  </si>
  <si>
    <t>629486300</t>
  </si>
  <si>
    <t>8.09-5.67*3.48</t>
  </si>
  <si>
    <t>534867</t>
  </si>
  <si>
    <t>629409151</t>
  </si>
  <si>
    <t>8.09-5.75*3.50</t>
  </si>
  <si>
    <t>538864</t>
  </si>
  <si>
    <t>631436254</t>
  </si>
  <si>
    <t>8.14-5.69*3.53</t>
  </si>
  <si>
    <t>544141</t>
  </si>
  <si>
    <t>632447841</t>
  </si>
  <si>
    <t>8.42-5.61*3.36</t>
  </si>
  <si>
    <t>547390</t>
  </si>
  <si>
    <t>633445594</t>
  </si>
  <si>
    <t>8.39-5.63*3.44</t>
  </si>
  <si>
    <t>548782</t>
  </si>
  <si>
    <t>634416670</t>
  </si>
  <si>
    <t>8.37-5.58*3.46</t>
  </si>
  <si>
    <t>550030</t>
  </si>
  <si>
    <t>634416551</t>
  </si>
  <si>
    <t>8.03-5.74*3.52</t>
  </si>
  <si>
    <t>551614</t>
  </si>
  <si>
    <t>634429148</t>
  </si>
  <si>
    <t>8.39-5.57*3.46</t>
  </si>
  <si>
    <t>554937</t>
  </si>
  <si>
    <t>635482827</t>
  </si>
  <si>
    <t>8.38-5.59*3.49</t>
  </si>
  <si>
    <t>555194</t>
  </si>
  <si>
    <t>635483026</t>
  </si>
  <si>
    <t>8.32-5.57*3.49</t>
  </si>
  <si>
    <t>555268</t>
  </si>
  <si>
    <t>635482960</t>
  </si>
  <si>
    <t>8.03-5.75*3.54</t>
  </si>
  <si>
    <t>555306</t>
  </si>
  <si>
    <t>635483279</t>
  </si>
  <si>
    <t>8.16-5.61*3.53</t>
  </si>
  <si>
    <t>PEAR BRILLIANT</t>
  </si>
  <si>
    <t>516780</t>
  </si>
  <si>
    <t>625434139</t>
  </si>
  <si>
    <t>9.22-5.54*3.48</t>
  </si>
  <si>
    <t>543961</t>
  </si>
  <si>
    <t>632447796</t>
  </si>
  <si>
    <t>9.16-5.64*3.41</t>
  </si>
  <si>
    <t>533041</t>
  </si>
  <si>
    <t>629477314</t>
  </si>
  <si>
    <t>8.98-5.56*3.50</t>
  </si>
  <si>
    <t>547555</t>
  </si>
  <si>
    <t>633431551</t>
  </si>
  <si>
    <t>8.94-5.67*3.49</t>
  </si>
  <si>
    <t>MQS</t>
  </si>
  <si>
    <t>467052</t>
  </si>
  <si>
    <t>611368161</t>
  </si>
  <si>
    <t>10.18-5.36*3.19</t>
  </si>
  <si>
    <t>494834</t>
  </si>
  <si>
    <t>619437861</t>
  </si>
  <si>
    <t>10.29-5.40*3.22</t>
  </si>
  <si>
    <t>EMERALD</t>
  </si>
  <si>
    <t>454794</t>
  </si>
  <si>
    <t>606352499</t>
  </si>
  <si>
    <t>6.85-4.78*3.15</t>
  </si>
  <si>
    <t>506139</t>
  </si>
  <si>
    <t>622495881</t>
  </si>
  <si>
    <t>6.62-4.76*3.21</t>
  </si>
  <si>
    <t>517239</t>
  </si>
  <si>
    <t>625445661</t>
  </si>
  <si>
    <t>6.92-4.79*3.20</t>
  </si>
  <si>
    <t>517432</t>
  </si>
  <si>
    <t>625445219</t>
  </si>
  <si>
    <t>6.56-4.68*3.21</t>
  </si>
  <si>
    <t>532989</t>
  </si>
  <si>
    <t>629477136</t>
  </si>
  <si>
    <t>6.88-4.73*3.04</t>
  </si>
  <si>
    <t>544596</t>
  </si>
  <si>
    <t>633490792</t>
  </si>
  <si>
    <t>6.84-4.59*3.13</t>
  </si>
  <si>
    <t>JODI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</si>
</sst>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  <charset val="134"/>
    </font>
    <font>
      <b/>
      <sz val="8"/>
      <color rgb="FF000000"/>
      <name val="Verdana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Fill="0" applyBorder="0"/>
  </cellStyleXfs>
  <cellXfs count="10">
    <xf numFmtId="0" fontId="0" fillId="0" borderId="0" xfId="0" applyNumberFormat="1" applyFont="1"/>
    <xf numFmtId="0" fontId="1" fillId="2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2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pane ySplit="1" topLeftCell="A2" activePane="bottomLeft" state="frozen"/>
      <selection pane="bottomLeft" activeCell="O13" sqref="O13"/>
    </sheetView>
  </sheetViews>
  <sheetFormatPr defaultColWidth="9" defaultRowHeight="15"/>
  <cols>
    <col min="1" max="1" width="6.140625" customWidth="1"/>
    <col min="2" max="2" width="8.42578125" customWidth="1"/>
    <col min="3" max="3" width="4.42578125" customWidth="1"/>
    <col min="4" max="4" width="10.42578125" customWidth="1"/>
    <col min="5" max="5" width="15.42578125" customWidth="1"/>
    <col min="6" max="6" width="7" customWidth="1"/>
    <col min="7" max="7" width="5.85546875" customWidth="1"/>
    <col min="8" max="8" width="7" customWidth="1"/>
    <col min="9" max="9" width="4.28515625" customWidth="1"/>
    <col min="10" max="10" width="6.42578125" customWidth="1"/>
    <col min="11" max="11" width="6.5703125" customWidth="1"/>
    <col min="12" max="12" width="15.140625" customWidth="1"/>
    <col min="13" max="13" width="8.28515625" customWidth="1"/>
    <col min="14" max="14" width="8.7109375" customWidth="1"/>
    <col min="15" max="15" width="5.7109375" customWidth="1"/>
    <col min="16" max="17" width="9.85546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136</v>
      </c>
    </row>
    <row r="2" spans="1:18">
      <c r="A2" s="2">
        <v>31</v>
      </c>
      <c r="B2" s="2" t="s">
        <v>23</v>
      </c>
      <c r="C2" s="3" t="str">
        <f>HYPERLINK("http://www.igi.org/verify.php?r=633413222","IGI")</f>
        <v>IGI</v>
      </c>
      <c r="D2" s="2" t="s">
        <v>24</v>
      </c>
      <c r="E2" s="2" t="s">
        <v>17</v>
      </c>
      <c r="F2" s="4">
        <v>1</v>
      </c>
      <c r="G2" s="2" t="s">
        <v>18</v>
      </c>
      <c r="H2" s="2" t="s">
        <v>22</v>
      </c>
      <c r="I2" s="2" t="s">
        <v>19</v>
      </c>
      <c r="J2" s="2" t="s">
        <v>20</v>
      </c>
      <c r="K2" s="2" t="s">
        <v>20</v>
      </c>
      <c r="L2" s="2" t="s">
        <v>25</v>
      </c>
      <c r="M2" s="4">
        <v>57</v>
      </c>
      <c r="N2" s="4">
        <v>62.4</v>
      </c>
      <c r="O2" s="4" t="s">
        <v>21</v>
      </c>
      <c r="P2" s="5">
        <v>10300</v>
      </c>
      <c r="Q2" s="3" t="str">
        <f>HYPERLINK("https://www.dnav360.com/vision/dna.html?d=547016&amp;ic=1","VIDEO")</f>
        <v>VIDEO</v>
      </c>
      <c r="R2" s="8">
        <v>1</v>
      </c>
    </row>
    <row r="3" spans="1:18">
      <c r="A3" s="2">
        <v>32</v>
      </c>
      <c r="B3" s="2" t="s">
        <v>26</v>
      </c>
      <c r="C3" s="3" t="str">
        <f>HYPERLINK("http://www.igi.org/verify.php?r=634416754","IGI")</f>
        <v>IGI</v>
      </c>
      <c r="D3" s="2" t="s">
        <v>27</v>
      </c>
      <c r="E3" s="2" t="s">
        <v>17</v>
      </c>
      <c r="F3" s="4">
        <v>1</v>
      </c>
      <c r="G3" s="2" t="s">
        <v>18</v>
      </c>
      <c r="H3" s="2" t="s">
        <v>22</v>
      </c>
      <c r="I3" s="2" t="s">
        <v>19</v>
      </c>
      <c r="J3" s="2" t="s">
        <v>20</v>
      </c>
      <c r="K3" s="2" t="s">
        <v>20</v>
      </c>
      <c r="L3" s="2" t="s">
        <v>28</v>
      </c>
      <c r="M3" s="4">
        <v>57</v>
      </c>
      <c r="N3" s="4">
        <v>61.7</v>
      </c>
      <c r="O3" s="4" t="s">
        <v>21</v>
      </c>
      <c r="P3" s="5">
        <v>10300</v>
      </c>
      <c r="Q3" s="3" t="str">
        <f>HYPERLINK("https://www.dnav360.com/vision/dna.html?d=549927&amp;ic=1","VIDEO")</f>
        <v>VIDEO</v>
      </c>
      <c r="R3" s="8">
        <v>1</v>
      </c>
    </row>
    <row r="4" spans="1:18">
      <c r="A4" s="2">
        <v>34</v>
      </c>
      <c r="B4" s="2" t="s">
        <v>29</v>
      </c>
      <c r="C4" s="3" t="str">
        <f>HYPERLINK("http://www.igi.org/verify.php?r=635451311","IGI")</f>
        <v>IGI</v>
      </c>
      <c r="D4" s="2" t="s">
        <v>30</v>
      </c>
      <c r="E4" s="2" t="s">
        <v>17</v>
      </c>
      <c r="F4" s="4">
        <v>1</v>
      </c>
      <c r="G4" s="2" t="s">
        <v>18</v>
      </c>
      <c r="H4" s="2" t="s">
        <v>31</v>
      </c>
      <c r="I4" s="2" t="s">
        <v>19</v>
      </c>
      <c r="J4" s="2" t="s">
        <v>20</v>
      </c>
      <c r="K4" s="2" t="s">
        <v>20</v>
      </c>
      <c r="L4" s="2" t="s">
        <v>32</v>
      </c>
      <c r="M4" s="4">
        <v>58</v>
      </c>
      <c r="N4" s="4">
        <v>61.3</v>
      </c>
      <c r="O4" s="4" t="s">
        <v>21</v>
      </c>
      <c r="P4" s="5">
        <v>9200</v>
      </c>
      <c r="Q4" s="3" t="str">
        <f>HYPERLINK("https://www.dnav360.com/vision/dna.html?d=554266&amp;ic=1","VIDEO")</f>
        <v>VIDEO</v>
      </c>
      <c r="R4" s="8">
        <v>2</v>
      </c>
    </row>
    <row r="5" spans="1:18">
      <c r="A5" s="2">
        <v>35</v>
      </c>
      <c r="B5" s="2" t="s">
        <v>33</v>
      </c>
      <c r="C5" s="3" t="str">
        <f>HYPERLINK("http://www.igi.org/verify.php?r=635494743","IGI")</f>
        <v>IGI</v>
      </c>
      <c r="D5" s="2" t="s">
        <v>34</v>
      </c>
      <c r="E5" s="2" t="s">
        <v>17</v>
      </c>
      <c r="F5" s="4">
        <v>1</v>
      </c>
      <c r="G5" s="2" t="s">
        <v>18</v>
      </c>
      <c r="H5" s="2" t="s">
        <v>31</v>
      </c>
      <c r="I5" s="2" t="s">
        <v>19</v>
      </c>
      <c r="J5" s="2" t="s">
        <v>20</v>
      </c>
      <c r="K5" s="2" t="s">
        <v>20</v>
      </c>
      <c r="L5" s="2" t="s">
        <v>35</v>
      </c>
      <c r="M5" s="4">
        <v>57</v>
      </c>
      <c r="N5" s="4">
        <v>60.4</v>
      </c>
      <c r="O5" s="4" t="s">
        <v>21</v>
      </c>
      <c r="P5" s="5">
        <v>9200</v>
      </c>
      <c r="Q5" s="3" t="str">
        <f>HYPERLINK("https://www.dnav360.com/vision/dna.html?d=555443&amp;ic=1","VIDEO")</f>
        <v>VIDEO</v>
      </c>
      <c r="R5" s="9">
        <v>2</v>
      </c>
    </row>
    <row r="6" spans="1:18">
      <c r="A6" s="2">
        <v>65</v>
      </c>
      <c r="B6" s="2" t="s">
        <v>37</v>
      </c>
      <c r="C6" s="3" t="str">
        <f>HYPERLINK("http://www.igi.org/verify.php?r=620488963","IGI")</f>
        <v>IGI</v>
      </c>
      <c r="D6" s="2" t="s">
        <v>38</v>
      </c>
      <c r="E6" s="2" t="s">
        <v>36</v>
      </c>
      <c r="F6" s="4">
        <v>1</v>
      </c>
      <c r="G6" s="2" t="s">
        <v>18</v>
      </c>
      <c r="H6" s="2" t="s">
        <v>22</v>
      </c>
      <c r="I6" s="2" t="s">
        <v>21</v>
      </c>
      <c r="J6" s="2" t="s">
        <v>20</v>
      </c>
      <c r="K6" s="2" t="s">
        <v>20</v>
      </c>
      <c r="L6" s="2" t="s">
        <v>39</v>
      </c>
      <c r="M6" s="4">
        <v>61</v>
      </c>
      <c r="N6" s="4">
        <v>62.7</v>
      </c>
      <c r="O6" s="4">
        <v>1.47</v>
      </c>
      <c r="P6" s="5">
        <v>7700</v>
      </c>
      <c r="Q6" s="3" t="str">
        <f>HYPERLINK("https://www.dnav360.com/vision/dna.html?d=496269&amp;ic=1","VIDEO")</f>
        <v>VIDEO</v>
      </c>
      <c r="R6" s="8">
        <v>5</v>
      </c>
    </row>
    <row r="7" spans="1:18">
      <c r="A7" s="2">
        <v>66</v>
      </c>
      <c r="B7" s="2" t="s">
        <v>40</v>
      </c>
      <c r="C7" s="3" t="str">
        <f>HYPERLINK("http://www.igi.org/verify.php?r=629477302","IGI")</f>
        <v>IGI</v>
      </c>
      <c r="D7" s="2" t="s">
        <v>41</v>
      </c>
      <c r="E7" s="2" t="s">
        <v>36</v>
      </c>
      <c r="F7" s="4">
        <v>1</v>
      </c>
      <c r="G7" s="2" t="s">
        <v>18</v>
      </c>
      <c r="H7" s="2" t="s">
        <v>22</v>
      </c>
      <c r="I7" s="2" t="s">
        <v>21</v>
      </c>
      <c r="J7" s="2" t="s">
        <v>20</v>
      </c>
      <c r="K7" s="2" t="s">
        <v>20</v>
      </c>
      <c r="L7" s="2" t="s">
        <v>42</v>
      </c>
      <c r="M7" s="4">
        <v>60</v>
      </c>
      <c r="N7" s="4">
        <v>62.3</v>
      </c>
      <c r="O7" s="4">
        <v>1.46</v>
      </c>
      <c r="P7" s="5">
        <v>7700</v>
      </c>
      <c r="Q7" s="3" t="str">
        <f>HYPERLINK("https://www.dnav360.com/vision/dna.html?d=532819&amp;ic=1","VIDEO")</f>
        <v>VIDEO</v>
      </c>
      <c r="R7" s="8">
        <v>5</v>
      </c>
    </row>
    <row r="8" spans="1:18">
      <c r="A8" s="2">
        <v>67</v>
      </c>
      <c r="B8" s="2" t="s">
        <v>43</v>
      </c>
      <c r="C8" s="3" t="str">
        <f>HYPERLINK("http://www.igi.org/verify.php?r=632471067","IGI")</f>
        <v>IGI</v>
      </c>
      <c r="D8" s="2" t="s">
        <v>44</v>
      </c>
      <c r="E8" s="2" t="s">
        <v>36</v>
      </c>
      <c r="F8" s="4">
        <v>1</v>
      </c>
      <c r="G8" s="2" t="s">
        <v>18</v>
      </c>
      <c r="H8" s="2" t="s">
        <v>22</v>
      </c>
      <c r="I8" s="2" t="s">
        <v>21</v>
      </c>
      <c r="J8" s="2" t="s">
        <v>20</v>
      </c>
      <c r="K8" s="2" t="s">
        <v>20</v>
      </c>
      <c r="L8" s="2" t="s">
        <v>45</v>
      </c>
      <c r="M8" s="4">
        <v>61</v>
      </c>
      <c r="N8" s="4">
        <v>61.6</v>
      </c>
      <c r="O8" s="4">
        <v>1.42</v>
      </c>
      <c r="P8" s="5">
        <v>7700</v>
      </c>
      <c r="Q8" s="3" t="str">
        <f>HYPERLINK("https://www.dnav360.com/vision/dna.html?d=540150&amp;ic=1","VIDEO")</f>
        <v>VIDEO</v>
      </c>
      <c r="R8" s="8">
        <v>6</v>
      </c>
    </row>
    <row r="9" spans="1:18">
      <c r="A9" s="2">
        <v>68</v>
      </c>
      <c r="B9" s="2" t="s">
        <v>46</v>
      </c>
      <c r="C9" s="3" t="str">
        <f>HYPERLINK("http://www.igi.org/verify.php?r=632471096","IGI")</f>
        <v>IGI</v>
      </c>
      <c r="D9" s="2" t="s">
        <v>47</v>
      </c>
      <c r="E9" s="2" t="s">
        <v>36</v>
      </c>
      <c r="F9" s="4">
        <v>1</v>
      </c>
      <c r="G9" s="2" t="s">
        <v>18</v>
      </c>
      <c r="H9" s="2" t="s">
        <v>22</v>
      </c>
      <c r="I9" s="2" t="s">
        <v>21</v>
      </c>
      <c r="J9" s="2" t="s">
        <v>20</v>
      </c>
      <c r="K9" s="2" t="s">
        <v>20</v>
      </c>
      <c r="L9" s="2" t="s">
        <v>48</v>
      </c>
      <c r="M9" s="4">
        <v>61</v>
      </c>
      <c r="N9" s="4">
        <v>62.9</v>
      </c>
      <c r="O9" s="4">
        <v>1.4</v>
      </c>
      <c r="P9" s="5">
        <v>7700</v>
      </c>
      <c r="Q9" s="3" t="str">
        <f>HYPERLINK("https://www.dnav360.com/vision/dna.html?d=540737&amp;ic=1","VIDEO")</f>
        <v>VIDEO</v>
      </c>
      <c r="R9" s="9">
        <v>6</v>
      </c>
    </row>
    <row r="10" spans="1:18">
      <c r="A10" s="2">
        <v>69</v>
      </c>
      <c r="B10" s="2" t="s">
        <v>49</v>
      </c>
      <c r="C10" s="3" t="str">
        <f>HYPERLINK("http://www.igi.org/verify.php?r=633498226","IGI")</f>
        <v>IGI</v>
      </c>
      <c r="D10" s="2" t="s">
        <v>50</v>
      </c>
      <c r="E10" s="2" t="s">
        <v>36</v>
      </c>
      <c r="F10" s="4">
        <v>1</v>
      </c>
      <c r="G10" s="2" t="s">
        <v>18</v>
      </c>
      <c r="H10" s="2" t="s">
        <v>22</v>
      </c>
      <c r="I10" s="2" t="s">
        <v>21</v>
      </c>
      <c r="J10" s="2" t="s">
        <v>20</v>
      </c>
      <c r="K10" s="2" t="s">
        <v>20</v>
      </c>
      <c r="L10" s="2" t="s">
        <v>51</v>
      </c>
      <c r="M10" s="4">
        <v>62</v>
      </c>
      <c r="N10" s="4">
        <v>62.4</v>
      </c>
      <c r="O10" s="4">
        <v>1.47</v>
      </c>
      <c r="P10" s="5">
        <v>7700</v>
      </c>
      <c r="Q10" s="3" t="str">
        <f>HYPERLINK("https://www.dnav360.com/vision/dna.html?d=545960&amp;ic=1","VIDEO")</f>
        <v>VIDEO</v>
      </c>
      <c r="R10" s="9">
        <v>7</v>
      </c>
    </row>
    <row r="11" spans="1:18">
      <c r="A11" s="2">
        <v>173</v>
      </c>
      <c r="B11" s="2" t="s">
        <v>52</v>
      </c>
      <c r="C11" s="3" t="str">
        <f>HYPERLINK("http://www.igi.org/verify.php?r=619455075","IGI")</f>
        <v>IGI</v>
      </c>
      <c r="D11" s="2" t="s">
        <v>53</v>
      </c>
      <c r="E11" s="2" t="s">
        <v>36</v>
      </c>
      <c r="F11" s="4">
        <v>1</v>
      </c>
      <c r="G11" s="2" t="s">
        <v>18</v>
      </c>
      <c r="H11" s="2" t="s">
        <v>31</v>
      </c>
      <c r="I11" s="2" t="s">
        <v>21</v>
      </c>
      <c r="J11" s="2" t="s">
        <v>20</v>
      </c>
      <c r="K11" s="2" t="s">
        <v>20</v>
      </c>
      <c r="L11" s="2" t="s">
        <v>54</v>
      </c>
      <c r="M11" s="4">
        <v>61</v>
      </c>
      <c r="N11" s="4">
        <v>62.9</v>
      </c>
      <c r="O11" s="4">
        <v>1.51</v>
      </c>
      <c r="P11" s="5">
        <v>7000</v>
      </c>
      <c r="Q11" s="3" t="str">
        <f>HYPERLINK("https://www.dnav360.com/vision/dna.html?d=495481&amp;ic=1","VIDEO")</f>
        <v>VIDEO</v>
      </c>
      <c r="R11" s="8">
        <v>7</v>
      </c>
    </row>
    <row r="12" spans="1:18">
      <c r="A12" s="2">
        <v>174</v>
      </c>
      <c r="B12" s="2" t="s">
        <v>55</v>
      </c>
      <c r="C12" s="3" t="str">
        <f>HYPERLINK("http://www.igi.org/verify.php?r=629486477","IGI")</f>
        <v>IGI</v>
      </c>
      <c r="D12" s="2" t="s">
        <v>56</v>
      </c>
      <c r="E12" s="2" t="s">
        <v>36</v>
      </c>
      <c r="F12" s="4">
        <v>1</v>
      </c>
      <c r="G12" s="2" t="s">
        <v>18</v>
      </c>
      <c r="H12" s="2" t="s">
        <v>31</v>
      </c>
      <c r="I12" s="2" t="s">
        <v>21</v>
      </c>
      <c r="J12" s="2" t="s">
        <v>20</v>
      </c>
      <c r="K12" s="2" t="s">
        <v>20</v>
      </c>
      <c r="L12" s="2" t="s">
        <v>57</v>
      </c>
      <c r="M12" s="4">
        <v>57</v>
      </c>
      <c r="N12" s="4">
        <v>61.1</v>
      </c>
      <c r="O12" s="4">
        <v>1.42</v>
      </c>
      <c r="P12" s="5">
        <v>7000</v>
      </c>
      <c r="Q12" s="3" t="str">
        <f>HYPERLINK("https://www.dnav360.com/vision/dna.html?d=532806&amp;ic=1","VIDEO")</f>
        <v>VIDEO</v>
      </c>
      <c r="R12" s="8">
        <v>8</v>
      </c>
    </row>
    <row r="13" spans="1:18">
      <c r="A13" s="2">
        <v>175</v>
      </c>
      <c r="B13" s="2" t="s">
        <v>58</v>
      </c>
      <c r="C13" s="3" t="str">
        <f>HYPERLINK("http://www.igi.org/verify.php?r=629495818","IGI")</f>
        <v>IGI</v>
      </c>
      <c r="D13" s="2" t="s">
        <v>59</v>
      </c>
      <c r="E13" s="2" t="s">
        <v>36</v>
      </c>
      <c r="F13" s="4">
        <v>1</v>
      </c>
      <c r="G13" s="2" t="s">
        <v>18</v>
      </c>
      <c r="H13" s="2" t="s">
        <v>31</v>
      </c>
      <c r="I13" s="2" t="s">
        <v>21</v>
      </c>
      <c r="J13" s="2" t="s">
        <v>20</v>
      </c>
      <c r="K13" s="2" t="s">
        <v>20</v>
      </c>
      <c r="L13" s="2" t="s">
        <v>60</v>
      </c>
      <c r="M13" s="4">
        <v>59</v>
      </c>
      <c r="N13" s="4">
        <v>62.2</v>
      </c>
      <c r="O13" s="4">
        <v>1.43</v>
      </c>
      <c r="P13" s="5">
        <v>7000</v>
      </c>
      <c r="Q13" s="3" t="str">
        <f>HYPERLINK("https://www.dnav360.com/vision/dna.html?d=532812&amp;ic=1","VIDEO")</f>
        <v>VIDEO</v>
      </c>
      <c r="R13" s="8">
        <v>8</v>
      </c>
    </row>
    <row r="14" spans="1:18">
      <c r="A14" s="2">
        <v>176</v>
      </c>
      <c r="B14" s="2" t="s">
        <v>61</v>
      </c>
      <c r="C14" s="3" t="str">
        <f>HYPERLINK("http://www.igi.org/verify.php?r=629486300","IGI")</f>
        <v>IGI</v>
      </c>
      <c r="D14" s="2" t="s">
        <v>62</v>
      </c>
      <c r="E14" s="2" t="s">
        <v>36</v>
      </c>
      <c r="F14" s="4">
        <v>1</v>
      </c>
      <c r="G14" s="2" t="s">
        <v>18</v>
      </c>
      <c r="H14" s="2" t="s">
        <v>31</v>
      </c>
      <c r="I14" s="2" t="s">
        <v>21</v>
      </c>
      <c r="J14" s="2" t="s">
        <v>20</v>
      </c>
      <c r="K14" s="2" t="s">
        <v>20</v>
      </c>
      <c r="L14" s="2" t="s">
        <v>63</v>
      </c>
      <c r="M14" s="4">
        <v>62</v>
      </c>
      <c r="N14" s="4">
        <v>61.4</v>
      </c>
      <c r="O14" s="4">
        <v>1.43</v>
      </c>
      <c r="P14" s="5">
        <v>7000</v>
      </c>
      <c r="Q14" s="3" t="str">
        <f>HYPERLINK("https://www.dnav360.com/vision/dna.html?d=532841&amp;ic=1","VIDEO")</f>
        <v>VIDEO</v>
      </c>
      <c r="R14" s="9">
        <v>9</v>
      </c>
    </row>
    <row r="15" spans="1:18">
      <c r="A15" s="2">
        <v>177</v>
      </c>
      <c r="B15" s="2" t="s">
        <v>64</v>
      </c>
      <c r="C15" s="3" t="str">
        <f>HYPERLINK("http://www.igi.org/verify.php?r=629409151","IGI")</f>
        <v>IGI</v>
      </c>
      <c r="D15" s="2" t="s">
        <v>65</v>
      </c>
      <c r="E15" s="2" t="s">
        <v>36</v>
      </c>
      <c r="F15" s="4">
        <v>1</v>
      </c>
      <c r="G15" s="2" t="s">
        <v>18</v>
      </c>
      <c r="H15" s="2" t="s">
        <v>31</v>
      </c>
      <c r="I15" s="2" t="s">
        <v>21</v>
      </c>
      <c r="J15" s="2" t="s">
        <v>20</v>
      </c>
      <c r="K15" s="2" t="s">
        <v>20</v>
      </c>
      <c r="L15" s="2" t="s">
        <v>66</v>
      </c>
      <c r="M15" s="4">
        <v>62</v>
      </c>
      <c r="N15" s="4">
        <v>60.9</v>
      </c>
      <c r="O15" s="4">
        <v>1.41</v>
      </c>
      <c r="P15" s="5">
        <v>7000</v>
      </c>
      <c r="Q15" s="3" t="str">
        <f>HYPERLINK("https://www.dnav360.com/vision/dna.html?d=534867&amp;ic=1","VIDEO")</f>
        <v>VIDEO</v>
      </c>
      <c r="R15" s="9">
        <v>9</v>
      </c>
    </row>
    <row r="16" spans="1:18">
      <c r="A16" s="2">
        <v>178</v>
      </c>
      <c r="B16" s="2" t="s">
        <v>67</v>
      </c>
      <c r="C16" s="3" t="str">
        <f>HYPERLINK("http://www.igi.org/verify.php?r=631436254","IGI")</f>
        <v>IGI</v>
      </c>
      <c r="D16" s="2" t="s">
        <v>68</v>
      </c>
      <c r="E16" s="2" t="s">
        <v>36</v>
      </c>
      <c r="F16" s="4">
        <v>1</v>
      </c>
      <c r="G16" s="2" t="s">
        <v>18</v>
      </c>
      <c r="H16" s="2" t="s">
        <v>31</v>
      </c>
      <c r="I16" s="2" t="s">
        <v>21</v>
      </c>
      <c r="J16" s="2" t="s">
        <v>20</v>
      </c>
      <c r="K16" s="2" t="s">
        <v>20</v>
      </c>
      <c r="L16" s="2" t="s">
        <v>69</v>
      </c>
      <c r="M16" s="4">
        <v>60</v>
      </c>
      <c r="N16" s="4">
        <v>62</v>
      </c>
      <c r="O16" s="4">
        <v>1.43</v>
      </c>
      <c r="P16" s="5">
        <v>7000</v>
      </c>
      <c r="Q16" s="3" t="str">
        <f>HYPERLINK("https://www.dnav360.com/vision/dna.html?d=538864&amp;ic=1","VIDEO")</f>
        <v>VIDEO</v>
      </c>
      <c r="R16" s="9">
        <v>10</v>
      </c>
    </row>
    <row r="17" spans="1:18">
      <c r="A17" s="2">
        <v>179</v>
      </c>
      <c r="B17" s="2" t="s">
        <v>70</v>
      </c>
      <c r="C17" s="3" t="str">
        <f>HYPERLINK("http://www.igi.org/verify.php?r=632447841","IGI")</f>
        <v>IGI</v>
      </c>
      <c r="D17" s="2" t="s">
        <v>71</v>
      </c>
      <c r="E17" s="2" t="s">
        <v>36</v>
      </c>
      <c r="F17" s="4">
        <v>1</v>
      </c>
      <c r="G17" s="2" t="s">
        <v>18</v>
      </c>
      <c r="H17" s="2" t="s">
        <v>31</v>
      </c>
      <c r="I17" s="2" t="s">
        <v>21</v>
      </c>
      <c r="J17" s="2" t="s">
        <v>20</v>
      </c>
      <c r="K17" s="2" t="s">
        <v>20</v>
      </c>
      <c r="L17" s="2" t="s">
        <v>72</v>
      </c>
      <c r="M17" s="4">
        <v>59</v>
      </c>
      <c r="N17" s="4">
        <v>59.9</v>
      </c>
      <c r="O17" s="4">
        <v>1.5</v>
      </c>
      <c r="P17" s="5">
        <v>7000</v>
      </c>
      <c r="Q17" s="3" t="str">
        <f>HYPERLINK("https://www.dnav360.com/vision/dna.html?d=544141&amp;ic=1","VIDEO")</f>
        <v>VIDEO</v>
      </c>
      <c r="R17" s="9">
        <v>10</v>
      </c>
    </row>
    <row r="18" spans="1:18">
      <c r="A18" s="2">
        <v>180</v>
      </c>
      <c r="B18" s="2" t="s">
        <v>73</v>
      </c>
      <c r="C18" s="3" t="str">
        <f>HYPERLINK("http://www.igi.org/verify.php?r=633445594","IGI")</f>
        <v>IGI</v>
      </c>
      <c r="D18" s="2" t="s">
        <v>74</v>
      </c>
      <c r="E18" s="2" t="s">
        <v>36</v>
      </c>
      <c r="F18" s="4">
        <v>1</v>
      </c>
      <c r="G18" s="2" t="s">
        <v>18</v>
      </c>
      <c r="H18" s="2" t="s">
        <v>31</v>
      </c>
      <c r="I18" s="2" t="s">
        <v>21</v>
      </c>
      <c r="J18" s="2" t="s">
        <v>20</v>
      </c>
      <c r="K18" s="2" t="s">
        <v>20</v>
      </c>
      <c r="L18" s="2" t="s">
        <v>75</v>
      </c>
      <c r="M18" s="4">
        <v>59</v>
      </c>
      <c r="N18" s="4">
        <v>61.1</v>
      </c>
      <c r="O18" s="4">
        <v>1.49</v>
      </c>
      <c r="P18" s="5">
        <v>7000</v>
      </c>
      <c r="Q18" s="3" t="str">
        <f>HYPERLINK("https://www.dnav360.com/vision/dna.html?d=547390&amp;ic=1","VIDEO")</f>
        <v>VIDEO</v>
      </c>
      <c r="R18" s="9">
        <v>11</v>
      </c>
    </row>
    <row r="19" spans="1:18">
      <c r="A19" s="2">
        <v>181</v>
      </c>
      <c r="B19" s="2" t="s">
        <v>76</v>
      </c>
      <c r="C19" s="3" t="str">
        <f>HYPERLINK("http://www.igi.org/verify.php?r=634416670","IGI")</f>
        <v>IGI</v>
      </c>
      <c r="D19" s="2" t="s">
        <v>77</v>
      </c>
      <c r="E19" s="2" t="s">
        <v>36</v>
      </c>
      <c r="F19" s="4">
        <v>1</v>
      </c>
      <c r="G19" s="2" t="s">
        <v>18</v>
      </c>
      <c r="H19" s="2" t="s">
        <v>31</v>
      </c>
      <c r="I19" s="2" t="s">
        <v>21</v>
      </c>
      <c r="J19" s="2" t="s">
        <v>20</v>
      </c>
      <c r="K19" s="2" t="s">
        <v>20</v>
      </c>
      <c r="L19" s="2" t="s">
        <v>78</v>
      </c>
      <c r="M19" s="4">
        <v>60</v>
      </c>
      <c r="N19" s="4">
        <v>62</v>
      </c>
      <c r="O19" s="4">
        <v>1.5</v>
      </c>
      <c r="P19" s="5">
        <v>7000</v>
      </c>
      <c r="Q19" s="3" t="str">
        <f>HYPERLINK("https://www.dnav360.com/vision/dna.html?d=548782&amp;ic=1","VIDEO")</f>
        <v>VIDEO</v>
      </c>
      <c r="R19" s="9">
        <v>11</v>
      </c>
    </row>
    <row r="20" spans="1:18">
      <c r="A20" s="2">
        <v>182</v>
      </c>
      <c r="B20" s="2" t="s">
        <v>79</v>
      </c>
      <c r="C20" s="3" t="str">
        <f>HYPERLINK("http://www.igi.org/verify.php?r=634416551","IGI")</f>
        <v>IGI</v>
      </c>
      <c r="D20" s="2" t="s">
        <v>80</v>
      </c>
      <c r="E20" s="2" t="s">
        <v>36</v>
      </c>
      <c r="F20" s="4">
        <v>1</v>
      </c>
      <c r="G20" s="2" t="s">
        <v>18</v>
      </c>
      <c r="H20" s="2" t="s">
        <v>31</v>
      </c>
      <c r="I20" s="2" t="s">
        <v>21</v>
      </c>
      <c r="J20" s="2" t="s">
        <v>20</v>
      </c>
      <c r="K20" s="2" t="s">
        <v>20</v>
      </c>
      <c r="L20" s="2" t="s">
        <v>81</v>
      </c>
      <c r="M20" s="4">
        <v>58</v>
      </c>
      <c r="N20" s="4">
        <v>61.3</v>
      </c>
      <c r="O20" s="4">
        <v>1.4</v>
      </c>
      <c r="P20" s="5">
        <v>7000</v>
      </c>
      <c r="Q20" s="3" t="str">
        <f>HYPERLINK("https://www.dnav360.com/vision/dna.html?d=550030&amp;ic=1","VIDEO")</f>
        <v>VIDEO</v>
      </c>
      <c r="R20" s="9">
        <v>12</v>
      </c>
    </row>
    <row r="21" spans="1:18">
      <c r="A21" s="2">
        <v>183</v>
      </c>
      <c r="B21" s="2" t="s">
        <v>82</v>
      </c>
      <c r="C21" s="3" t="str">
        <f>HYPERLINK("http://www.igi.org/verify.php?r=634429148","IGI")</f>
        <v>IGI</v>
      </c>
      <c r="D21" s="2" t="s">
        <v>83</v>
      </c>
      <c r="E21" s="2" t="s">
        <v>36</v>
      </c>
      <c r="F21" s="4">
        <v>1</v>
      </c>
      <c r="G21" s="2" t="s">
        <v>18</v>
      </c>
      <c r="H21" s="2" t="s">
        <v>31</v>
      </c>
      <c r="I21" s="2" t="s">
        <v>21</v>
      </c>
      <c r="J21" s="2" t="s">
        <v>20</v>
      </c>
      <c r="K21" s="2" t="s">
        <v>20</v>
      </c>
      <c r="L21" s="2" t="s">
        <v>84</v>
      </c>
      <c r="M21" s="4">
        <v>60</v>
      </c>
      <c r="N21" s="4">
        <v>62.1</v>
      </c>
      <c r="O21" s="4">
        <v>1.51</v>
      </c>
      <c r="P21" s="5">
        <v>7000</v>
      </c>
      <c r="Q21" s="3" t="str">
        <f>HYPERLINK("https://www.dnav360.com/vision/dna.html?d=551614&amp;ic=1","VIDEO")</f>
        <v>VIDEO</v>
      </c>
      <c r="R21" s="9">
        <v>12</v>
      </c>
    </row>
    <row r="22" spans="1:18">
      <c r="A22" s="2">
        <v>184</v>
      </c>
      <c r="B22" s="2" t="s">
        <v>85</v>
      </c>
      <c r="C22" s="3" t="str">
        <f>HYPERLINK("http://www.igi.org/verify.php?r=635482827","IGI")</f>
        <v>IGI</v>
      </c>
      <c r="D22" s="2" t="s">
        <v>86</v>
      </c>
      <c r="E22" s="2" t="s">
        <v>36</v>
      </c>
      <c r="F22" s="4">
        <v>1</v>
      </c>
      <c r="G22" s="2" t="s">
        <v>18</v>
      </c>
      <c r="H22" s="2" t="s">
        <v>31</v>
      </c>
      <c r="I22" s="2" t="s">
        <v>21</v>
      </c>
      <c r="J22" s="2" t="s">
        <v>20</v>
      </c>
      <c r="K22" s="2" t="s">
        <v>20</v>
      </c>
      <c r="L22" s="2" t="s">
        <v>87</v>
      </c>
      <c r="M22" s="4">
        <v>59</v>
      </c>
      <c r="N22" s="4">
        <v>62.4</v>
      </c>
      <c r="O22" s="4">
        <v>1.5</v>
      </c>
      <c r="P22" s="5">
        <v>7000</v>
      </c>
      <c r="Q22" s="3" t="str">
        <f>HYPERLINK("https://www.dnav360.com/vision/dna.html?d=554937&amp;ic=1","VIDEO")</f>
        <v>VIDEO</v>
      </c>
      <c r="R22" s="9">
        <v>13</v>
      </c>
    </row>
    <row r="23" spans="1:18">
      <c r="A23" s="2">
        <v>185</v>
      </c>
      <c r="B23" s="2" t="s">
        <v>88</v>
      </c>
      <c r="C23" s="3" t="str">
        <f>HYPERLINK("http://www.igi.org/verify.php?r=635483026","IGI")</f>
        <v>IGI</v>
      </c>
      <c r="D23" s="2" t="s">
        <v>89</v>
      </c>
      <c r="E23" s="2" t="s">
        <v>36</v>
      </c>
      <c r="F23" s="4">
        <v>1</v>
      </c>
      <c r="G23" s="2" t="s">
        <v>18</v>
      </c>
      <c r="H23" s="2" t="s">
        <v>31</v>
      </c>
      <c r="I23" s="2" t="s">
        <v>21</v>
      </c>
      <c r="J23" s="2" t="s">
        <v>20</v>
      </c>
      <c r="K23" s="2" t="s">
        <v>20</v>
      </c>
      <c r="L23" s="2" t="s">
        <v>90</v>
      </c>
      <c r="M23" s="4">
        <v>61</v>
      </c>
      <c r="N23" s="4">
        <v>62.7</v>
      </c>
      <c r="O23" s="4">
        <v>1.49</v>
      </c>
      <c r="P23" s="5">
        <v>7000</v>
      </c>
      <c r="Q23" s="3" t="str">
        <f>HYPERLINK("https://www.dnav360.com/vision/dna.html?d=555194&amp;ic=1","VIDEO")</f>
        <v>VIDEO</v>
      </c>
      <c r="R23" s="9">
        <v>13</v>
      </c>
    </row>
    <row r="24" spans="1:18">
      <c r="A24" s="2">
        <v>186</v>
      </c>
      <c r="B24" s="2" t="s">
        <v>91</v>
      </c>
      <c r="C24" s="3" t="str">
        <f>HYPERLINK("http://www.igi.org/verify.php?r=635482960","IGI")</f>
        <v>IGI</v>
      </c>
      <c r="D24" s="2" t="s">
        <v>92</v>
      </c>
      <c r="E24" s="2" t="s">
        <v>36</v>
      </c>
      <c r="F24" s="4">
        <v>1</v>
      </c>
      <c r="G24" s="2" t="s">
        <v>18</v>
      </c>
      <c r="H24" s="2" t="s">
        <v>31</v>
      </c>
      <c r="I24" s="2" t="s">
        <v>21</v>
      </c>
      <c r="J24" s="2" t="s">
        <v>20</v>
      </c>
      <c r="K24" s="2" t="s">
        <v>20</v>
      </c>
      <c r="L24" s="2" t="s">
        <v>93</v>
      </c>
      <c r="M24" s="4">
        <v>60</v>
      </c>
      <c r="N24" s="4">
        <v>61.6</v>
      </c>
      <c r="O24" s="4">
        <v>1.4</v>
      </c>
      <c r="P24" s="5">
        <v>7000</v>
      </c>
      <c r="Q24" s="3" t="str">
        <f>HYPERLINK("https://www.dnav360.com/vision/dna.html?d=555268&amp;ic=1","VIDEO")</f>
        <v>VIDEO</v>
      </c>
      <c r="R24" s="9">
        <v>14</v>
      </c>
    </row>
    <row r="25" spans="1:18">
      <c r="A25" s="2">
        <v>187</v>
      </c>
      <c r="B25" s="2" t="s">
        <v>94</v>
      </c>
      <c r="C25" s="3" t="str">
        <f>HYPERLINK("http://www.igi.org/verify.php?r=635483279","IGI")</f>
        <v>IGI</v>
      </c>
      <c r="D25" s="2" t="s">
        <v>95</v>
      </c>
      <c r="E25" s="2" t="s">
        <v>36</v>
      </c>
      <c r="F25" s="4">
        <v>1</v>
      </c>
      <c r="G25" s="2" t="s">
        <v>18</v>
      </c>
      <c r="H25" s="2" t="s">
        <v>31</v>
      </c>
      <c r="I25" s="2" t="s">
        <v>21</v>
      </c>
      <c r="J25" s="2" t="s">
        <v>20</v>
      </c>
      <c r="K25" s="2" t="s">
        <v>20</v>
      </c>
      <c r="L25" s="2" t="s">
        <v>96</v>
      </c>
      <c r="M25" s="4">
        <v>60</v>
      </c>
      <c r="N25" s="4">
        <v>62.9</v>
      </c>
      <c r="O25" s="4">
        <v>1.45</v>
      </c>
      <c r="P25" s="5">
        <v>7000</v>
      </c>
      <c r="Q25" s="3" t="str">
        <f>HYPERLINK("https://www.dnav360.com/vision/dna.html?d=555306&amp;ic=1","VIDEO")</f>
        <v>VIDEO</v>
      </c>
      <c r="R25" s="9">
        <v>14</v>
      </c>
    </row>
    <row r="26" spans="1:18">
      <c r="A26" s="2">
        <v>207</v>
      </c>
      <c r="B26" s="2" t="s">
        <v>98</v>
      </c>
      <c r="C26" s="3" t="str">
        <f>HYPERLINK("http://www.igi.org/verify.php?r=625434139","IGI")</f>
        <v>IGI</v>
      </c>
      <c r="D26" s="2" t="s">
        <v>99</v>
      </c>
      <c r="E26" s="2" t="s">
        <v>97</v>
      </c>
      <c r="F26" s="4">
        <v>1</v>
      </c>
      <c r="G26" s="2" t="s">
        <v>18</v>
      </c>
      <c r="H26" s="2" t="s">
        <v>22</v>
      </c>
      <c r="I26" s="2" t="s">
        <v>21</v>
      </c>
      <c r="J26" s="2" t="s">
        <v>20</v>
      </c>
      <c r="K26" s="2" t="s">
        <v>20</v>
      </c>
      <c r="L26" s="2" t="s">
        <v>100</v>
      </c>
      <c r="M26" s="4">
        <v>63</v>
      </c>
      <c r="N26" s="4">
        <v>62.8</v>
      </c>
      <c r="O26" s="4">
        <v>1.66</v>
      </c>
      <c r="P26" s="5">
        <v>7700</v>
      </c>
      <c r="Q26" s="3" t="str">
        <f>HYPERLINK("https://www.dnav360.com/vision/dna.html?d=516780&amp;ic=1","VIDEO")</f>
        <v>VIDEO</v>
      </c>
      <c r="R26" s="8">
        <v>3</v>
      </c>
    </row>
    <row r="27" spans="1:18">
      <c r="A27" s="2">
        <v>208</v>
      </c>
      <c r="B27" s="2" t="s">
        <v>101</v>
      </c>
      <c r="C27" s="3" t="str">
        <f>HYPERLINK("http://www.igi.org/verify.php?r=632447796","IGI")</f>
        <v>IGI</v>
      </c>
      <c r="D27" s="2" t="s">
        <v>102</v>
      </c>
      <c r="E27" s="2" t="s">
        <v>97</v>
      </c>
      <c r="F27" s="4">
        <v>1</v>
      </c>
      <c r="G27" s="2" t="s">
        <v>18</v>
      </c>
      <c r="H27" s="2" t="s">
        <v>22</v>
      </c>
      <c r="I27" s="2" t="s">
        <v>21</v>
      </c>
      <c r="J27" s="2" t="s">
        <v>20</v>
      </c>
      <c r="K27" s="2" t="s">
        <v>20</v>
      </c>
      <c r="L27" s="2" t="s">
        <v>103</v>
      </c>
      <c r="M27" s="4">
        <v>59</v>
      </c>
      <c r="N27" s="4">
        <v>60.5</v>
      </c>
      <c r="O27" s="4">
        <v>1.62</v>
      </c>
      <c r="P27" s="5">
        <v>7700</v>
      </c>
      <c r="Q27" s="3" t="str">
        <f>HYPERLINK("https://www.dnav360.com/vision/dna.html?d=543961&amp;ic=1","VIDEO")</f>
        <v>VIDEO</v>
      </c>
      <c r="R27" s="8">
        <v>3</v>
      </c>
    </row>
    <row r="28" spans="1:18">
      <c r="A28" s="2">
        <v>227</v>
      </c>
      <c r="B28" s="2" t="s">
        <v>104</v>
      </c>
      <c r="C28" s="3" t="str">
        <f>HYPERLINK("http://www.igi.org/verify.php?r=629477314","IGI")</f>
        <v>IGI</v>
      </c>
      <c r="D28" s="2" t="s">
        <v>105</v>
      </c>
      <c r="E28" s="2" t="s">
        <v>97</v>
      </c>
      <c r="F28" s="4">
        <v>1</v>
      </c>
      <c r="G28" s="2" t="s">
        <v>18</v>
      </c>
      <c r="H28" s="2" t="s">
        <v>31</v>
      </c>
      <c r="I28" s="2" t="s">
        <v>21</v>
      </c>
      <c r="J28" s="2" t="s">
        <v>20</v>
      </c>
      <c r="K28" s="2" t="s">
        <v>20</v>
      </c>
      <c r="L28" s="2" t="s">
        <v>106</v>
      </c>
      <c r="M28" s="4">
        <v>59</v>
      </c>
      <c r="N28" s="4">
        <v>62.9</v>
      </c>
      <c r="O28" s="4">
        <v>1.62</v>
      </c>
      <c r="P28" s="5">
        <v>7000</v>
      </c>
      <c r="Q28" s="3" t="str">
        <f>HYPERLINK("https://www.dnav360.com/vision/dna.html?d=533041&amp;ic=1","VIDEO")</f>
        <v>VIDEO</v>
      </c>
      <c r="R28" s="8">
        <v>4</v>
      </c>
    </row>
    <row r="29" spans="1:18">
      <c r="A29" s="2">
        <v>228</v>
      </c>
      <c r="B29" s="2" t="s">
        <v>107</v>
      </c>
      <c r="C29" s="3" t="str">
        <f>HYPERLINK("http://www.igi.org/verify.php?r=633431551","IGI")</f>
        <v>IGI</v>
      </c>
      <c r="D29" s="2" t="s">
        <v>108</v>
      </c>
      <c r="E29" s="2" t="s">
        <v>97</v>
      </c>
      <c r="F29" s="4">
        <v>1</v>
      </c>
      <c r="G29" s="2" t="s">
        <v>18</v>
      </c>
      <c r="H29" s="2" t="s">
        <v>31</v>
      </c>
      <c r="I29" s="2" t="s">
        <v>21</v>
      </c>
      <c r="J29" s="2" t="s">
        <v>20</v>
      </c>
      <c r="K29" s="2" t="s">
        <v>20</v>
      </c>
      <c r="L29" s="2" t="s">
        <v>109</v>
      </c>
      <c r="M29" s="4">
        <v>59</v>
      </c>
      <c r="N29" s="4">
        <v>61.6</v>
      </c>
      <c r="O29" s="4">
        <v>1.58</v>
      </c>
      <c r="P29" s="5">
        <v>7000</v>
      </c>
      <c r="Q29" s="3" t="str">
        <f>HYPERLINK("https://www.dnav360.com/vision/dna.html?d=547555&amp;ic=1","VIDEO")</f>
        <v>VIDEO</v>
      </c>
      <c r="R29" s="8">
        <v>4</v>
      </c>
    </row>
    <row r="30" spans="1:18">
      <c r="A30" s="2">
        <v>238</v>
      </c>
      <c r="B30" s="2" t="s">
        <v>111</v>
      </c>
      <c r="C30" s="3" t="str">
        <f>HYPERLINK("http://www.igi.org/verify.php?r=611368161","IGI")</f>
        <v>IGI</v>
      </c>
      <c r="D30" s="2" t="s">
        <v>112</v>
      </c>
      <c r="E30" s="2" t="s">
        <v>110</v>
      </c>
      <c r="F30" s="4">
        <v>1</v>
      </c>
      <c r="G30" s="2" t="s">
        <v>18</v>
      </c>
      <c r="H30" s="2" t="s">
        <v>22</v>
      </c>
      <c r="I30" s="2" t="s">
        <v>21</v>
      </c>
      <c r="J30" s="2" t="s">
        <v>20</v>
      </c>
      <c r="K30" s="2" t="s">
        <v>20</v>
      </c>
      <c r="L30" s="2" t="s">
        <v>113</v>
      </c>
      <c r="M30" s="4">
        <v>61</v>
      </c>
      <c r="N30" s="4">
        <v>59.5</v>
      </c>
      <c r="O30" s="4">
        <v>1.9</v>
      </c>
      <c r="P30" s="5">
        <v>7700</v>
      </c>
      <c r="Q30" s="3" t="str">
        <f>HYPERLINK("https://www.dnav360.com/vision/dna.html?d=467052&amp;ic=1","VIDEO")</f>
        <v>VIDEO</v>
      </c>
      <c r="R30" s="8">
        <v>15</v>
      </c>
    </row>
    <row r="31" spans="1:18">
      <c r="A31" s="2">
        <v>246</v>
      </c>
      <c r="B31" s="2" t="s">
        <v>114</v>
      </c>
      <c r="C31" s="3" t="str">
        <f>HYPERLINK("http://www.igi.org/verify.php?r=619437861","IGI")</f>
        <v>IGI</v>
      </c>
      <c r="D31" s="2" t="s">
        <v>115</v>
      </c>
      <c r="E31" s="2" t="s">
        <v>110</v>
      </c>
      <c r="F31" s="4">
        <v>1</v>
      </c>
      <c r="G31" s="2" t="s">
        <v>18</v>
      </c>
      <c r="H31" s="2" t="s">
        <v>31</v>
      </c>
      <c r="I31" s="2" t="s">
        <v>21</v>
      </c>
      <c r="J31" s="2" t="s">
        <v>20</v>
      </c>
      <c r="K31" s="2" t="s">
        <v>20</v>
      </c>
      <c r="L31" s="2" t="s">
        <v>116</v>
      </c>
      <c r="M31" s="4">
        <v>59</v>
      </c>
      <c r="N31" s="4">
        <v>59.6</v>
      </c>
      <c r="O31" s="4">
        <v>1.91</v>
      </c>
      <c r="P31" s="5">
        <v>7000</v>
      </c>
      <c r="Q31" s="3" t="str">
        <f>HYPERLINK("https://www.dnav360.com/vision/dna.html?d=494834&amp;ic=1","VIDEO")</f>
        <v>VIDEO</v>
      </c>
      <c r="R31" s="8">
        <v>15</v>
      </c>
    </row>
    <row r="32" spans="1:18">
      <c r="A32" s="2">
        <v>287</v>
      </c>
      <c r="B32" s="2" t="s">
        <v>118</v>
      </c>
      <c r="C32" s="3" t="str">
        <f>HYPERLINK("http://www.igi.org/verify.php?r=606352499","IGI")</f>
        <v>IGI</v>
      </c>
      <c r="D32" s="2" t="s">
        <v>119</v>
      </c>
      <c r="E32" s="2" t="s">
        <v>117</v>
      </c>
      <c r="F32" s="4">
        <v>1</v>
      </c>
      <c r="G32" s="2" t="s">
        <v>18</v>
      </c>
      <c r="H32" s="2" t="s">
        <v>31</v>
      </c>
      <c r="I32" s="2" t="s">
        <v>21</v>
      </c>
      <c r="J32" s="2" t="s">
        <v>20</v>
      </c>
      <c r="K32" s="2" t="s">
        <v>20</v>
      </c>
      <c r="L32" s="2" t="s">
        <v>120</v>
      </c>
      <c r="M32" s="4">
        <v>63</v>
      </c>
      <c r="N32" s="4">
        <v>65.900000000000006</v>
      </c>
      <c r="O32" s="4">
        <v>1.43</v>
      </c>
      <c r="P32" s="5">
        <v>7000</v>
      </c>
      <c r="Q32" s="3" t="str">
        <f>HYPERLINK("https://www.dnav360.com/vision/dna.html?d=454794&amp;ic=1","VIDEO")</f>
        <v>VIDEO</v>
      </c>
      <c r="R32" s="8">
        <v>16</v>
      </c>
    </row>
    <row r="33" spans="1:18">
      <c r="A33" s="2">
        <v>288</v>
      </c>
      <c r="B33" s="2" t="s">
        <v>121</v>
      </c>
      <c r="C33" s="3" t="str">
        <f>HYPERLINK("http://www.igi.org/verify.php?r=622495881","IGI")</f>
        <v>IGI</v>
      </c>
      <c r="D33" s="2" t="s">
        <v>122</v>
      </c>
      <c r="E33" s="2" t="s">
        <v>117</v>
      </c>
      <c r="F33" s="4">
        <v>1</v>
      </c>
      <c r="G33" s="2" t="s">
        <v>18</v>
      </c>
      <c r="H33" s="2" t="s">
        <v>31</v>
      </c>
      <c r="I33" s="2" t="s">
        <v>21</v>
      </c>
      <c r="J33" s="2" t="s">
        <v>20</v>
      </c>
      <c r="K33" s="2" t="s">
        <v>20</v>
      </c>
      <c r="L33" s="2" t="s">
        <v>123</v>
      </c>
      <c r="M33" s="4">
        <v>65</v>
      </c>
      <c r="N33" s="4">
        <v>67.400000000000006</v>
      </c>
      <c r="O33" s="4">
        <v>1.39</v>
      </c>
      <c r="P33" s="5">
        <v>7000</v>
      </c>
      <c r="Q33" s="3" t="str">
        <f>HYPERLINK("https://www.dnav360.com/vision/dna.html?d=506139&amp;ic=1","VIDEO")</f>
        <v>VIDEO</v>
      </c>
      <c r="R33" s="8">
        <v>16</v>
      </c>
    </row>
    <row r="34" spans="1:18">
      <c r="A34" s="2">
        <v>289</v>
      </c>
      <c r="B34" s="2" t="s">
        <v>124</v>
      </c>
      <c r="C34" s="3" t="str">
        <f>HYPERLINK("http://www.igi.org/verify.php?r=625445661","IGI")</f>
        <v>IGI</v>
      </c>
      <c r="D34" s="2" t="s">
        <v>125</v>
      </c>
      <c r="E34" s="2" t="s">
        <v>117</v>
      </c>
      <c r="F34" s="4">
        <v>1</v>
      </c>
      <c r="G34" s="2" t="s">
        <v>18</v>
      </c>
      <c r="H34" s="2" t="s">
        <v>31</v>
      </c>
      <c r="I34" s="2" t="s">
        <v>21</v>
      </c>
      <c r="J34" s="2" t="s">
        <v>20</v>
      </c>
      <c r="K34" s="2" t="s">
        <v>20</v>
      </c>
      <c r="L34" s="2" t="s">
        <v>126</v>
      </c>
      <c r="M34" s="4">
        <v>65</v>
      </c>
      <c r="N34" s="4">
        <v>66.8</v>
      </c>
      <c r="O34" s="4">
        <v>1.44</v>
      </c>
      <c r="P34" s="5">
        <v>7000</v>
      </c>
      <c r="Q34" s="3" t="str">
        <f>HYPERLINK("https://www.dnav360.com/vision/dna.html?d=517239&amp;ic=1","VIDEO")</f>
        <v>VIDEO</v>
      </c>
      <c r="R34" s="8">
        <v>17</v>
      </c>
    </row>
    <row r="35" spans="1:18">
      <c r="A35" s="2">
        <v>290</v>
      </c>
      <c r="B35" s="2" t="s">
        <v>127</v>
      </c>
      <c r="C35" s="3" t="str">
        <f>HYPERLINK("http://www.igi.org/verify.php?r=625445219","IGI")</f>
        <v>IGI</v>
      </c>
      <c r="D35" s="2" t="s">
        <v>128</v>
      </c>
      <c r="E35" s="2" t="s">
        <v>117</v>
      </c>
      <c r="F35" s="4">
        <v>1</v>
      </c>
      <c r="G35" s="2" t="s">
        <v>18</v>
      </c>
      <c r="H35" s="2" t="s">
        <v>31</v>
      </c>
      <c r="I35" s="2" t="s">
        <v>21</v>
      </c>
      <c r="J35" s="2" t="s">
        <v>20</v>
      </c>
      <c r="K35" s="2" t="s">
        <v>20</v>
      </c>
      <c r="L35" s="2" t="s">
        <v>129</v>
      </c>
      <c r="M35" s="4">
        <v>64</v>
      </c>
      <c r="N35" s="4">
        <v>68.599999999999994</v>
      </c>
      <c r="O35" s="4">
        <v>1.4</v>
      </c>
      <c r="P35" s="5">
        <v>7000</v>
      </c>
      <c r="Q35" s="3" t="str">
        <f>HYPERLINK("https://www.dnav360.com/vision/dna.html?d=517432&amp;ic=1","VIDEO")</f>
        <v>VIDEO</v>
      </c>
      <c r="R35" s="9">
        <v>17</v>
      </c>
    </row>
    <row r="36" spans="1:18">
      <c r="A36" s="2">
        <v>291</v>
      </c>
      <c r="B36" s="2" t="s">
        <v>130</v>
      </c>
      <c r="C36" s="3" t="str">
        <f>HYPERLINK("http://www.igi.org/verify.php?r=629477136","IGI")</f>
        <v>IGI</v>
      </c>
      <c r="D36" s="2" t="s">
        <v>131</v>
      </c>
      <c r="E36" s="2" t="s">
        <v>117</v>
      </c>
      <c r="F36" s="4">
        <v>1</v>
      </c>
      <c r="G36" s="2" t="s">
        <v>18</v>
      </c>
      <c r="H36" s="2" t="s">
        <v>31</v>
      </c>
      <c r="I36" s="2" t="s">
        <v>21</v>
      </c>
      <c r="J36" s="2" t="s">
        <v>20</v>
      </c>
      <c r="K36" s="2" t="s">
        <v>20</v>
      </c>
      <c r="L36" s="2" t="s">
        <v>132</v>
      </c>
      <c r="M36" s="4">
        <v>61</v>
      </c>
      <c r="N36" s="4">
        <v>64.3</v>
      </c>
      <c r="O36" s="4">
        <v>1.45</v>
      </c>
      <c r="P36" s="5">
        <v>7000</v>
      </c>
      <c r="Q36" s="3" t="str">
        <f>HYPERLINK("https://www.dnav360.com/vision/dna.html?d=532989&amp;ic=1","VIDEO")</f>
        <v>VIDEO</v>
      </c>
      <c r="R36" s="9">
        <v>18</v>
      </c>
    </row>
    <row r="37" spans="1:18">
      <c r="A37" s="2">
        <v>292</v>
      </c>
      <c r="B37" s="2" t="s">
        <v>133</v>
      </c>
      <c r="C37" s="3" t="str">
        <f>HYPERLINK("http://www.igi.org/verify.php?r=633490792","IGI")</f>
        <v>IGI</v>
      </c>
      <c r="D37" s="2" t="s">
        <v>134</v>
      </c>
      <c r="E37" s="2" t="s">
        <v>117</v>
      </c>
      <c r="F37" s="4">
        <v>1</v>
      </c>
      <c r="G37" s="2" t="s">
        <v>18</v>
      </c>
      <c r="H37" s="2" t="s">
        <v>31</v>
      </c>
      <c r="I37" s="2" t="s">
        <v>21</v>
      </c>
      <c r="J37" s="2" t="s">
        <v>20</v>
      </c>
      <c r="K37" s="2" t="s">
        <v>20</v>
      </c>
      <c r="L37" s="2" t="s">
        <v>135</v>
      </c>
      <c r="M37" s="4">
        <v>66</v>
      </c>
      <c r="N37" s="4">
        <v>68.2</v>
      </c>
      <c r="O37" s="4">
        <v>1.49</v>
      </c>
      <c r="P37" s="5">
        <v>7000</v>
      </c>
      <c r="Q37" s="3" t="str">
        <f>HYPERLINK("https://www.dnav360.com/vision/dna.html?d=544596&amp;ic=1","VIDEO")</f>
        <v>VIDEO</v>
      </c>
      <c r="R37" s="9">
        <v>18</v>
      </c>
    </row>
    <row r="38" spans="1:1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</sheetData>
  <autoFilter ref="A1:R3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2024-06-03T08:28:32Z</dcterms:created>
  <dcterms:modified xsi:type="dcterms:W3CDTF">2024-06-05T04:46:29Z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4EF843A851564B6CA2688B286B3347DF_12</vt:lpwstr>
  </property>
  <property fmtid="{D5CDD505-2E9C-101B-9397-08002B2CF9AE}" pid="3" name="KSOProductBuildVer">
    <vt:lpwstr>1033-12.2.0.16909</vt:lpwstr>
  </property>
</Properties>
</file>