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ork\prayas\modelling\Rumi\V2.0\git\PIER-dev\Default Data\Common\Source\"/>
    </mc:Choice>
  </mc:AlternateContent>
  <xr:revisionPtr revIDLastSave="0" documentId="13_ncr:1_{AD48ADBC-AF26-44E8-8138-EA99EA36EE65}" xr6:coauthVersionLast="47" xr6:coauthVersionMax="47" xr10:uidLastSave="{00000000-0000-0000-0000-000000000000}"/>
  <bookViews>
    <workbookView xWindow="-110" yWindow="-110" windowWidth="19420" windowHeight="10300" tabRatio="846" activeTab="3" xr2:uid="{00000000-000D-0000-FFFF-FFFF00000000}"/>
  </bookViews>
  <sheets>
    <sheet name="FileInfo" sheetId="39" r:id="rId1"/>
    <sheet name="GDP_input" sheetId="31" r:id="rId2"/>
    <sheet name="GSDP-Ref" sheetId="24" r:id="rId3"/>
    <sheet name="GDP" sheetId="26" r:id="rId4"/>
    <sheet name="GSDP for UsagePenetration-calc" sheetId="43" r:id="rId5"/>
  </sheets>
  <definedNames>
    <definedName name="ExternalData_1" localSheetId="3" hidden="1">GDP!$A$1:$E$476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7" i="24" l="1"/>
  <c r="BK6" i="24"/>
  <c r="BK7" i="24"/>
  <c r="BK8" i="24"/>
  <c r="BK9" i="24"/>
  <c r="BK10" i="24"/>
  <c r="BK11" i="24"/>
  <c r="BK12" i="24"/>
  <c r="BK13" i="24"/>
  <c r="BK14" i="24"/>
  <c r="BK15" i="24"/>
  <c r="BK16" i="24"/>
  <c r="BK17" i="24"/>
  <c r="BK18" i="24"/>
  <c r="BK19" i="24"/>
  <c r="BK20" i="24"/>
  <c r="BK21" i="24"/>
  <c r="BK22" i="24"/>
  <c r="BK23" i="24"/>
  <c r="BK24" i="24"/>
  <c r="BK25" i="24"/>
  <c r="BK26" i="24"/>
  <c r="BK27" i="24"/>
  <c r="BK28" i="24"/>
  <c r="BK29" i="24"/>
  <c r="BK30" i="24"/>
  <c r="BK31" i="24"/>
  <c r="BK32" i="24"/>
  <c r="BK33" i="24"/>
  <c r="BK34" i="24"/>
  <c r="BK35" i="24"/>
  <c r="BK36" i="24"/>
  <c r="BK5" i="24"/>
  <c r="O4" i="24" l="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O18" i="31"/>
  <c r="P18" i="31"/>
  <c r="M18" i="31"/>
  <c r="N18" i="31"/>
  <c r="E18" i="31"/>
  <c r="F18" i="31"/>
  <c r="G18" i="31"/>
  <c r="H18" i="31"/>
  <c r="I18" i="31"/>
  <c r="J18" i="31"/>
  <c r="K18" i="31"/>
  <c r="L18" i="31"/>
  <c r="D18" i="31"/>
  <c r="N16" i="31"/>
  <c r="M16" i="31"/>
  <c r="K16" i="31"/>
  <c r="L16" i="31"/>
  <c r="C167" i="24"/>
  <c r="C4" i="43" l="1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M38" i="24" l="1"/>
  <c r="U40" i="24" s="1"/>
  <c r="N5" i="24"/>
  <c r="J43" i="24" s="1"/>
  <c r="N6" i="24"/>
  <c r="J44" i="24" s="1"/>
  <c r="N7" i="24"/>
  <c r="J45" i="24" s="1"/>
  <c r="P4" i="24"/>
  <c r="N8" i="24"/>
  <c r="J46" i="24" s="1"/>
  <c r="N9" i="24"/>
  <c r="J47" i="24" s="1"/>
  <c r="N10" i="24"/>
  <c r="J48" i="24" s="1"/>
  <c r="N11" i="24"/>
  <c r="J49" i="24" s="1"/>
  <c r="N12" i="24"/>
  <c r="J50" i="24" s="1"/>
  <c r="N13" i="24"/>
  <c r="J51" i="24" s="1"/>
  <c r="N14" i="24"/>
  <c r="J52" i="24" s="1"/>
  <c r="N15" i="24"/>
  <c r="J53" i="24" s="1"/>
  <c r="N16" i="24"/>
  <c r="J54" i="24" s="1"/>
  <c r="N17" i="24"/>
  <c r="J55" i="24" s="1"/>
  <c r="N18" i="24"/>
  <c r="J56" i="24" s="1"/>
  <c r="N19" i="24"/>
  <c r="J57" i="24" s="1"/>
  <c r="N20" i="24"/>
  <c r="J58" i="24" s="1"/>
  <c r="N21" i="24"/>
  <c r="J59" i="24" s="1"/>
  <c r="N22" i="24"/>
  <c r="J60" i="24" s="1"/>
  <c r="N23" i="24"/>
  <c r="J61" i="24" s="1"/>
  <c r="N24" i="24"/>
  <c r="J62" i="24" s="1"/>
  <c r="N25" i="24"/>
  <c r="J63" i="24" s="1"/>
  <c r="N26" i="24"/>
  <c r="J64" i="24" s="1"/>
  <c r="N27" i="24"/>
  <c r="J65" i="24" s="1"/>
  <c r="N28" i="24"/>
  <c r="J66" i="24" s="1"/>
  <c r="N29" i="24"/>
  <c r="J67" i="24" s="1"/>
  <c r="N30" i="24"/>
  <c r="J68" i="24" s="1"/>
  <c r="K68" i="24" s="1"/>
  <c r="L68" i="24" s="1"/>
  <c r="M68" i="24" s="1"/>
  <c r="N68" i="24" s="1"/>
  <c r="O68" i="24" s="1"/>
  <c r="P68" i="24" s="1"/>
  <c r="Q68" i="24" s="1"/>
  <c r="R68" i="24" s="1"/>
  <c r="S68" i="24" s="1"/>
  <c r="T68" i="24" s="1"/>
  <c r="U68" i="24" s="1"/>
  <c r="V68" i="24" s="1"/>
  <c r="W68" i="24" s="1"/>
  <c r="X68" i="24" s="1"/>
  <c r="Y68" i="24" s="1"/>
  <c r="Z68" i="24" s="1"/>
  <c r="AA68" i="24" s="1"/>
  <c r="AB68" i="24" s="1"/>
  <c r="AC68" i="24" s="1"/>
  <c r="N31" i="24"/>
  <c r="J69" i="24" s="1"/>
  <c r="K69" i="24" s="1"/>
  <c r="L69" i="24" s="1"/>
  <c r="M69" i="24" s="1"/>
  <c r="N69" i="24" s="1"/>
  <c r="O69" i="24" s="1"/>
  <c r="P69" i="24" s="1"/>
  <c r="Q69" i="24" s="1"/>
  <c r="R69" i="24" s="1"/>
  <c r="S69" i="24" s="1"/>
  <c r="T69" i="24" s="1"/>
  <c r="U69" i="24" s="1"/>
  <c r="V69" i="24" s="1"/>
  <c r="W69" i="24" s="1"/>
  <c r="X69" i="24" s="1"/>
  <c r="Y69" i="24" s="1"/>
  <c r="Z69" i="24" s="1"/>
  <c r="AA69" i="24" s="1"/>
  <c r="AB69" i="24" s="1"/>
  <c r="AC69" i="24" s="1"/>
  <c r="N32" i="24"/>
  <c r="J70" i="24" s="1"/>
  <c r="K70" i="24" s="1"/>
  <c r="L70" i="24" s="1"/>
  <c r="M70" i="24" s="1"/>
  <c r="N70" i="24" s="1"/>
  <c r="O70" i="24" s="1"/>
  <c r="P70" i="24" s="1"/>
  <c r="Q70" i="24" s="1"/>
  <c r="R70" i="24" s="1"/>
  <c r="S70" i="24" s="1"/>
  <c r="T70" i="24" s="1"/>
  <c r="U70" i="24" s="1"/>
  <c r="V70" i="24" s="1"/>
  <c r="W70" i="24" s="1"/>
  <c r="X70" i="24" s="1"/>
  <c r="Y70" i="24" s="1"/>
  <c r="Z70" i="24" s="1"/>
  <c r="AA70" i="24" s="1"/>
  <c r="AB70" i="24" s="1"/>
  <c r="AC70" i="24" s="1"/>
  <c r="N33" i="24"/>
  <c r="J71" i="24" s="1"/>
  <c r="K71" i="24" s="1"/>
  <c r="L71" i="24" s="1"/>
  <c r="M71" i="24" s="1"/>
  <c r="N71" i="24" s="1"/>
  <c r="O71" i="24" s="1"/>
  <c r="P71" i="24" s="1"/>
  <c r="Q71" i="24" s="1"/>
  <c r="R71" i="24" s="1"/>
  <c r="S71" i="24" s="1"/>
  <c r="T71" i="24" s="1"/>
  <c r="U71" i="24" s="1"/>
  <c r="V71" i="24" s="1"/>
  <c r="W71" i="24" s="1"/>
  <c r="X71" i="24" s="1"/>
  <c r="Y71" i="24" s="1"/>
  <c r="Z71" i="24" s="1"/>
  <c r="AA71" i="24" s="1"/>
  <c r="AB71" i="24" s="1"/>
  <c r="AC71" i="24" s="1"/>
  <c r="N34" i="24"/>
  <c r="J72" i="24" s="1"/>
  <c r="K72" i="24" s="1"/>
  <c r="L72" i="24" s="1"/>
  <c r="M72" i="24" s="1"/>
  <c r="N72" i="24" s="1"/>
  <c r="O72" i="24" s="1"/>
  <c r="P72" i="24" s="1"/>
  <c r="Q72" i="24" s="1"/>
  <c r="R72" i="24" s="1"/>
  <c r="S72" i="24" s="1"/>
  <c r="T72" i="24" s="1"/>
  <c r="U72" i="24" s="1"/>
  <c r="V72" i="24" s="1"/>
  <c r="W72" i="24" s="1"/>
  <c r="X72" i="24" s="1"/>
  <c r="Y72" i="24" s="1"/>
  <c r="Z72" i="24" s="1"/>
  <c r="AA72" i="24" s="1"/>
  <c r="AB72" i="24" s="1"/>
  <c r="AC72" i="24" s="1"/>
  <c r="N35" i="24"/>
  <c r="J73" i="24" s="1"/>
  <c r="K73" i="24" s="1"/>
  <c r="L73" i="24" s="1"/>
  <c r="M73" i="24" s="1"/>
  <c r="N73" i="24" s="1"/>
  <c r="O73" i="24" s="1"/>
  <c r="P73" i="24" s="1"/>
  <c r="Q73" i="24" s="1"/>
  <c r="R73" i="24" s="1"/>
  <c r="S73" i="24" s="1"/>
  <c r="T73" i="24" s="1"/>
  <c r="U73" i="24" s="1"/>
  <c r="V73" i="24" s="1"/>
  <c r="W73" i="24" s="1"/>
  <c r="X73" i="24" s="1"/>
  <c r="Y73" i="24" s="1"/>
  <c r="Z73" i="24" s="1"/>
  <c r="AA73" i="24" s="1"/>
  <c r="AB73" i="24" s="1"/>
  <c r="AC73" i="24" s="1"/>
  <c r="N36" i="24"/>
  <c r="J74" i="24" s="1"/>
  <c r="K74" i="24" s="1"/>
  <c r="L74" i="24" s="1"/>
  <c r="M74" i="24" s="1"/>
  <c r="N74" i="24" s="1"/>
  <c r="O74" i="24" s="1"/>
  <c r="P74" i="24" s="1"/>
  <c r="Q74" i="24" s="1"/>
  <c r="R74" i="24" s="1"/>
  <c r="S74" i="24" s="1"/>
  <c r="T74" i="24" s="1"/>
  <c r="U74" i="24" s="1"/>
  <c r="V74" i="24" s="1"/>
  <c r="W74" i="24" s="1"/>
  <c r="X74" i="24" s="1"/>
  <c r="Y74" i="24" s="1"/>
  <c r="Z74" i="24" s="1"/>
  <c r="AA74" i="24" s="1"/>
  <c r="AB74" i="24" s="1"/>
  <c r="AC74" i="24" s="1"/>
  <c r="K67" i="24" l="1"/>
  <c r="L67" i="24" s="1"/>
  <c r="M67" i="24" s="1"/>
  <c r="N67" i="24" s="1"/>
  <c r="O67" i="24" s="1"/>
  <c r="P67" i="24" s="1"/>
  <c r="Q67" i="24" s="1"/>
  <c r="R67" i="24" s="1"/>
  <c r="S67" i="24" s="1"/>
  <c r="T67" i="24" s="1"/>
  <c r="U67" i="24" s="1"/>
  <c r="V67" i="24" s="1"/>
  <c r="W67" i="24" s="1"/>
  <c r="X67" i="24" s="1"/>
  <c r="Y67" i="24" s="1"/>
  <c r="Z67" i="24" s="1"/>
  <c r="AA67" i="24" s="1"/>
  <c r="AB67" i="24" s="1"/>
  <c r="AC67" i="24" s="1"/>
  <c r="K44" i="24"/>
  <c r="L44" i="24" s="1"/>
  <c r="M44" i="24" s="1"/>
  <c r="N44" i="24" s="1"/>
  <c r="O44" i="24" s="1"/>
  <c r="P44" i="24" s="1"/>
  <c r="Q44" i="24" s="1"/>
  <c r="R44" i="24" s="1"/>
  <c r="S44" i="24" s="1"/>
  <c r="T44" i="24" s="1"/>
  <c r="U44" i="24" s="1"/>
  <c r="V44" i="24" s="1"/>
  <c r="W44" i="24" s="1"/>
  <c r="X44" i="24" s="1"/>
  <c r="Y44" i="24" s="1"/>
  <c r="Z44" i="24" s="1"/>
  <c r="AA44" i="24" s="1"/>
  <c r="AB44" i="24" s="1"/>
  <c r="AC44" i="24" s="1"/>
  <c r="K58" i="24"/>
  <c r="L58" i="24" s="1"/>
  <c r="M58" i="24" s="1"/>
  <c r="N58" i="24" s="1"/>
  <c r="O58" i="24" s="1"/>
  <c r="P58" i="24" s="1"/>
  <c r="Q58" i="24" s="1"/>
  <c r="R58" i="24" s="1"/>
  <c r="S58" i="24" s="1"/>
  <c r="T58" i="24" s="1"/>
  <c r="U58" i="24" s="1"/>
  <c r="V58" i="24" s="1"/>
  <c r="W58" i="24" s="1"/>
  <c r="X58" i="24" s="1"/>
  <c r="Y58" i="24" s="1"/>
  <c r="Z58" i="24" s="1"/>
  <c r="AA58" i="24" s="1"/>
  <c r="AB58" i="24" s="1"/>
  <c r="AC58" i="24" s="1"/>
  <c r="K43" i="24"/>
  <c r="L43" i="24" s="1"/>
  <c r="M43" i="24" s="1"/>
  <c r="N43" i="24" s="1"/>
  <c r="O43" i="24" s="1"/>
  <c r="P43" i="24" s="1"/>
  <c r="Q43" i="24" s="1"/>
  <c r="R43" i="24" s="1"/>
  <c r="S43" i="24" s="1"/>
  <c r="T43" i="24" s="1"/>
  <c r="U43" i="24" s="1"/>
  <c r="V43" i="24" s="1"/>
  <c r="W43" i="24" s="1"/>
  <c r="X43" i="24" s="1"/>
  <c r="Y43" i="24" s="1"/>
  <c r="Z43" i="24" s="1"/>
  <c r="AA43" i="24" s="1"/>
  <c r="AB43" i="24" s="1"/>
  <c r="AC43" i="24" s="1"/>
  <c r="K65" i="24"/>
  <c r="L65" i="24" s="1"/>
  <c r="M65" i="24" s="1"/>
  <c r="N65" i="24" s="1"/>
  <c r="O65" i="24" s="1"/>
  <c r="P65" i="24" s="1"/>
  <c r="Q65" i="24" s="1"/>
  <c r="R65" i="24" s="1"/>
  <c r="S65" i="24" s="1"/>
  <c r="T65" i="24" s="1"/>
  <c r="U65" i="24" s="1"/>
  <c r="V65" i="24" s="1"/>
  <c r="W65" i="24" s="1"/>
  <c r="X65" i="24" s="1"/>
  <c r="Y65" i="24" s="1"/>
  <c r="Z65" i="24" s="1"/>
  <c r="AA65" i="24" s="1"/>
  <c r="AB65" i="24" s="1"/>
  <c r="AC65" i="24" s="1"/>
  <c r="K57" i="24"/>
  <c r="L57" i="24" s="1"/>
  <c r="M57" i="24" s="1"/>
  <c r="N57" i="24" s="1"/>
  <c r="O57" i="24" s="1"/>
  <c r="P57" i="24" s="1"/>
  <c r="Q57" i="24" s="1"/>
  <c r="R57" i="24" s="1"/>
  <c r="S57" i="24" s="1"/>
  <c r="T57" i="24" s="1"/>
  <c r="U57" i="24" s="1"/>
  <c r="V57" i="24" s="1"/>
  <c r="W57" i="24" s="1"/>
  <c r="X57" i="24" s="1"/>
  <c r="Y57" i="24" s="1"/>
  <c r="Z57" i="24" s="1"/>
  <c r="AA57" i="24" s="1"/>
  <c r="AB57" i="24" s="1"/>
  <c r="AC57" i="24" s="1"/>
  <c r="K49" i="24"/>
  <c r="L49" i="24" s="1"/>
  <c r="M49" i="24" s="1"/>
  <c r="N49" i="24" s="1"/>
  <c r="O49" i="24" s="1"/>
  <c r="P49" i="24" s="1"/>
  <c r="Q49" i="24" s="1"/>
  <c r="R49" i="24" s="1"/>
  <c r="S49" i="24" s="1"/>
  <c r="T49" i="24" s="1"/>
  <c r="U49" i="24" s="1"/>
  <c r="V49" i="24" s="1"/>
  <c r="W49" i="24" s="1"/>
  <c r="X49" i="24" s="1"/>
  <c r="Y49" i="24" s="1"/>
  <c r="Z49" i="24" s="1"/>
  <c r="AA49" i="24" s="1"/>
  <c r="AB49" i="24" s="1"/>
  <c r="AC49" i="24" s="1"/>
  <c r="K64" i="24"/>
  <c r="L64" i="24" s="1"/>
  <c r="M64" i="24" s="1"/>
  <c r="N64" i="24" s="1"/>
  <c r="O64" i="24" s="1"/>
  <c r="P64" i="24" s="1"/>
  <c r="Q64" i="24" s="1"/>
  <c r="R64" i="24" s="1"/>
  <c r="S64" i="24" s="1"/>
  <c r="T64" i="24" s="1"/>
  <c r="U64" i="24" s="1"/>
  <c r="V64" i="24" s="1"/>
  <c r="W64" i="24" s="1"/>
  <c r="X64" i="24" s="1"/>
  <c r="Y64" i="24" s="1"/>
  <c r="Z64" i="24" s="1"/>
  <c r="AA64" i="24" s="1"/>
  <c r="AB64" i="24" s="1"/>
  <c r="AC64" i="24" s="1"/>
  <c r="K56" i="24"/>
  <c r="L56" i="24" s="1"/>
  <c r="M56" i="24" s="1"/>
  <c r="N56" i="24" s="1"/>
  <c r="O56" i="24" s="1"/>
  <c r="P56" i="24" s="1"/>
  <c r="Q56" i="24" s="1"/>
  <c r="R56" i="24" s="1"/>
  <c r="S56" i="24" s="1"/>
  <c r="T56" i="24" s="1"/>
  <c r="U56" i="24" s="1"/>
  <c r="V56" i="24" s="1"/>
  <c r="W56" i="24" s="1"/>
  <c r="X56" i="24" s="1"/>
  <c r="Y56" i="24" s="1"/>
  <c r="Z56" i="24" s="1"/>
  <c r="AA56" i="24" s="1"/>
  <c r="AB56" i="24" s="1"/>
  <c r="AC56" i="24" s="1"/>
  <c r="K48" i="24"/>
  <c r="L48" i="24" s="1"/>
  <c r="M48" i="24" s="1"/>
  <c r="N48" i="24" s="1"/>
  <c r="O48" i="24" s="1"/>
  <c r="P48" i="24" s="1"/>
  <c r="Q48" i="24" s="1"/>
  <c r="R48" i="24" s="1"/>
  <c r="S48" i="24" s="1"/>
  <c r="T48" i="24" s="1"/>
  <c r="U48" i="24" s="1"/>
  <c r="V48" i="24" s="1"/>
  <c r="W48" i="24" s="1"/>
  <c r="X48" i="24" s="1"/>
  <c r="Y48" i="24" s="1"/>
  <c r="Z48" i="24" s="1"/>
  <c r="AA48" i="24" s="1"/>
  <c r="AB48" i="24" s="1"/>
  <c r="AC48" i="24" s="1"/>
  <c r="K63" i="24"/>
  <c r="L63" i="24" s="1"/>
  <c r="M63" i="24" s="1"/>
  <c r="N63" i="24" s="1"/>
  <c r="O63" i="24" s="1"/>
  <c r="P63" i="24" s="1"/>
  <c r="Q63" i="24" s="1"/>
  <c r="R63" i="24" s="1"/>
  <c r="S63" i="24" s="1"/>
  <c r="T63" i="24" s="1"/>
  <c r="U63" i="24" s="1"/>
  <c r="V63" i="24" s="1"/>
  <c r="W63" i="24" s="1"/>
  <c r="X63" i="24" s="1"/>
  <c r="Y63" i="24" s="1"/>
  <c r="Z63" i="24" s="1"/>
  <c r="AA63" i="24" s="1"/>
  <c r="AB63" i="24" s="1"/>
  <c r="AC63" i="24" s="1"/>
  <c r="K55" i="24"/>
  <c r="L55" i="24" s="1"/>
  <c r="M55" i="24" s="1"/>
  <c r="N55" i="24" s="1"/>
  <c r="O55" i="24" s="1"/>
  <c r="P55" i="24" s="1"/>
  <c r="Q55" i="24" s="1"/>
  <c r="R55" i="24" s="1"/>
  <c r="S55" i="24" s="1"/>
  <c r="T55" i="24" s="1"/>
  <c r="U55" i="24" s="1"/>
  <c r="V55" i="24" s="1"/>
  <c r="W55" i="24" s="1"/>
  <c r="X55" i="24" s="1"/>
  <c r="Y55" i="24" s="1"/>
  <c r="Z55" i="24" s="1"/>
  <c r="AA55" i="24" s="1"/>
  <c r="AB55" i="24" s="1"/>
  <c r="AC55" i="24" s="1"/>
  <c r="K47" i="24"/>
  <c r="L47" i="24" s="1"/>
  <c r="M47" i="24" s="1"/>
  <c r="N47" i="24" s="1"/>
  <c r="O47" i="24" s="1"/>
  <c r="P47" i="24" s="1"/>
  <c r="Q47" i="24" s="1"/>
  <c r="R47" i="24" s="1"/>
  <c r="S47" i="24" s="1"/>
  <c r="T47" i="24" s="1"/>
  <c r="U47" i="24" s="1"/>
  <c r="V47" i="24" s="1"/>
  <c r="W47" i="24" s="1"/>
  <c r="X47" i="24" s="1"/>
  <c r="Y47" i="24" s="1"/>
  <c r="Z47" i="24" s="1"/>
  <c r="AA47" i="24" s="1"/>
  <c r="AB47" i="24" s="1"/>
  <c r="AC47" i="24" s="1"/>
  <c r="K51" i="24"/>
  <c r="L51" i="24" s="1"/>
  <c r="M51" i="24" s="1"/>
  <c r="N51" i="24" s="1"/>
  <c r="O51" i="24" s="1"/>
  <c r="P51" i="24" s="1"/>
  <c r="Q51" i="24" s="1"/>
  <c r="R51" i="24" s="1"/>
  <c r="S51" i="24" s="1"/>
  <c r="T51" i="24" s="1"/>
  <c r="U51" i="24" s="1"/>
  <c r="V51" i="24" s="1"/>
  <c r="W51" i="24" s="1"/>
  <c r="X51" i="24" s="1"/>
  <c r="Y51" i="24" s="1"/>
  <c r="Z51" i="24" s="1"/>
  <c r="AA51" i="24" s="1"/>
  <c r="AB51" i="24" s="1"/>
  <c r="AC51" i="24" s="1"/>
  <c r="K50" i="24"/>
  <c r="L50" i="24" s="1"/>
  <c r="M50" i="24" s="1"/>
  <c r="N50" i="24" s="1"/>
  <c r="O50" i="24" s="1"/>
  <c r="P50" i="24" s="1"/>
  <c r="Q50" i="24" s="1"/>
  <c r="R50" i="24" s="1"/>
  <c r="S50" i="24" s="1"/>
  <c r="T50" i="24" s="1"/>
  <c r="U50" i="24" s="1"/>
  <c r="V50" i="24" s="1"/>
  <c r="W50" i="24" s="1"/>
  <c r="X50" i="24" s="1"/>
  <c r="Y50" i="24" s="1"/>
  <c r="Z50" i="24" s="1"/>
  <c r="AA50" i="24" s="1"/>
  <c r="AB50" i="24" s="1"/>
  <c r="AC50" i="24" s="1"/>
  <c r="K54" i="24"/>
  <c r="L54" i="24" s="1"/>
  <c r="M54" i="24" s="1"/>
  <c r="N54" i="24" s="1"/>
  <c r="O54" i="24" s="1"/>
  <c r="P54" i="24" s="1"/>
  <c r="Q54" i="24" s="1"/>
  <c r="R54" i="24" s="1"/>
  <c r="S54" i="24" s="1"/>
  <c r="T54" i="24" s="1"/>
  <c r="U54" i="24" s="1"/>
  <c r="V54" i="24" s="1"/>
  <c r="W54" i="24" s="1"/>
  <c r="X54" i="24" s="1"/>
  <c r="Y54" i="24" s="1"/>
  <c r="Z54" i="24" s="1"/>
  <c r="AA54" i="24" s="1"/>
  <c r="AB54" i="24" s="1"/>
  <c r="AC54" i="24" s="1"/>
  <c r="K46" i="24"/>
  <c r="L46" i="24" s="1"/>
  <c r="M46" i="24" s="1"/>
  <c r="N46" i="24" s="1"/>
  <c r="O46" i="24" s="1"/>
  <c r="P46" i="24" s="1"/>
  <c r="Q46" i="24" s="1"/>
  <c r="R46" i="24" s="1"/>
  <c r="S46" i="24" s="1"/>
  <c r="T46" i="24" s="1"/>
  <c r="U46" i="24" s="1"/>
  <c r="V46" i="24" s="1"/>
  <c r="W46" i="24" s="1"/>
  <c r="X46" i="24" s="1"/>
  <c r="Y46" i="24" s="1"/>
  <c r="Z46" i="24" s="1"/>
  <c r="AA46" i="24" s="1"/>
  <c r="AB46" i="24" s="1"/>
  <c r="AC46" i="24" s="1"/>
  <c r="K59" i="24"/>
  <c r="L59" i="24" s="1"/>
  <c r="M59" i="24" s="1"/>
  <c r="N59" i="24" s="1"/>
  <c r="O59" i="24" s="1"/>
  <c r="P59" i="24" s="1"/>
  <c r="Q59" i="24" s="1"/>
  <c r="R59" i="24" s="1"/>
  <c r="S59" i="24" s="1"/>
  <c r="T59" i="24" s="1"/>
  <c r="U59" i="24" s="1"/>
  <c r="V59" i="24" s="1"/>
  <c r="W59" i="24" s="1"/>
  <c r="X59" i="24" s="1"/>
  <c r="Y59" i="24" s="1"/>
  <c r="Z59" i="24" s="1"/>
  <c r="AA59" i="24" s="1"/>
  <c r="AB59" i="24" s="1"/>
  <c r="AC59" i="24" s="1"/>
  <c r="K66" i="24"/>
  <c r="L66" i="24" s="1"/>
  <c r="M66" i="24" s="1"/>
  <c r="N66" i="24" s="1"/>
  <c r="O66" i="24" s="1"/>
  <c r="P66" i="24" s="1"/>
  <c r="Q66" i="24" s="1"/>
  <c r="R66" i="24" s="1"/>
  <c r="S66" i="24" s="1"/>
  <c r="T66" i="24" s="1"/>
  <c r="U66" i="24" s="1"/>
  <c r="V66" i="24" s="1"/>
  <c r="W66" i="24" s="1"/>
  <c r="X66" i="24" s="1"/>
  <c r="Y66" i="24" s="1"/>
  <c r="Z66" i="24" s="1"/>
  <c r="AA66" i="24" s="1"/>
  <c r="AB66" i="24" s="1"/>
  <c r="AC66" i="24" s="1"/>
  <c r="K62" i="24"/>
  <c r="L62" i="24" s="1"/>
  <c r="M62" i="24" s="1"/>
  <c r="N62" i="24" s="1"/>
  <c r="O62" i="24" s="1"/>
  <c r="P62" i="24" s="1"/>
  <c r="Q62" i="24" s="1"/>
  <c r="R62" i="24" s="1"/>
  <c r="S62" i="24" s="1"/>
  <c r="T62" i="24" s="1"/>
  <c r="U62" i="24" s="1"/>
  <c r="V62" i="24" s="1"/>
  <c r="W62" i="24" s="1"/>
  <c r="X62" i="24" s="1"/>
  <c r="Y62" i="24" s="1"/>
  <c r="Z62" i="24" s="1"/>
  <c r="AA62" i="24" s="1"/>
  <c r="AB62" i="24" s="1"/>
  <c r="AC62" i="24" s="1"/>
  <c r="K61" i="24"/>
  <c r="L61" i="24" s="1"/>
  <c r="M61" i="24" s="1"/>
  <c r="N61" i="24" s="1"/>
  <c r="O61" i="24" s="1"/>
  <c r="P61" i="24" s="1"/>
  <c r="Q61" i="24" s="1"/>
  <c r="R61" i="24" s="1"/>
  <c r="S61" i="24" s="1"/>
  <c r="T61" i="24" s="1"/>
  <c r="U61" i="24" s="1"/>
  <c r="V61" i="24" s="1"/>
  <c r="W61" i="24" s="1"/>
  <c r="X61" i="24" s="1"/>
  <c r="Y61" i="24" s="1"/>
  <c r="Z61" i="24" s="1"/>
  <c r="AA61" i="24" s="1"/>
  <c r="AB61" i="24" s="1"/>
  <c r="AC61" i="24" s="1"/>
  <c r="K53" i="24"/>
  <c r="L53" i="24" s="1"/>
  <c r="M53" i="24" s="1"/>
  <c r="N53" i="24" s="1"/>
  <c r="O53" i="24" s="1"/>
  <c r="P53" i="24" s="1"/>
  <c r="Q53" i="24" s="1"/>
  <c r="R53" i="24" s="1"/>
  <c r="S53" i="24" s="1"/>
  <c r="T53" i="24" s="1"/>
  <c r="U53" i="24" s="1"/>
  <c r="V53" i="24" s="1"/>
  <c r="W53" i="24" s="1"/>
  <c r="X53" i="24" s="1"/>
  <c r="Y53" i="24" s="1"/>
  <c r="Z53" i="24" s="1"/>
  <c r="AA53" i="24" s="1"/>
  <c r="AB53" i="24" s="1"/>
  <c r="AC53" i="24" s="1"/>
  <c r="K60" i="24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V60" i="24" s="1"/>
  <c r="W60" i="24" s="1"/>
  <c r="X60" i="24" s="1"/>
  <c r="Y60" i="24" s="1"/>
  <c r="Z60" i="24" s="1"/>
  <c r="AA60" i="24" s="1"/>
  <c r="AB60" i="24" s="1"/>
  <c r="AC60" i="24" s="1"/>
  <c r="K52" i="24"/>
  <c r="L52" i="24" s="1"/>
  <c r="M52" i="24" s="1"/>
  <c r="N52" i="24" s="1"/>
  <c r="O52" i="24" s="1"/>
  <c r="P52" i="24" s="1"/>
  <c r="Q52" i="24" s="1"/>
  <c r="R52" i="24" s="1"/>
  <c r="S52" i="24" s="1"/>
  <c r="T52" i="24" s="1"/>
  <c r="U52" i="24" s="1"/>
  <c r="V52" i="24" s="1"/>
  <c r="W52" i="24" s="1"/>
  <c r="X52" i="24" s="1"/>
  <c r="Y52" i="24" s="1"/>
  <c r="Z52" i="24" s="1"/>
  <c r="AA52" i="24" s="1"/>
  <c r="AB52" i="24" s="1"/>
  <c r="AC52" i="24" s="1"/>
  <c r="K45" i="24"/>
  <c r="L45" i="24" s="1"/>
  <c r="M45" i="24" s="1"/>
  <c r="N45" i="24" s="1"/>
  <c r="O45" i="24" s="1"/>
  <c r="P45" i="24" s="1"/>
  <c r="Q45" i="24" s="1"/>
  <c r="R45" i="24" s="1"/>
  <c r="S45" i="24" s="1"/>
  <c r="T45" i="24" s="1"/>
  <c r="U45" i="24" s="1"/>
  <c r="V45" i="24" s="1"/>
  <c r="W45" i="24" s="1"/>
  <c r="X45" i="24" s="1"/>
  <c r="Y45" i="24" s="1"/>
  <c r="Z45" i="24" s="1"/>
  <c r="AA45" i="24" s="1"/>
  <c r="AB45" i="24" s="1"/>
  <c r="AC45" i="24" s="1"/>
  <c r="AG15" i="31"/>
  <c r="M37" i="24" l="1"/>
  <c r="U39" i="24" s="1"/>
  <c r="M6" i="31"/>
  <c r="N6" i="31"/>
  <c r="M7" i="31"/>
  <c r="N7" i="31"/>
  <c r="V13" i="24" l="1"/>
  <c r="W13" i="24" s="1"/>
  <c r="V21" i="24"/>
  <c r="W21" i="24" s="1"/>
  <c r="V29" i="24"/>
  <c r="W29" i="24" s="1"/>
  <c r="V5" i="24"/>
  <c r="W5" i="24" s="1"/>
  <c r="V23" i="24"/>
  <c r="W23" i="24" s="1"/>
  <c r="V16" i="24"/>
  <c r="W16" i="24" s="1"/>
  <c r="V32" i="24"/>
  <c r="W32" i="24" s="1"/>
  <c r="V17" i="24"/>
  <c r="W17" i="24" s="1"/>
  <c r="V33" i="24"/>
  <c r="W33" i="24" s="1"/>
  <c r="V18" i="24"/>
  <c r="W18" i="24" s="1"/>
  <c r="V34" i="24"/>
  <c r="W34" i="24" s="1"/>
  <c r="V19" i="24"/>
  <c r="W19" i="24" s="1"/>
  <c r="V35" i="24"/>
  <c r="W35" i="24" s="1"/>
  <c r="V20" i="24"/>
  <c r="W20" i="24" s="1"/>
  <c r="V36" i="24"/>
  <c r="W36" i="24" s="1"/>
  <c r="V6" i="24"/>
  <c r="W6" i="24" s="1"/>
  <c r="V14" i="24"/>
  <c r="W14" i="24" s="1"/>
  <c r="V22" i="24"/>
  <c r="W22" i="24" s="1"/>
  <c r="V30" i="24"/>
  <c r="W30" i="24" s="1"/>
  <c r="V7" i="24"/>
  <c r="W7" i="24" s="1"/>
  <c r="V15" i="24"/>
  <c r="W15" i="24" s="1"/>
  <c r="V31" i="24"/>
  <c r="W31" i="24" s="1"/>
  <c r="V8" i="24"/>
  <c r="W8" i="24" s="1"/>
  <c r="V24" i="24"/>
  <c r="W24" i="24" s="1"/>
  <c r="V9" i="24"/>
  <c r="W9" i="24" s="1"/>
  <c r="V25" i="24"/>
  <c r="W25" i="24" s="1"/>
  <c r="V10" i="24"/>
  <c r="W10" i="24" s="1"/>
  <c r="V26" i="24"/>
  <c r="W26" i="24" s="1"/>
  <c r="V11" i="24"/>
  <c r="W11" i="24" s="1"/>
  <c r="V27" i="24"/>
  <c r="W27" i="24" s="1"/>
  <c r="V12" i="24"/>
  <c r="W12" i="24" s="1"/>
  <c r="V28" i="24"/>
  <c r="W28" i="24" s="1"/>
  <c r="N8" i="31"/>
  <c r="M39" i="24"/>
  <c r="N17" i="31"/>
  <c r="O17" i="31"/>
  <c r="P17" i="31"/>
  <c r="Q17" i="31"/>
  <c r="R17" i="31"/>
  <c r="S17" i="31"/>
  <c r="T17" i="31"/>
  <c r="M17" i="31"/>
  <c r="L17" i="31"/>
  <c r="V37" i="24" l="1"/>
  <c r="U17" i="3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AH17" i="31" s="1"/>
  <c r="U16" i="31" l="1"/>
  <c r="V16" i="31" s="1"/>
  <c r="W16" i="31" s="1"/>
  <c r="X16" i="31" s="1"/>
  <c r="Y16" i="31" s="1"/>
  <c r="Z16" i="31" s="1"/>
  <c r="AA16" i="31" s="1"/>
  <c r="AB16" i="31" s="1"/>
  <c r="AC16" i="31" s="1"/>
  <c r="AD16" i="31" s="1"/>
  <c r="AE16" i="31" s="1"/>
  <c r="AF16" i="31" s="1"/>
  <c r="AH115" i="24"/>
  <c r="AH116" i="24"/>
  <c r="AH117" i="24"/>
  <c r="AH118" i="24"/>
  <c r="AH119" i="24"/>
  <c r="AH120" i="24"/>
  <c r="AH121" i="24"/>
  <c r="AH122" i="24"/>
  <c r="AH123" i="24"/>
  <c r="AH124" i="24"/>
  <c r="AH125" i="24"/>
  <c r="AH126" i="24"/>
  <c r="AH127" i="24"/>
  <c r="AH128" i="24"/>
  <c r="AH129" i="24"/>
  <c r="AH130" i="24"/>
  <c r="AH131" i="24"/>
  <c r="AH132" i="24"/>
  <c r="AH133" i="24"/>
  <c r="AH134" i="24"/>
  <c r="AH135" i="24"/>
  <c r="AH136" i="24"/>
  <c r="AH137" i="24"/>
  <c r="AH138" i="24"/>
  <c r="AH114" i="24"/>
  <c r="AF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D15" i="31"/>
  <c r="AO40" i="24" l="1"/>
  <c r="AU40" i="24"/>
  <c r="AY40" i="24"/>
  <c r="BG40" i="24"/>
  <c r="AG16" i="31"/>
  <c r="AQ40" i="24"/>
  <c r="BC40" i="24"/>
  <c r="AW40" i="24"/>
  <c r="BE40" i="24"/>
  <c r="AS40" i="24"/>
  <c r="BA40" i="24"/>
  <c r="AQ41" i="24" l="1"/>
  <c r="BG41" i="24"/>
  <c r="AW41" i="24"/>
  <c r="AS41" i="24"/>
  <c r="AH16" i="31"/>
  <c r="BI40" i="24"/>
  <c r="BI41" i="24" s="1"/>
  <c r="BE41" i="24"/>
  <c r="AY41" i="24"/>
  <c r="BC41" i="24"/>
  <c r="AU41" i="24"/>
  <c r="BA41" i="24"/>
  <c r="E38" i="24" l="1"/>
  <c r="F38" i="24"/>
  <c r="G38" i="24"/>
  <c r="H38" i="24"/>
  <c r="O40" i="24" s="1"/>
  <c r="I38" i="24"/>
  <c r="J38" i="24"/>
  <c r="K38" i="24"/>
  <c r="L38" i="24"/>
  <c r="D38" i="24"/>
  <c r="E16" i="31"/>
  <c r="F16" i="31"/>
  <c r="G16" i="31"/>
  <c r="H16" i="31"/>
  <c r="I16" i="31"/>
  <c r="J16" i="31"/>
  <c r="D16" i="31"/>
  <c r="S40" i="24" l="1"/>
  <c r="F17" i="31"/>
  <c r="H17" i="31"/>
  <c r="G17" i="31"/>
  <c r="E17" i="31"/>
  <c r="S41" i="24" l="1"/>
  <c r="I17" i="31"/>
  <c r="J17" i="31"/>
  <c r="K17" i="31"/>
  <c r="E6" i="31"/>
  <c r="F6" i="31"/>
  <c r="G6" i="31"/>
  <c r="H6" i="31"/>
  <c r="I6" i="31"/>
  <c r="J6" i="31"/>
  <c r="K6" i="31"/>
  <c r="L6" i="31"/>
  <c r="D7" i="31"/>
  <c r="E7" i="31"/>
  <c r="F7" i="31"/>
  <c r="G7" i="31"/>
  <c r="H7" i="31"/>
  <c r="I7" i="31"/>
  <c r="J7" i="31"/>
  <c r="K7" i="31"/>
  <c r="L7" i="31"/>
  <c r="M8" i="31" s="1"/>
  <c r="M9" i="31" l="1"/>
  <c r="N9" i="31"/>
  <c r="D9" i="31"/>
  <c r="D170" i="24" s="1"/>
  <c r="I8" i="31"/>
  <c r="E8" i="31"/>
  <c r="H8" i="31"/>
  <c r="G8" i="31"/>
  <c r="E9" i="31"/>
  <c r="K8" i="31"/>
  <c r="I9" i="31"/>
  <c r="L8" i="31"/>
  <c r="H9" i="31"/>
  <c r="F8" i="31"/>
  <c r="G9" i="31"/>
  <c r="L9" i="31"/>
  <c r="J8" i="31"/>
  <c r="K9" i="31"/>
  <c r="J9" i="31"/>
  <c r="F9" i="31"/>
  <c r="U2" i="24" l="1"/>
  <c r="W2" i="24" s="1"/>
  <c r="Y2" i="24" s="1"/>
  <c r="AA2" i="24" s="1"/>
  <c r="U3" i="24"/>
  <c r="W3" i="24" s="1"/>
  <c r="F78" i="24"/>
  <c r="F113" i="24" s="1"/>
  <c r="F3" i="43" s="1"/>
  <c r="S4" i="24"/>
  <c r="T4" i="24" s="1"/>
  <c r="K79" i="24"/>
  <c r="F80" i="24"/>
  <c r="G80" i="24"/>
  <c r="E81" i="24"/>
  <c r="J82" i="24"/>
  <c r="F83" i="24"/>
  <c r="G83" i="24"/>
  <c r="D84" i="24"/>
  <c r="I84" i="24"/>
  <c r="J84" i="24"/>
  <c r="F85" i="24"/>
  <c r="G85" i="24"/>
  <c r="I85" i="24"/>
  <c r="D86" i="24"/>
  <c r="F86" i="24"/>
  <c r="J86" i="24"/>
  <c r="G87" i="24"/>
  <c r="J87" i="24"/>
  <c r="K87" i="24"/>
  <c r="E88" i="24"/>
  <c r="F88" i="24"/>
  <c r="E89" i="24"/>
  <c r="J89" i="24"/>
  <c r="I90" i="24"/>
  <c r="G91" i="24"/>
  <c r="K91" i="24"/>
  <c r="D92" i="24"/>
  <c r="I92" i="24"/>
  <c r="K92" i="24"/>
  <c r="E93" i="24"/>
  <c r="F93" i="24"/>
  <c r="I93" i="24"/>
  <c r="E94" i="24"/>
  <c r="G95" i="24"/>
  <c r="K95" i="24"/>
  <c r="D96" i="24"/>
  <c r="E96" i="24"/>
  <c r="G96" i="24"/>
  <c r="E97" i="24"/>
  <c r="I97" i="24"/>
  <c r="J97" i="24"/>
  <c r="E98" i="24"/>
  <c r="F98" i="24"/>
  <c r="J98" i="24"/>
  <c r="E99" i="24"/>
  <c r="F99" i="24"/>
  <c r="G99" i="24"/>
  <c r="J99" i="24"/>
  <c r="K99" i="24"/>
  <c r="D100" i="24"/>
  <c r="G100" i="24"/>
  <c r="J100" i="24"/>
  <c r="E101" i="24"/>
  <c r="G101" i="24"/>
  <c r="I101" i="24"/>
  <c r="D102" i="24"/>
  <c r="F102" i="24"/>
  <c r="I102" i="24"/>
  <c r="J102" i="24"/>
  <c r="D103" i="24"/>
  <c r="E103" i="24"/>
  <c r="G103" i="24"/>
  <c r="I103" i="24"/>
  <c r="J103" i="24"/>
  <c r="K103" i="24"/>
  <c r="F104" i="24"/>
  <c r="J104" i="24"/>
  <c r="D105" i="24"/>
  <c r="E105" i="24"/>
  <c r="K105" i="24"/>
  <c r="F106" i="24"/>
  <c r="I106" i="24"/>
  <c r="J106" i="24"/>
  <c r="D107" i="24"/>
  <c r="E107" i="24"/>
  <c r="G107" i="24"/>
  <c r="K107" i="24"/>
  <c r="D108" i="24"/>
  <c r="I108" i="24"/>
  <c r="J108" i="24"/>
  <c r="E109" i="24"/>
  <c r="F109" i="24"/>
  <c r="G109" i="24"/>
  <c r="I109" i="24"/>
  <c r="D110" i="24"/>
  <c r="E110" i="24"/>
  <c r="F110" i="24"/>
  <c r="I110" i="24"/>
  <c r="J110" i="24"/>
  <c r="D78" i="24"/>
  <c r="D113" i="24" s="1"/>
  <c r="D3" i="43" s="1"/>
  <c r="E78" i="24"/>
  <c r="E113" i="24" s="1"/>
  <c r="E3" i="43" s="1"/>
  <c r="G78" i="24"/>
  <c r="G113" i="24" s="1"/>
  <c r="G3" i="43" s="1"/>
  <c r="H78" i="24"/>
  <c r="H113" i="24" s="1"/>
  <c r="H3" i="43" s="1"/>
  <c r="I78" i="24"/>
  <c r="I113" i="24" s="1"/>
  <c r="I3" i="43" s="1"/>
  <c r="J78" i="24"/>
  <c r="J113" i="24" s="1"/>
  <c r="J3" i="43" s="1"/>
  <c r="K78" i="24"/>
  <c r="K113" i="24" s="1"/>
  <c r="K3" i="43" s="1"/>
  <c r="C79" i="24"/>
  <c r="D79" i="24"/>
  <c r="E79" i="24"/>
  <c r="G79" i="24"/>
  <c r="I79" i="24"/>
  <c r="J79" i="24"/>
  <c r="C80" i="24"/>
  <c r="D80" i="24"/>
  <c r="E80" i="24"/>
  <c r="I80" i="24"/>
  <c r="J80" i="24"/>
  <c r="K80" i="24"/>
  <c r="C81" i="24"/>
  <c r="F81" i="24"/>
  <c r="G81" i="24"/>
  <c r="I81" i="24"/>
  <c r="J81" i="24"/>
  <c r="C82" i="24"/>
  <c r="D82" i="24"/>
  <c r="E82" i="24"/>
  <c r="F82" i="24"/>
  <c r="G82" i="24"/>
  <c r="I82" i="24"/>
  <c r="K82" i="24"/>
  <c r="C83" i="24"/>
  <c r="E83" i="24"/>
  <c r="I83" i="24"/>
  <c r="J83" i="24"/>
  <c r="K83" i="24"/>
  <c r="C84" i="24"/>
  <c r="E84" i="24"/>
  <c r="F84" i="24"/>
  <c r="G84" i="24"/>
  <c r="K84" i="24"/>
  <c r="C85" i="24"/>
  <c r="D85" i="24"/>
  <c r="E85" i="24"/>
  <c r="J85" i="24"/>
  <c r="K85" i="24"/>
  <c r="C86" i="24"/>
  <c r="E86" i="24"/>
  <c r="G86" i="24"/>
  <c r="I86" i="24"/>
  <c r="K86" i="24"/>
  <c r="C87" i="24"/>
  <c r="D87" i="24"/>
  <c r="E87" i="24"/>
  <c r="F87" i="24"/>
  <c r="I87" i="24"/>
  <c r="C88" i="24"/>
  <c r="D88" i="24"/>
  <c r="G88" i="24"/>
  <c r="I88" i="24"/>
  <c r="J88" i="24"/>
  <c r="K88" i="24"/>
  <c r="C89" i="24"/>
  <c r="D89" i="24"/>
  <c r="F89" i="24"/>
  <c r="G89" i="24"/>
  <c r="I89" i="24"/>
  <c r="C90" i="24"/>
  <c r="D90" i="24"/>
  <c r="E90" i="24"/>
  <c r="F90" i="24"/>
  <c r="G90" i="24"/>
  <c r="J90" i="24"/>
  <c r="K90" i="24"/>
  <c r="C91" i="24"/>
  <c r="E91" i="24"/>
  <c r="F91" i="24"/>
  <c r="I91" i="24"/>
  <c r="J91" i="24"/>
  <c r="C92" i="24"/>
  <c r="E92" i="24"/>
  <c r="F92" i="24"/>
  <c r="G92" i="24"/>
  <c r="J92" i="24"/>
  <c r="C93" i="24"/>
  <c r="D93" i="24"/>
  <c r="G93" i="24"/>
  <c r="J93" i="24"/>
  <c r="K93" i="24"/>
  <c r="C94" i="24"/>
  <c r="D94" i="24"/>
  <c r="F94" i="24"/>
  <c r="G94" i="24"/>
  <c r="I94" i="24"/>
  <c r="J94" i="24"/>
  <c r="K94" i="24"/>
  <c r="C95" i="24"/>
  <c r="D95" i="24"/>
  <c r="E95" i="24"/>
  <c r="F95" i="24"/>
  <c r="I95" i="24"/>
  <c r="J95" i="24"/>
  <c r="C96" i="24"/>
  <c r="F96" i="24"/>
  <c r="I96" i="24"/>
  <c r="J96" i="24"/>
  <c r="K96" i="24"/>
  <c r="C97" i="24"/>
  <c r="F97" i="24"/>
  <c r="G97" i="24"/>
  <c r="K97" i="24"/>
  <c r="C98" i="24"/>
  <c r="D98" i="24"/>
  <c r="G98" i="24"/>
  <c r="I98" i="24"/>
  <c r="K98" i="24"/>
  <c r="C99" i="24"/>
  <c r="D99" i="24"/>
  <c r="I99" i="24"/>
  <c r="C100" i="24"/>
  <c r="E100" i="24"/>
  <c r="F100" i="24"/>
  <c r="I100" i="24"/>
  <c r="K100" i="24"/>
  <c r="C101" i="24"/>
  <c r="D101" i="24"/>
  <c r="F101" i="24"/>
  <c r="J101" i="24"/>
  <c r="K101" i="24"/>
  <c r="C102" i="24"/>
  <c r="E102" i="24"/>
  <c r="G102" i="24"/>
  <c r="K102" i="24"/>
  <c r="C103" i="24"/>
  <c r="F103" i="24"/>
  <c r="C104" i="24"/>
  <c r="D104" i="24"/>
  <c r="E104" i="24"/>
  <c r="G104" i="24"/>
  <c r="I104" i="24"/>
  <c r="C105" i="24"/>
  <c r="F105" i="24"/>
  <c r="G105" i="24"/>
  <c r="I105" i="24"/>
  <c r="J105" i="24"/>
  <c r="C106" i="24"/>
  <c r="D106" i="24"/>
  <c r="E106" i="24"/>
  <c r="G106" i="24"/>
  <c r="C107" i="24"/>
  <c r="F107" i="24"/>
  <c r="I107" i="24"/>
  <c r="J107" i="24"/>
  <c r="C108" i="24"/>
  <c r="E108" i="24"/>
  <c r="F108" i="24"/>
  <c r="G108" i="24"/>
  <c r="K108" i="24"/>
  <c r="C109" i="24"/>
  <c r="D109" i="24"/>
  <c r="J109" i="24"/>
  <c r="K109" i="24"/>
  <c r="C110" i="24"/>
  <c r="G110" i="24"/>
  <c r="K110" i="24"/>
  <c r="C143" i="24"/>
  <c r="AH143" i="24" s="1"/>
  <c r="C144" i="24"/>
  <c r="AH144" i="24" s="1"/>
  <c r="C145" i="24"/>
  <c r="AH145" i="24" s="1"/>
  <c r="C146" i="24"/>
  <c r="AH146" i="24" s="1"/>
  <c r="C147" i="24"/>
  <c r="AH147" i="24" s="1"/>
  <c r="C148" i="24"/>
  <c r="AH148" i="24" s="1"/>
  <c r="C149" i="24"/>
  <c r="AH149" i="24" s="1"/>
  <c r="C150" i="24"/>
  <c r="AH150" i="24" s="1"/>
  <c r="C151" i="24"/>
  <c r="AH151" i="24" s="1"/>
  <c r="C152" i="24"/>
  <c r="AH152" i="24" s="1"/>
  <c r="C153" i="24"/>
  <c r="AH153" i="24" s="1"/>
  <c r="C154" i="24"/>
  <c r="AH154" i="24" s="1"/>
  <c r="C155" i="24"/>
  <c r="AH155" i="24" s="1"/>
  <c r="C156" i="24"/>
  <c r="AH156" i="24" s="1"/>
  <c r="C157" i="24"/>
  <c r="AH157" i="24" s="1"/>
  <c r="C158" i="24"/>
  <c r="AH158" i="24" s="1"/>
  <c r="C159" i="24"/>
  <c r="AH159" i="24" s="1"/>
  <c r="C160" i="24"/>
  <c r="AH160" i="24" s="1"/>
  <c r="C161" i="24"/>
  <c r="AH161" i="24" s="1"/>
  <c r="C162" i="24"/>
  <c r="AH162" i="24" s="1"/>
  <c r="C163" i="24"/>
  <c r="AH163" i="24" s="1"/>
  <c r="C164" i="24"/>
  <c r="AH164" i="24" s="1"/>
  <c r="C165" i="24"/>
  <c r="AH165" i="24" s="1"/>
  <c r="C166" i="24"/>
  <c r="AH166" i="24" s="1"/>
  <c r="AH167" i="24"/>
  <c r="D131" i="24" l="1"/>
  <c r="D160" i="24" s="1"/>
  <c r="G126" i="24"/>
  <c r="G155" i="24" s="1"/>
  <c r="D135" i="24"/>
  <c r="D164" i="24" s="1"/>
  <c r="G128" i="24"/>
  <c r="G157" i="24" s="1"/>
  <c r="G138" i="24"/>
  <c r="G167" i="24" s="1"/>
  <c r="E122" i="24"/>
  <c r="E151" i="24" s="1"/>
  <c r="K106" i="24"/>
  <c r="K134" i="24" s="1"/>
  <c r="K163" i="24" s="1"/>
  <c r="D97" i="24"/>
  <c r="D125" i="24" s="1"/>
  <c r="D154" i="24" s="1"/>
  <c r="I116" i="24"/>
  <c r="I145" i="24" s="1"/>
  <c r="G122" i="24"/>
  <c r="G151" i="24" s="1"/>
  <c r="K104" i="24"/>
  <c r="K132" i="24" s="1"/>
  <c r="K161" i="24" s="1"/>
  <c r="E118" i="24"/>
  <c r="E147" i="24" s="1"/>
  <c r="J37" i="24"/>
  <c r="J39" i="24" s="1"/>
  <c r="G137" i="24"/>
  <c r="G166" i="24" s="1"/>
  <c r="G134" i="24"/>
  <c r="G163" i="24" s="1"/>
  <c r="G130" i="24"/>
  <c r="G159" i="24" s="1"/>
  <c r="K125" i="24"/>
  <c r="K154" i="24" s="1"/>
  <c r="G120" i="24"/>
  <c r="G149" i="24" s="1"/>
  <c r="D91" i="24"/>
  <c r="D119" i="24" s="1"/>
  <c r="D148" i="24" s="1"/>
  <c r="D83" i="24"/>
  <c r="K133" i="24"/>
  <c r="K162" i="24" s="1"/>
  <c r="K129" i="24"/>
  <c r="K158" i="24" s="1"/>
  <c r="J124" i="24"/>
  <c r="J153" i="24" s="1"/>
  <c r="E117" i="24"/>
  <c r="E146" i="24" s="1"/>
  <c r="K136" i="24"/>
  <c r="K165" i="24" s="1"/>
  <c r="D133" i="24"/>
  <c r="D162" i="24" s="1"/>
  <c r="D129" i="24"/>
  <c r="D158" i="24" s="1"/>
  <c r="I124" i="24"/>
  <c r="I153" i="24" s="1"/>
  <c r="D117" i="24"/>
  <c r="D146" i="24" s="1"/>
  <c r="D81" i="24"/>
  <c r="D116" i="24" s="1"/>
  <c r="D145" i="24" s="1"/>
  <c r="I37" i="24"/>
  <c r="I39" i="24" s="1"/>
  <c r="I123" i="24"/>
  <c r="I152" i="24" s="1"/>
  <c r="K89" i="24"/>
  <c r="K137" i="24" s="1"/>
  <c r="K166" i="24" s="1"/>
  <c r="K81" i="24"/>
  <c r="K116" i="24" s="1"/>
  <c r="K145" i="24" s="1"/>
  <c r="E37" i="24"/>
  <c r="E39" i="24" s="1"/>
  <c r="G37" i="24"/>
  <c r="G39" i="24" s="1"/>
  <c r="K135" i="24"/>
  <c r="K164" i="24" s="1"/>
  <c r="G132" i="24"/>
  <c r="G161" i="24" s="1"/>
  <c r="K127" i="24"/>
  <c r="K156" i="24" s="1"/>
  <c r="G136" i="24"/>
  <c r="G165" i="24" s="1"/>
  <c r="G135" i="24"/>
  <c r="G164" i="24" s="1"/>
  <c r="K131" i="24"/>
  <c r="K160" i="24" s="1"/>
  <c r="D127" i="24"/>
  <c r="D156" i="24" s="1"/>
  <c r="L78" i="24"/>
  <c r="L113" i="24" s="1"/>
  <c r="L3" i="43" s="1"/>
  <c r="E114" i="24"/>
  <c r="E143" i="24" s="1"/>
  <c r="I117" i="24"/>
  <c r="I146" i="24" s="1"/>
  <c r="I120" i="24"/>
  <c r="I149" i="24" s="1"/>
  <c r="K123" i="24"/>
  <c r="K152" i="24" s="1"/>
  <c r="I126" i="24"/>
  <c r="I155" i="24" s="1"/>
  <c r="E127" i="24"/>
  <c r="E156" i="24" s="1"/>
  <c r="I128" i="24"/>
  <c r="I157" i="24" s="1"/>
  <c r="E129" i="24"/>
  <c r="E158" i="24" s="1"/>
  <c r="I130" i="24"/>
  <c r="I159" i="24" s="1"/>
  <c r="E131" i="24"/>
  <c r="E160" i="24" s="1"/>
  <c r="I132" i="24"/>
  <c r="I161" i="24" s="1"/>
  <c r="E133" i="24"/>
  <c r="E162" i="24" s="1"/>
  <c r="I134" i="24"/>
  <c r="I163" i="24" s="1"/>
  <c r="E135" i="24"/>
  <c r="E164" i="24" s="1"/>
  <c r="I136" i="24"/>
  <c r="I165" i="24" s="1"/>
  <c r="E137" i="24"/>
  <c r="E166" i="24" s="1"/>
  <c r="I138" i="24"/>
  <c r="I167" i="24" s="1"/>
  <c r="G114" i="24"/>
  <c r="G143" i="24" s="1"/>
  <c r="K117" i="24"/>
  <c r="K146" i="24" s="1"/>
  <c r="G118" i="24"/>
  <c r="G147" i="24" s="1"/>
  <c r="J120" i="24"/>
  <c r="J149" i="24" s="1"/>
  <c r="D121" i="24"/>
  <c r="D150" i="24" s="1"/>
  <c r="I122" i="24"/>
  <c r="I151" i="24" s="1"/>
  <c r="J126" i="24"/>
  <c r="J155" i="24" s="1"/>
  <c r="F127" i="24"/>
  <c r="F156" i="24" s="1"/>
  <c r="J128" i="24"/>
  <c r="J157" i="24" s="1"/>
  <c r="F129" i="24"/>
  <c r="F158" i="24" s="1"/>
  <c r="J130" i="24"/>
  <c r="J159" i="24" s="1"/>
  <c r="F131" i="24"/>
  <c r="F160" i="24" s="1"/>
  <c r="J132" i="24"/>
  <c r="J161" i="24" s="1"/>
  <c r="F133" i="24"/>
  <c r="F162" i="24" s="1"/>
  <c r="J134" i="24"/>
  <c r="J163" i="24" s="1"/>
  <c r="F135" i="24"/>
  <c r="F164" i="24" s="1"/>
  <c r="J136" i="24"/>
  <c r="J165" i="24" s="1"/>
  <c r="F137" i="24"/>
  <c r="F166" i="24" s="1"/>
  <c r="J138" i="24"/>
  <c r="J167" i="24" s="1"/>
  <c r="D115" i="24"/>
  <c r="D144" i="24" s="1"/>
  <c r="E121" i="24"/>
  <c r="E150" i="24" s="1"/>
  <c r="J122" i="24"/>
  <c r="J151" i="24" s="1"/>
  <c r="D124" i="24"/>
  <c r="D153" i="24" s="1"/>
  <c r="E125" i="24"/>
  <c r="E154" i="24" s="1"/>
  <c r="K126" i="24"/>
  <c r="K155" i="24" s="1"/>
  <c r="G127" i="24"/>
  <c r="G156" i="24" s="1"/>
  <c r="K128" i="24"/>
  <c r="K157" i="24" s="1"/>
  <c r="G129" i="24"/>
  <c r="G158" i="24" s="1"/>
  <c r="K130" i="24"/>
  <c r="K159" i="24" s="1"/>
  <c r="G131" i="24"/>
  <c r="G160" i="24" s="1"/>
  <c r="G133" i="24"/>
  <c r="G162" i="24" s="1"/>
  <c r="I114" i="24"/>
  <c r="I143" i="24" s="1"/>
  <c r="E115" i="24"/>
  <c r="E144" i="24" s="1"/>
  <c r="I118" i="24"/>
  <c r="I147" i="24" s="1"/>
  <c r="E119" i="24"/>
  <c r="E148" i="24" s="1"/>
  <c r="F121" i="24"/>
  <c r="F150" i="24" s="1"/>
  <c r="D123" i="24"/>
  <c r="D152" i="24" s="1"/>
  <c r="E124" i="24"/>
  <c r="E153" i="24" s="1"/>
  <c r="F125" i="24"/>
  <c r="F154" i="24" s="1"/>
  <c r="D126" i="24"/>
  <c r="D155" i="24" s="1"/>
  <c r="D128" i="24"/>
  <c r="D157" i="24" s="1"/>
  <c r="D130" i="24"/>
  <c r="D159" i="24" s="1"/>
  <c r="D132" i="24"/>
  <c r="D161" i="24" s="1"/>
  <c r="D134" i="24"/>
  <c r="D163" i="24" s="1"/>
  <c r="D136" i="24"/>
  <c r="D165" i="24" s="1"/>
  <c r="D138" i="24"/>
  <c r="D167" i="24" s="1"/>
  <c r="I115" i="24"/>
  <c r="I144" i="24" s="1"/>
  <c r="E116" i="24"/>
  <c r="E145" i="24" s="1"/>
  <c r="I119" i="24"/>
  <c r="I148" i="24" s="1"/>
  <c r="I121" i="24"/>
  <c r="I150" i="24" s="1"/>
  <c r="E123" i="24"/>
  <c r="E152" i="24" s="1"/>
  <c r="G124" i="24"/>
  <c r="G153" i="24" s="1"/>
  <c r="E126" i="24"/>
  <c r="E155" i="24" s="1"/>
  <c r="I127" i="24"/>
  <c r="I156" i="24" s="1"/>
  <c r="E128" i="24"/>
  <c r="E157" i="24" s="1"/>
  <c r="I129" i="24"/>
  <c r="I158" i="24" s="1"/>
  <c r="E130" i="24"/>
  <c r="E159" i="24" s="1"/>
  <c r="I131" i="24"/>
  <c r="I160" i="24" s="1"/>
  <c r="E132" i="24"/>
  <c r="E161" i="24" s="1"/>
  <c r="I133" i="24"/>
  <c r="I162" i="24" s="1"/>
  <c r="E134" i="24"/>
  <c r="E163" i="24" s="1"/>
  <c r="I135" i="24"/>
  <c r="I164" i="24" s="1"/>
  <c r="E136" i="24"/>
  <c r="E165" i="24" s="1"/>
  <c r="I137" i="24"/>
  <c r="I166" i="24" s="1"/>
  <c r="E138" i="24"/>
  <c r="E167" i="24" s="1"/>
  <c r="K115" i="24"/>
  <c r="K144" i="24" s="1"/>
  <c r="G116" i="24"/>
  <c r="G145" i="24" s="1"/>
  <c r="K119" i="24"/>
  <c r="K148" i="24" s="1"/>
  <c r="E120" i="24"/>
  <c r="E149" i="24" s="1"/>
  <c r="K121" i="24"/>
  <c r="K150" i="24" s="1"/>
  <c r="F123" i="24"/>
  <c r="F152" i="24" s="1"/>
  <c r="I125" i="24"/>
  <c r="I154" i="24" s="1"/>
  <c r="F126" i="24"/>
  <c r="F155" i="24" s="1"/>
  <c r="J127" i="24"/>
  <c r="J156" i="24" s="1"/>
  <c r="F128" i="24"/>
  <c r="F157" i="24" s="1"/>
  <c r="J129" i="24"/>
  <c r="J158" i="24" s="1"/>
  <c r="F130" i="24"/>
  <c r="F159" i="24" s="1"/>
  <c r="J131" i="24"/>
  <c r="J160" i="24" s="1"/>
  <c r="F132" i="24"/>
  <c r="F161" i="24" s="1"/>
  <c r="J133" i="24"/>
  <c r="J162" i="24" s="1"/>
  <c r="F134" i="24"/>
  <c r="F163" i="24" s="1"/>
  <c r="J135" i="24"/>
  <c r="J164" i="24" s="1"/>
  <c r="F136" i="24"/>
  <c r="F165" i="24" s="1"/>
  <c r="J137" i="24"/>
  <c r="J166" i="24" s="1"/>
  <c r="F138" i="24"/>
  <c r="F167" i="24" s="1"/>
  <c r="J114" i="24"/>
  <c r="J143" i="24" s="1"/>
  <c r="F115" i="24"/>
  <c r="F144" i="24" s="1"/>
  <c r="J116" i="24"/>
  <c r="J145" i="24" s="1"/>
  <c r="F117" i="24"/>
  <c r="F146" i="24" s="1"/>
  <c r="J118" i="24"/>
  <c r="J147" i="24" s="1"/>
  <c r="F119" i="24"/>
  <c r="F148" i="24" s="1"/>
  <c r="K114" i="24"/>
  <c r="K143" i="24" s="1"/>
  <c r="G115" i="24"/>
  <c r="G144" i="24" s="1"/>
  <c r="G117" i="24"/>
  <c r="G146" i="24" s="1"/>
  <c r="K118" i="24"/>
  <c r="K147" i="24" s="1"/>
  <c r="G119" i="24"/>
  <c r="G148" i="24" s="1"/>
  <c r="K120" i="24"/>
  <c r="K149" i="24" s="1"/>
  <c r="G121" i="24"/>
  <c r="G150" i="24" s="1"/>
  <c r="K122" i="24"/>
  <c r="K151" i="24" s="1"/>
  <c r="G123" i="24"/>
  <c r="G152" i="24" s="1"/>
  <c r="K124" i="24"/>
  <c r="K153" i="24" s="1"/>
  <c r="G125" i="24"/>
  <c r="G154" i="24" s="1"/>
  <c r="D114" i="24"/>
  <c r="D143" i="24" s="1"/>
  <c r="D118" i="24"/>
  <c r="D147" i="24" s="1"/>
  <c r="D120" i="24"/>
  <c r="D149" i="24" s="1"/>
  <c r="D122" i="24"/>
  <c r="D151" i="24" s="1"/>
  <c r="J115" i="24"/>
  <c r="J144" i="24" s="1"/>
  <c r="F116" i="24"/>
  <c r="F145" i="24" s="1"/>
  <c r="J117" i="24"/>
  <c r="J146" i="24" s="1"/>
  <c r="F118" i="24"/>
  <c r="F147" i="24" s="1"/>
  <c r="J119" i="24"/>
  <c r="J148" i="24" s="1"/>
  <c r="F120" i="24"/>
  <c r="F149" i="24" s="1"/>
  <c r="J121" i="24"/>
  <c r="J150" i="24" s="1"/>
  <c r="F122" i="24"/>
  <c r="F151" i="24" s="1"/>
  <c r="J123" i="24"/>
  <c r="J152" i="24" s="1"/>
  <c r="F124" i="24"/>
  <c r="F153" i="24" s="1"/>
  <c r="J125" i="24"/>
  <c r="J154" i="24" s="1"/>
  <c r="L37" i="24"/>
  <c r="F37" i="24"/>
  <c r="F39" i="24" s="1"/>
  <c r="F79" i="24"/>
  <c r="F114" i="24" s="1"/>
  <c r="F143" i="24" s="1"/>
  <c r="H37" i="24"/>
  <c r="K37" i="24"/>
  <c r="K39" i="24" s="1"/>
  <c r="W4" i="24"/>
  <c r="Y3" i="24"/>
  <c r="D37" i="24"/>
  <c r="D39" i="24" s="1"/>
  <c r="U4" i="24"/>
  <c r="AC2" i="24"/>
  <c r="X4" i="24" l="1"/>
  <c r="N78" i="24"/>
  <c r="N113" i="24" s="1"/>
  <c r="N3" i="43" s="1"/>
  <c r="V4" i="24"/>
  <c r="M78" i="24"/>
  <c r="M113" i="24" s="1"/>
  <c r="M3" i="43" s="1"/>
  <c r="L39" i="24"/>
  <c r="S39" i="24"/>
  <c r="K138" i="24"/>
  <c r="K167" i="24" s="1"/>
  <c r="H39" i="24"/>
  <c r="O39" i="24"/>
  <c r="D137" i="24"/>
  <c r="D166" i="24" s="1"/>
  <c r="Y4" i="24"/>
  <c r="AA3" i="24"/>
  <c r="AE2" i="24"/>
  <c r="Z4" i="24" l="1"/>
  <c r="O78" i="24"/>
  <c r="O113" i="24" s="1"/>
  <c r="O3" i="43" s="1"/>
  <c r="P9" i="24"/>
  <c r="P17" i="24"/>
  <c r="P25" i="24"/>
  <c r="P33" i="24"/>
  <c r="H107" i="24" s="1"/>
  <c r="H135" i="24" s="1"/>
  <c r="P11" i="24"/>
  <c r="H85" i="24" s="1"/>
  <c r="P19" i="24"/>
  <c r="H93" i="24" s="1"/>
  <c r="H121" i="24" s="1"/>
  <c r="P27" i="24"/>
  <c r="H101" i="24" s="1"/>
  <c r="H129" i="24" s="1"/>
  <c r="P35" i="24"/>
  <c r="H109" i="24" s="1"/>
  <c r="P13" i="24"/>
  <c r="H87" i="24" s="1"/>
  <c r="P29" i="24"/>
  <c r="H103" i="24" s="1"/>
  <c r="H131" i="24" s="1"/>
  <c r="P6" i="24"/>
  <c r="H80" i="24" s="1"/>
  <c r="H115" i="24" s="1"/>
  <c r="P22" i="24"/>
  <c r="H96" i="24" s="1"/>
  <c r="H124" i="24" s="1"/>
  <c r="P15" i="24"/>
  <c r="H89" i="24" s="1"/>
  <c r="H138" i="24" s="1"/>
  <c r="P31" i="24"/>
  <c r="H105" i="24" s="1"/>
  <c r="H133" i="24" s="1"/>
  <c r="P16" i="24"/>
  <c r="H90" i="24" s="1"/>
  <c r="P32" i="24"/>
  <c r="H106" i="24" s="1"/>
  <c r="H134" i="24" s="1"/>
  <c r="P10" i="24"/>
  <c r="H84" i="24" s="1"/>
  <c r="H118" i="24" s="1"/>
  <c r="P18" i="24"/>
  <c r="H92" i="24" s="1"/>
  <c r="H120" i="24" s="1"/>
  <c r="P26" i="24"/>
  <c r="H100" i="24" s="1"/>
  <c r="H128" i="24" s="1"/>
  <c r="P34" i="24"/>
  <c r="H108" i="24" s="1"/>
  <c r="H136" i="24" s="1"/>
  <c r="P12" i="24"/>
  <c r="H86" i="24" s="1"/>
  <c r="P20" i="24"/>
  <c r="H94" i="24" s="1"/>
  <c r="P28" i="24"/>
  <c r="H102" i="24" s="1"/>
  <c r="P36" i="24"/>
  <c r="H110" i="24" s="1"/>
  <c r="P21" i="24"/>
  <c r="H95" i="24" s="1"/>
  <c r="H123" i="24" s="1"/>
  <c r="P5" i="24"/>
  <c r="P14" i="24"/>
  <c r="H88" i="24" s="1"/>
  <c r="P30" i="24"/>
  <c r="P7" i="24"/>
  <c r="H81" i="24" s="1"/>
  <c r="H116" i="24" s="1"/>
  <c r="P23" i="24"/>
  <c r="H97" i="24" s="1"/>
  <c r="H125" i="24" s="1"/>
  <c r="P8" i="24"/>
  <c r="H82" i="24" s="1"/>
  <c r="H117" i="24" s="1"/>
  <c r="P24" i="24"/>
  <c r="H98" i="24" s="1"/>
  <c r="H126" i="24" s="1"/>
  <c r="T12" i="24"/>
  <c r="T20" i="24"/>
  <c r="T28" i="24"/>
  <c r="T36" i="24"/>
  <c r="T6" i="24"/>
  <c r="T14" i="24"/>
  <c r="T22" i="24"/>
  <c r="T30" i="24"/>
  <c r="T7" i="24"/>
  <c r="T15" i="24"/>
  <c r="T23" i="24"/>
  <c r="T31" i="24"/>
  <c r="T16" i="24"/>
  <c r="T32" i="24"/>
  <c r="T9" i="24"/>
  <c r="T25" i="24"/>
  <c r="T18" i="24"/>
  <c r="T34" i="24"/>
  <c r="T19" i="24"/>
  <c r="T35" i="24"/>
  <c r="T13" i="24"/>
  <c r="T21" i="24"/>
  <c r="T29" i="24"/>
  <c r="T5" i="24"/>
  <c r="T8" i="24"/>
  <c r="T24" i="24"/>
  <c r="T17" i="24"/>
  <c r="T33" i="24"/>
  <c r="T10" i="24"/>
  <c r="T26" i="24"/>
  <c r="T11" i="24"/>
  <c r="T27" i="24"/>
  <c r="AC3" i="24"/>
  <c r="AA4" i="24"/>
  <c r="AG2" i="24"/>
  <c r="AB4" i="24" l="1"/>
  <c r="P78" i="24"/>
  <c r="P113" i="24" s="1"/>
  <c r="P3" i="43" s="1"/>
  <c r="H24" i="43"/>
  <c r="H163" i="24"/>
  <c r="H19" i="43"/>
  <c r="H158" i="24"/>
  <c r="H122" i="24"/>
  <c r="H6" i="43"/>
  <c r="H145" i="24"/>
  <c r="H25" i="43"/>
  <c r="H164" i="24"/>
  <c r="H18" i="43"/>
  <c r="H157" i="24"/>
  <c r="H5" i="43"/>
  <c r="H144" i="24"/>
  <c r="H99" i="24"/>
  <c r="H127" i="24" s="1"/>
  <c r="H16" i="43"/>
  <c r="H155" i="24"/>
  <c r="H7" i="43"/>
  <c r="H146" i="24"/>
  <c r="H15" i="43"/>
  <c r="H154" i="24"/>
  <c r="H23" i="43"/>
  <c r="H162" i="24"/>
  <c r="H28" i="43"/>
  <c r="H167" i="24"/>
  <c r="H104" i="24"/>
  <c r="H132" i="24" s="1"/>
  <c r="H14" i="43"/>
  <c r="H153" i="24"/>
  <c r="P37" i="24"/>
  <c r="H79" i="24"/>
  <c r="H114" i="24" s="1"/>
  <c r="H10" i="43"/>
  <c r="H149" i="24"/>
  <c r="H21" i="43"/>
  <c r="H160" i="24"/>
  <c r="H91" i="24"/>
  <c r="H119" i="24" s="1"/>
  <c r="T37" i="24"/>
  <c r="H130" i="24"/>
  <c r="H11" i="43"/>
  <c r="H150" i="24"/>
  <c r="H26" i="43"/>
  <c r="H165" i="24"/>
  <c r="H13" i="43"/>
  <c r="H152" i="24"/>
  <c r="H8" i="43"/>
  <c r="H147" i="24"/>
  <c r="H83" i="24"/>
  <c r="H137" i="24" s="1"/>
  <c r="AI2" i="24"/>
  <c r="AE3" i="24"/>
  <c r="AC4" i="24"/>
  <c r="AD4" i="24" l="1"/>
  <c r="Q78" i="24"/>
  <c r="Q113" i="24" s="1"/>
  <c r="Q3" i="43" s="1"/>
  <c r="H20" i="43"/>
  <c r="H159" i="24"/>
  <c r="H17" i="43"/>
  <c r="H156" i="24"/>
  <c r="H12" i="43"/>
  <c r="H151" i="24"/>
  <c r="H22" i="43"/>
  <c r="H161" i="24"/>
  <c r="H27" i="43"/>
  <c r="H166" i="24"/>
  <c r="H4" i="43"/>
  <c r="H143" i="24"/>
  <c r="H9" i="43"/>
  <c r="H148" i="24"/>
  <c r="L100" i="24"/>
  <c r="L128" i="24" s="1"/>
  <c r="L105" i="24"/>
  <c r="L133" i="24" s="1"/>
  <c r="L104" i="24"/>
  <c r="L132" i="24" s="1"/>
  <c r="L87" i="24"/>
  <c r="AG3" i="24"/>
  <c r="AE4" i="24"/>
  <c r="L99" i="24"/>
  <c r="L127" i="24" s="1"/>
  <c r="L107" i="24"/>
  <c r="L135" i="24" s="1"/>
  <c r="L85" i="24"/>
  <c r="L97" i="24"/>
  <c r="L125" i="24" s="1"/>
  <c r="L82" i="24"/>
  <c r="L117" i="24" s="1"/>
  <c r="L88" i="24"/>
  <c r="L96" i="24"/>
  <c r="L124" i="24" s="1"/>
  <c r="L102" i="24"/>
  <c r="L79" i="24"/>
  <c r="L114" i="24" s="1"/>
  <c r="L108" i="24"/>
  <c r="L136" i="24" s="1"/>
  <c r="L103" i="24"/>
  <c r="L131" i="24" s="1"/>
  <c r="L95" i="24"/>
  <c r="L123" i="24" s="1"/>
  <c r="L83" i="24"/>
  <c r="L89" i="24"/>
  <c r="L93" i="24"/>
  <c r="L121" i="24" s="1"/>
  <c r="L109" i="24"/>
  <c r="L90" i="24"/>
  <c r="L106" i="24"/>
  <c r="L134" i="24" s="1"/>
  <c r="L81" i="24"/>
  <c r="L116" i="24" s="1"/>
  <c r="L94" i="24"/>
  <c r="L98" i="24"/>
  <c r="L126" i="24" s="1"/>
  <c r="L92" i="24"/>
  <c r="L120" i="24" s="1"/>
  <c r="L84" i="24"/>
  <c r="L118" i="24" s="1"/>
  <c r="L101" i="24"/>
  <c r="L129" i="24" s="1"/>
  <c r="L86" i="24"/>
  <c r="L80" i="24"/>
  <c r="L115" i="24" s="1"/>
  <c r="L110" i="24"/>
  <c r="L91" i="24"/>
  <c r="L119" i="24" s="1"/>
  <c r="AK2" i="24"/>
  <c r="AF4" i="24" l="1"/>
  <c r="R78" i="24"/>
  <c r="R113" i="24" s="1"/>
  <c r="R3" i="43" s="1"/>
  <c r="L17" i="43"/>
  <c r="L156" i="24"/>
  <c r="L9" i="43"/>
  <c r="L148" i="24"/>
  <c r="L13" i="43"/>
  <c r="L152" i="24"/>
  <c r="L24" i="43"/>
  <c r="L163" i="24"/>
  <c r="L26" i="43"/>
  <c r="L165" i="24"/>
  <c r="L19" i="43"/>
  <c r="L158" i="24"/>
  <c r="L25" i="43"/>
  <c r="L164" i="24"/>
  <c r="L23" i="43"/>
  <c r="L162" i="24"/>
  <c r="L10" i="43"/>
  <c r="L149" i="24"/>
  <c r="L16" i="43"/>
  <c r="L155" i="24"/>
  <c r="L14" i="43"/>
  <c r="L153" i="24"/>
  <c r="L6" i="43"/>
  <c r="L145" i="24"/>
  <c r="L7" i="43"/>
  <c r="L146" i="24"/>
  <c r="H29" i="43"/>
  <c r="L5" i="43"/>
  <c r="L144" i="24"/>
  <c r="L21" i="43"/>
  <c r="L160" i="24"/>
  <c r="L15" i="43"/>
  <c r="L154" i="24"/>
  <c r="L22" i="43"/>
  <c r="L161" i="24"/>
  <c r="L8" i="43"/>
  <c r="L147" i="24"/>
  <c r="L11" i="43"/>
  <c r="L150" i="24"/>
  <c r="L4" i="43"/>
  <c r="L143" i="24"/>
  <c r="L18" i="43"/>
  <c r="L157" i="24"/>
  <c r="L130" i="24"/>
  <c r="L159" i="24" s="1"/>
  <c r="L122" i="24"/>
  <c r="L151" i="24" s="1"/>
  <c r="L138" i="24"/>
  <c r="AI3" i="24"/>
  <c r="AG4" i="24"/>
  <c r="AM2" i="24"/>
  <c r="L137" i="24"/>
  <c r="AH4" i="24" l="1"/>
  <c r="S78" i="24"/>
  <c r="S113" i="24" s="1"/>
  <c r="S3" i="43" s="1"/>
  <c r="L28" i="43"/>
  <c r="L167" i="24"/>
  <c r="L27" i="43"/>
  <c r="L166" i="24"/>
  <c r="L12" i="43"/>
  <c r="L20" i="43"/>
  <c r="AK3" i="24"/>
  <c r="AI4" i="24"/>
  <c r="AO2" i="24"/>
  <c r="AQ2" i="24" s="1"/>
  <c r="AJ4" i="24" l="1"/>
  <c r="T78" i="24"/>
  <c r="T113" i="24" s="1"/>
  <c r="T3" i="43" s="1"/>
  <c r="L29" i="43"/>
  <c r="AS2" i="24"/>
  <c r="AM3" i="24"/>
  <c r="AK4" i="24"/>
  <c r="AL4" i="24" l="1"/>
  <c r="U78" i="24"/>
  <c r="U113" i="24" s="1"/>
  <c r="U3" i="43" s="1"/>
  <c r="AU2" i="24"/>
  <c r="AO3" i="24"/>
  <c r="AM4" i="24"/>
  <c r="AN4" i="24" l="1"/>
  <c r="V78" i="24"/>
  <c r="V113" i="24" s="1"/>
  <c r="V3" i="43" s="1"/>
  <c r="AO4" i="24"/>
  <c r="AQ3" i="24"/>
  <c r="AW2" i="24"/>
  <c r="AP4" i="24" l="1"/>
  <c r="W78" i="24"/>
  <c r="W113" i="24" s="1"/>
  <c r="W3" i="43" s="1"/>
  <c r="AY2" i="24"/>
  <c r="AS3" i="24"/>
  <c r="AQ4" i="24"/>
  <c r="X78" i="24" s="1"/>
  <c r="AR4" i="24" l="1"/>
  <c r="X113" i="24" s="1"/>
  <c r="X3" i="43" s="1"/>
  <c r="AU3" i="24"/>
  <c r="AS4" i="24"/>
  <c r="Y78" i="24" s="1"/>
  <c r="BA2" i="24"/>
  <c r="BC2" i="24" l="1"/>
  <c r="AT4" i="24"/>
  <c r="Y113" i="24" s="1"/>
  <c r="Y3" i="43" s="1"/>
  <c r="AW3" i="24"/>
  <c r="AU4" i="24"/>
  <c r="Z78" i="24" s="1"/>
  <c r="AY3" i="24" l="1"/>
  <c r="AW4" i="24"/>
  <c r="AA78" i="24" s="1"/>
  <c r="AV4" i="24"/>
  <c r="Z113" i="24" s="1"/>
  <c r="Z3" i="43" s="1"/>
  <c r="BE2" i="24"/>
  <c r="BG2" i="24" l="1"/>
  <c r="BI2" i="24" s="1"/>
  <c r="BA3" i="24"/>
  <c r="AY4" i="24"/>
  <c r="AB78" i="24" s="1"/>
  <c r="AX4" i="24"/>
  <c r="AA113" i="24" s="1"/>
  <c r="AA3" i="43" s="1"/>
  <c r="AZ4" i="24" l="1"/>
  <c r="AB113" i="24" s="1"/>
  <c r="AB3" i="43" s="1"/>
  <c r="BC3" i="24"/>
  <c r="BA4" i="24"/>
  <c r="AC78" i="24" s="1"/>
  <c r="BB4" i="24" l="1"/>
  <c r="AC113" i="24" s="1"/>
  <c r="AC3" i="43" s="1"/>
  <c r="BE3" i="24"/>
  <c r="BC4" i="24"/>
  <c r="BD4" i="24" l="1"/>
  <c r="AD78" i="24" s="1"/>
  <c r="AD113" i="24" s="1"/>
  <c r="AD3" i="43" s="1"/>
  <c r="BG3" i="24"/>
  <c r="BE4" i="24"/>
  <c r="BG4" i="24" l="1"/>
  <c r="BI3" i="24"/>
  <c r="BI4" i="24" s="1"/>
  <c r="BF4" i="24"/>
  <c r="AE78" i="24" s="1"/>
  <c r="AE113" i="24" s="1"/>
  <c r="AE3" i="43" s="1"/>
  <c r="BH4" i="24" l="1"/>
  <c r="AF78" i="24" s="1"/>
  <c r="AF113" i="24" s="1"/>
  <c r="AF3" i="43" s="1"/>
  <c r="BJ4" i="24"/>
  <c r="AG78" i="24"/>
  <c r="AG113" i="24" s="1"/>
  <c r="AG3" i="43" s="1"/>
  <c r="W40" i="24" l="1"/>
  <c r="U41" i="24"/>
  <c r="W41" i="24" l="1"/>
  <c r="Y40" i="24"/>
  <c r="M86" i="24" l="1"/>
  <c r="M89" i="24"/>
  <c r="M110" i="24"/>
  <c r="M90" i="24"/>
  <c r="M85" i="24"/>
  <c r="Y41" i="24"/>
  <c r="M88" i="24"/>
  <c r="AA40" i="24"/>
  <c r="M79" i="24" l="1"/>
  <c r="M114" i="24" s="1"/>
  <c r="M143" i="24" s="1"/>
  <c r="M100" i="24"/>
  <c r="M128" i="24" s="1"/>
  <c r="M157" i="24" s="1"/>
  <c r="M109" i="24"/>
  <c r="M103" i="24"/>
  <c r="M131" i="24" s="1"/>
  <c r="M160" i="24" s="1"/>
  <c r="M107" i="24"/>
  <c r="M135" i="24" s="1"/>
  <c r="M164" i="24" s="1"/>
  <c r="M104" i="24"/>
  <c r="M132" i="24" s="1"/>
  <c r="M161" i="24" s="1"/>
  <c r="M102" i="24"/>
  <c r="M130" i="24" s="1"/>
  <c r="M105" i="24"/>
  <c r="M133" i="24" s="1"/>
  <c r="M162" i="24" s="1"/>
  <c r="M108" i="24"/>
  <c r="M136" i="24" s="1"/>
  <c r="M165" i="24" s="1"/>
  <c r="M91" i="24"/>
  <c r="M119" i="24" s="1"/>
  <c r="M148" i="24" s="1"/>
  <c r="M81" i="24"/>
  <c r="M116" i="24" s="1"/>
  <c r="M145" i="24" s="1"/>
  <c r="M92" i="24"/>
  <c r="M120" i="24" s="1"/>
  <c r="M149" i="24" s="1"/>
  <c r="M96" i="24"/>
  <c r="M124" i="24" s="1"/>
  <c r="M153" i="24" s="1"/>
  <c r="M101" i="24"/>
  <c r="M129" i="24" s="1"/>
  <c r="M158" i="24" s="1"/>
  <c r="M83" i="24"/>
  <c r="M106" i="24"/>
  <c r="M134" i="24" s="1"/>
  <c r="M163" i="24" s="1"/>
  <c r="M82" i="24"/>
  <c r="M117" i="24" s="1"/>
  <c r="M146" i="24" s="1"/>
  <c r="M99" i="24"/>
  <c r="M127" i="24" s="1"/>
  <c r="M156" i="24" s="1"/>
  <c r="M94" i="24"/>
  <c r="M80" i="24"/>
  <c r="M115" i="24" s="1"/>
  <c r="M144" i="24" s="1"/>
  <c r="M97" i="24"/>
  <c r="M125" i="24" s="1"/>
  <c r="M98" i="24"/>
  <c r="M126" i="24" s="1"/>
  <c r="M95" i="24"/>
  <c r="M123" i="24" s="1"/>
  <c r="M84" i="24"/>
  <c r="M118" i="24" s="1"/>
  <c r="M93" i="24"/>
  <c r="M121" i="24" s="1"/>
  <c r="M87" i="24"/>
  <c r="AC40" i="24"/>
  <c r="M138" i="24"/>
  <c r="AA41" i="24"/>
  <c r="M15" i="43" l="1"/>
  <c r="M154" i="24"/>
  <c r="M11" i="43"/>
  <c r="M150" i="24"/>
  <c r="M13" i="43"/>
  <c r="M152" i="24"/>
  <c r="M20" i="43"/>
  <c r="M159" i="24"/>
  <c r="M28" i="43"/>
  <c r="M167" i="24"/>
  <c r="M8" i="43"/>
  <c r="M147" i="24"/>
  <c r="M16" i="43"/>
  <c r="M155" i="24"/>
  <c r="M5" i="43"/>
  <c r="M17" i="43"/>
  <c r="M7" i="43"/>
  <c r="M24" i="43"/>
  <c r="M19" i="43"/>
  <c r="M14" i="43"/>
  <c r="M10" i="43"/>
  <c r="M6" i="43"/>
  <c r="M9" i="43"/>
  <c r="M26" i="43"/>
  <c r="M23" i="43"/>
  <c r="M22" i="43"/>
  <c r="M25" i="43"/>
  <c r="M21" i="43"/>
  <c r="M4" i="43"/>
  <c r="M18" i="43"/>
  <c r="M122" i="24"/>
  <c r="M151" i="24" s="1"/>
  <c r="M137" i="24"/>
  <c r="M166" i="24" s="1"/>
  <c r="W37" i="24"/>
  <c r="W39" i="24" s="1"/>
  <c r="AE40" i="24"/>
  <c r="AC41" i="24"/>
  <c r="M27" i="43" l="1"/>
  <c r="M12" i="43"/>
  <c r="X27" i="24"/>
  <c r="Y27" i="24" s="1"/>
  <c r="X33" i="24"/>
  <c r="Y33" i="24" s="1"/>
  <c r="X21" i="24"/>
  <c r="Y21" i="24" s="1"/>
  <c r="X7" i="24"/>
  <c r="Y7" i="24" s="1"/>
  <c r="X13" i="24"/>
  <c r="Y13" i="24" s="1"/>
  <c r="X20" i="24"/>
  <c r="Y20" i="24" s="1"/>
  <c r="X15" i="24"/>
  <c r="Y15" i="24" s="1"/>
  <c r="X17" i="24"/>
  <c r="Y17" i="24" s="1"/>
  <c r="X22" i="24"/>
  <c r="Y22" i="24" s="1"/>
  <c r="X32" i="24"/>
  <c r="Y32" i="24" s="1"/>
  <c r="X35" i="24"/>
  <c r="Y35" i="24" s="1"/>
  <c r="X10" i="24"/>
  <c r="Y10" i="24" s="1"/>
  <c r="X34" i="24"/>
  <c r="Y34" i="24" s="1"/>
  <c r="X23" i="24"/>
  <c r="Y23" i="24" s="1"/>
  <c r="X5" i="24"/>
  <c r="Y5" i="24" s="1"/>
  <c r="X14" i="24"/>
  <c r="Y14" i="24" s="1"/>
  <c r="X24" i="24"/>
  <c r="Y24" i="24" s="1"/>
  <c r="X6" i="24"/>
  <c r="Y6" i="24" s="1"/>
  <c r="X8" i="24"/>
  <c r="Y8" i="24" s="1"/>
  <c r="X30" i="24"/>
  <c r="Y30" i="24" s="1"/>
  <c r="X19" i="24"/>
  <c r="Y19" i="24" s="1"/>
  <c r="X11" i="24"/>
  <c r="Y11" i="24" s="1"/>
  <c r="X18" i="24"/>
  <c r="Y18" i="24" s="1"/>
  <c r="X12" i="24"/>
  <c r="Y12" i="24" s="1"/>
  <c r="X16" i="24"/>
  <c r="Y16" i="24" s="1"/>
  <c r="X25" i="24"/>
  <c r="Y25" i="24" s="1"/>
  <c r="X29" i="24"/>
  <c r="Y29" i="24" s="1"/>
  <c r="X31" i="24"/>
  <c r="Y31" i="24" s="1"/>
  <c r="X36" i="24"/>
  <c r="Y36" i="24" s="1"/>
  <c r="X28" i="24"/>
  <c r="Y28" i="24" s="1"/>
  <c r="X26" i="24"/>
  <c r="Y26" i="24" s="1"/>
  <c r="X9" i="24"/>
  <c r="Y9" i="24" s="1"/>
  <c r="AG40" i="24"/>
  <c r="AE41" i="24"/>
  <c r="X37" i="24" l="1"/>
  <c r="M29" i="43"/>
  <c r="N83" i="24"/>
  <c r="N105" i="24"/>
  <c r="N133" i="24" s="1"/>
  <c r="N104" i="24"/>
  <c r="N132" i="24" s="1"/>
  <c r="N84" i="24"/>
  <c r="N118" i="24" s="1"/>
  <c r="N81" i="24"/>
  <c r="N116" i="24" s="1"/>
  <c r="N100" i="24"/>
  <c r="N128" i="24" s="1"/>
  <c r="N103" i="24"/>
  <c r="N131" i="24" s="1"/>
  <c r="N92" i="24"/>
  <c r="N120" i="24" s="1"/>
  <c r="N82" i="24"/>
  <c r="N117" i="24" s="1"/>
  <c r="N79" i="24"/>
  <c r="N114" i="24" s="1"/>
  <c r="N109" i="24"/>
  <c r="N89" i="24"/>
  <c r="N95" i="24"/>
  <c r="N123" i="24" s="1"/>
  <c r="N86" i="24"/>
  <c r="N88" i="24"/>
  <c r="N91" i="24"/>
  <c r="N119" i="24" s="1"/>
  <c r="AI40" i="24"/>
  <c r="N102" i="24"/>
  <c r="N99" i="24"/>
  <c r="N127" i="24" s="1"/>
  <c r="N85" i="24"/>
  <c r="N80" i="24"/>
  <c r="N115" i="24" s="1"/>
  <c r="N97" i="24"/>
  <c r="N125" i="24" s="1"/>
  <c r="N106" i="24"/>
  <c r="N134" i="24" s="1"/>
  <c r="N94" i="24"/>
  <c r="N107" i="24"/>
  <c r="N135" i="24" s="1"/>
  <c r="AG41" i="24"/>
  <c r="N110" i="24"/>
  <c r="N90" i="24"/>
  <c r="N93" i="24"/>
  <c r="N121" i="24" s="1"/>
  <c r="N98" i="24"/>
  <c r="N126" i="24" s="1"/>
  <c r="N108" i="24"/>
  <c r="N136" i="24" s="1"/>
  <c r="N96" i="24"/>
  <c r="N124" i="24" s="1"/>
  <c r="N87" i="24"/>
  <c r="N101" i="24"/>
  <c r="N129" i="24" s="1"/>
  <c r="N19" i="43" l="1"/>
  <c r="N158" i="24"/>
  <c r="N5" i="43"/>
  <c r="N144" i="24"/>
  <c r="N11" i="43"/>
  <c r="N150" i="24"/>
  <c r="N9" i="43"/>
  <c r="N148" i="24"/>
  <c r="N14" i="43"/>
  <c r="N153" i="24"/>
  <c r="N24" i="43"/>
  <c r="N163" i="24"/>
  <c r="N8" i="43"/>
  <c r="N147" i="24"/>
  <c r="N16" i="43"/>
  <c r="N155" i="24"/>
  <c r="N25" i="43"/>
  <c r="N164" i="24"/>
  <c r="N23" i="43"/>
  <c r="N162" i="24"/>
  <c r="N7" i="43"/>
  <c r="N146" i="24"/>
  <c r="N10" i="43"/>
  <c r="N149" i="24"/>
  <c r="N17" i="43"/>
  <c r="N156" i="24"/>
  <c r="N26" i="43"/>
  <c r="N165" i="24"/>
  <c r="N18" i="43"/>
  <c r="N157" i="24"/>
  <c r="N13" i="43"/>
  <c r="N152" i="24"/>
  <c r="N6" i="43"/>
  <c r="N145" i="24"/>
  <c r="N15" i="43"/>
  <c r="N154" i="24"/>
  <c r="N4" i="43"/>
  <c r="N143" i="24"/>
  <c r="N21" i="43"/>
  <c r="N160" i="24"/>
  <c r="N22" i="43"/>
  <c r="N161" i="24"/>
  <c r="M30" i="43"/>
  <c r="H30" i="43"/>
  <c r="N122" i="24"/>
  <c r="N130" i="24"/>
  <c r="N138" i="24"/>
  <c r="N137" i="24"/>
  <c r="AK40" i="24"/>
  <c r="Y37" i="24"/>
  <c r="AI41" i="24"/>
  <c r="N27" i="43" l="1"/>
  <c r="N166" i="24"/>
  <c r="N12" i="43"/>
  <c r="N151" i="24"/>
  <c r="N20" i="43"/>
  <c r="N159" i="24"/>
  <c r="N28" i="43"/>
  <c r="N167" i="24"/>
  <c r="AM40" i="24"/>
  <c r="AO41" i="24" s="1"/>
  <c r="Y39" i="24"/>
  <c r="AK41" i="24"/>
  <c r="N29" i="43" l="1"/>
  <c r="N30" i="43" s="1"/>
  <c r="Z30" i="24"/>
  <c r="AA30" i="24" s="1"/>
  <c r="Z15" i="24"/>
  <c r="AA15" i="24" s="1"/>
  <c r="Z19" i="24"/>
  <c r="AA19" i="24" s="1"/>
  <c r="Z25" i="24"/>
  <c r="AA25" i="24" s="1"/>
  <c r="Z10" i="24"/>
  <c r="AA10" i="24" s="1"/>
  <c r="Z28" i="24"/>
  <c r="AA28" i="24" s="1"/>
  <c r="Z22" i="24"/>
  <c r="AA22" i="24" s="1"/>
  <c r="Z23" i="24"/>
  <c r="AA23" i="24" s="1"/>
  <c r="Z35" i="24"/>
  <c r="AA35" i="24" s="1"/>
  <c r="Z18" i="24"/>
  <c r="AA18" i="24" s="1"/>
  <c r="Z36" i="24"/>
  <c r="AA36" i="24" s="1"/>
  <c r="Z17" i="24"/>
  <c r="AA17" i="24" s="1"/>
  <c r="Z24" i="24"/>
  <c r="AA24" i="24" s="1"/>
  <c r="Z11" i="24"/>
  <c r="AA11" i="24" s="1"/>
  <c r="Z31" i="24"/>
  <c r="AA31" i="24" s="1"/>
  <c r="Z34" i="24"/>
  <c r="AA34" i="24" s="1"/>
  <c r="Z29" i="24"/>
  <c r="AA29" i="24" s="1"/>
  <c r="Z33" i="24"/>
  <c r="AA33" i="24" s="1"/>
  <c r="Z32" i="24"/>
  <c r="AA32" i="24" s="1"/>
  <c r="Z5" i="24"/>
  <c r="AA5" i="24" s="1"/>
  <c r="Z8" i="24"/>
  <c r="AA8" i="24" s="1"/>
  <c r="Z16" i="24"/>
  <c r="AA16" i="24" s="1"/>
  <c r="Z14" i="24"/>
  <c r="AA14" i="24" s="1"/>
  <c r="Z7" i="24"/>
  <c r="AA7" i="24" s="1"/>
  <c r="Z12" i="24"/>
  <c r="AA12" i="24" s="1"/>
  <c r="Z13" i="24"/>
  <c r="AA13" i="24" s="1"/>
  <c r="Z6" i="24"/>
  <c r="AA6" i="24" s="1"/>
  <c r="Z26" i="24"/>
  <c r="AA26" i="24" s="1"/>
  <c r="Z9" i="24"/>
  <c r="AA9" i="24" s="1"/>
  <c r="Z27" i="24"/>
  <c r="AA27" i="24" s="1"/>
  <c r="Z20" i="24"/>
  <c r="AA20" i="24" s="1"/>
  <c r="Z21" i="24"/>
  <c r="AA21" i="24" s="1"/>
  <c r="AM41" i="24"/>
  <c r="Z37" i="24" l="1"/>
  <c r="O101" i="24"/>
  <c r="O129" i="24" s="1"/>
  <c r="O90" i="24"/>
  <c r="O85" i="24"/>
  <c r="O102" i="24"/>
  <c r="O86" i="24"/>
  <c r="O82" i="24"/>
  <c r="O117" i="24" s="1"/>
  <c r="O103" i="24"/>
  <c r="O131" i="24" s="1"/>
  <c r="O98" i="24"/>
  <c r="O126" i="24" s="1"/>
  <c r="O109" i="24"/>
  <c r="O84" i="24"/>
  <c r="O118" i="24" s="1"/>
  <c r="O104" i="24"/>
  <c r="O132" i="24" s="1"/>
  <c r="O100" i="24"/>
  <c r="O128" i="24" s="1"/>
  <c r="O87" i="24"/>
  <c r="O107" i="24"/>
  <c r="O135" i="24" s="1"/>
  <c r="O92" i="24"/>
  <c r="O120" i="24" s="1"/>
  <c r="O89" i="24"/>
  <c r="O83" i="24"/>
  <c r="O95" i="24"/>
  <c r="O123" i="24" s="1"/>
  <c r="O81" i="24"/>
  <c r="O116" i="24" s="1"/>
  <c r="O79" i="24"/>
  <c r="O114" i="24" s="1"/>
  <c r="O108" i="24"/>
  <c r="O136" i="24" s="1"/>
  <c r="O91" i="24"/>
  <c r="O119" i="24" s="1"/>
  <c r="O97" i="24"/>
  <c r="O125" i="24" s="1"/>
  <c r="O99" i="24"/>
  <c r="O127" i="24" s="1"/>
  <c r="O94" i="24"/>
  <c r="O80" i="24"/>
  <c r="O115" i="24" s="1"/>
  <c r="O88" i="24"/>
  <c r="O106" i="24"/>
  <c r="O134" i="24" s="1"/>
  <c r="O105" i="24"/>
  <c r="O133" i="24" s="1"/>
  <c r="O110" i="24"/>
  <c r="O96" i="24"/>
  <c r="O124" i="24" s="1"/>
  <c r="O93" i="24"/>
  <c r="O121" i="24" s="1"/>
  <c r="O122" i="24" l="1"/>
  <c r="O12" i="43" s="1"/>
  <c r="O16" i="43"/>
  <c r="O155" i="24"/>
  <c r="O10" i="43"/>
  <c r="O149" i="24"/>
  <c r="O21" i="43"/>
  <c r="O160" i="24"/>
  <c r="O24" i="43"/>
  <c r="O163" i="24"/>
  <c r="O26" i="43"/>
  <c r="O165" i="24"/>
  <c r="O7" i="43"/>
  <c r="O146" i="24"/>
  <c r="O15" i="43"/>
  <c r="O154" i="24"/>
  <c r="O19" i="43"/>
  <c r="O158" i="24"/>
  <c r="O9" i="43"/>
  <c r="O148" i="24"/>
  <c r="O6" i="43"/>
  <c r="O145" i="24"/>
  <c r="O23" i="43"/>
  <c r="O162" i="24"/>
  <c r="O13" i="43"/>
  <c r="O152" i="24"/>
  <c r="O22" i="43"/>
  <c r="O161" i="24"/>
  <c r="O11" i="43"/>
  <c r="O150" i="24"/>
  <c r="O25" i="43"/>
  <c r="O164" i="24"/>
  <c r="O17" i="43"/>
  <c r="O156" i="24"/>
  <c r="O8" i="43"/>
  <c r="O147" i="24"/>
  <c r="O14" i="43"/>
  <c r="O153" i="24"/>
  <c r="O4" i="43"/>
  <c r="O143" i="24"/>
  <c r="O5" i="43"/>
  <c r="O144" i="24"/>
  <c r="O18" i="43"/>
  <c r="O157" i="24"/>
  <c r="O130" i="24"/>
  <c r="AA37" i="24"/>
  <c r="O137" i="24"/>
  <c r="O138" i="24"/>
  <c r="O151" i="24" l="1"/>
  <c r="O20" i="43"/>
  <c r="O159" i="24"/>
  <c r="O28" i="43"/>
  <c r="O167" i="24"/>
  <c r="O27" i="43"/>
  <c r="O166" i="24"/>
  <c r="AA39" i="24"/>
  <c r="O29" i="43" l="1"/>
  <c r="O30" i="43" s="1"/>
  <c r="AB10" i="24"/>
  <c r="AC10" i="24" s="1"/>
  <c r="AB20" i="24"/>
  <c r="AC20" i="24" s="1"/>
  <c r="AB17" i="24"/>
  <c r="AC17" i="24" s="1"/>
  <c r="AB28" i="24"/>
  <c r="AC28" i="24" s="1"/>
  <c r="AB21" i="24"/>
  <c r="AC21" i="24" s="1"/>
  <c r="AB11" i="24"/>
  <c r="AC11" i="24" s="1"/>
  <c r="AB30" i="24"/>
  <c r="AC30" i="24" s="1"/>
  <c r="AB6" i="24"/>
  <c r="AC6" i="24" s="1"/>
  <c r="AB33" i="24"/>
  <c r="AC33" i="24" s="1"/>
  <c r="AB8" i="24"/>
  <c r="AC8" i="24" s="1"/>
  <c r="AB13" i="24"/>
  <c r="AC13" i="24" s="1"/>
  <c r="AB7" i="24"/>
  <c r="AC7" i="24" s="1"/>
  <c r="AB22" i="24"/>
  <c r="AC22" i="24" s="1"/>
  <c r="AB18" i="24"/>
  <c r="AC18" i="24" s="1"/>
  <c r="AB35" i="24"/>
  <c r="AC35" i="24" s="1"/>
  <c r="AB27" i="24"/>
  <c r="AC27" i="24" s="1"/>
  <c r="AB19" i="24"/>
  <c r="AC19" i="24" s="1"/>
  <c r="AB25" i="24"/>
  <c r="AC25" i="24" s="1"/>
  <c r="AB26" i="24"/>
  <c r="AC26" i="24" s="1"/>
  <c r="AB16" i="24"/>
  <c r="AC16" i="24" s="1"/>
  <c r="AB9" i="24"/>
  <c r="AC9" i="24" s="1"/>
  <c r="AB14" i="24"/>
  <c r="AC14" i="24" s="1"/>
  <c r="AB23" i="24"/>
  <c r="AC23" i="24" s="1"/>
  <c r="AB29" i="24"/>
  <c r="AC29" i="24" s="1"/>
  <c r="AB36" i="24"/>
  <c r="AC36" i="24" s="1"/>
  <c r="AB34" i="24"/>
  <c r="AC34" i="24" s="1"/>
  <c r="AB31" i="24"/>
  <c r="AC31" i="24" s="1"/>
  <c r="AB24" i="24"/>
  <c r="AC24" i="24" s="1"/>
  <c r="AB5" i="24"/>
  <c r="AC5" i="24" s="1"/>
  <c r="AB12" i="24"/>
  <c r="AC12" i="24" s="1"/>
  <c r="AB32" i="24"/>
  <c r="AC32" i="24" s="1"/>
  <c r="AB15" i="24"/>
  <c r="AC15" i="24" s="1"/>
  <c r="AB37" i="24" l="1"/>
  <c r="P89" i="24"/>
  <c r="P98" i="24"/>
  <c r="P126" i="24" s="1"/>
  <c r="P103" i="24"/>
  <c r="P131" i="24" s="1"/>
  <c r="P90" i="24"/>
  <c r="P101" i="24"/>
  <c r="P129" i="24" s="1"/>
  <c r="P81" i="24"/>
  <c r="P116" i="24" s="1"/>
  <c r="P80" i="24"/>
  <c r="P115" i="24" s="1"/>
  <c r="P102" i="24"/>
  <c r="P106" i="24"/>
  <c r="P134" i="24" s="1"/>
  <c r="P105" i="24"/>
  <c r="P133" i="24" s="1"/>
  <c r="P97" i="24"/>
  <c r="P125" i="24" s="1"/>
  <c r="P100" i="24"/>
  <c r="P128" i="24" s="1"/>
  <c r="P109" i="24"/>
  <c r="P87" i="24"/>
  <c r="P104" i="24"/>
  <c r="P132" i="24" s="1"/>
  <c r="P91" i="24"/>
  <c r="P119" i="24" s="1"/>
  <c r="P86" i="24"/>
  <c r="P108" i="24"/>
  <c r="P136" i="24" s="1"/>
  <c r="P88" i="24"/>
  <c r="P99" i="24"/>
  <c r="P127" i="24" s="1"/>
  <c r="P92" i="24"/>
  <c r="P120" i="24" s="1"/>
  <c r="P82" i="24"/>
  <c r="P117" i="24" s="1"/>
  <c r="P85" i="24"/>
  <c r="P94" i="24"/>
  <c r="P79" i="24"/>
  <c r="P114" i="24" s="1"/>
  <c r="P110" i="24"/>
  <c r="P83" i="24"/>
  <c r="P93" i="24"/>
  <c r="P121" i="24" s="1"/>
  <c r="P96" i="24"/>
  <c r="P124" i="24" s="1"/>
  <c r="P107" i="24"/>
  <c r="P135" i="24" s="1"/>
  <c r="P95" i="24"/>
  <c r="P123" i="24" s="1"/>
  <c r="P84" i="24"/>
  <c r="P118" i="24" s="1"/>
  <c r="P7" i="43" l="1"/>
  <c r="P146" i="24"/>
  <c r="P15" i="43"/>
  <c r="P154" i="24"/>
  <c r="P4" i="43"/>
  <c r="P143" i="24"/>
  <c r="P6" i="43"/>
  <c r="P145" i="24"/>
  <c r="P24" i="43"/>
  <c r="P163" i="24"/>
  <c r="P18" i="43"/>
  <c r="P157" i="24"/>
  <c r="P5" i="43"/>
  <c r="P144" i="24"/>
  <c r="P8" i="43"/>
  <c r="P147" i="24"/>
  <c r="P10" i="43"/>
  <c r="P149" i="24"/>
  <c r="P16" i="43"/>
  <c r="P155" i="24"/>
  <c r="P17" i="43"/>
  <c r="P156" i="24"/>
  <c r="P9" i="43"/>
  <c r="P148" i="24"/>
  <c r="P19" i="43"/>
  <c r="P158" i="24"/>
  <c r="P14" i="43"/>
  <c r="P153" i="24"/>
  <c r="P22" i="43"/>
  <c r="P161" i="24"/>
  <c r="P26" i="43"/>
  <c r="P165" i="24"/>
  <c r="P21" i="43"/>
  <c r="P160" i="24"/>
  <c r="P11" i="43"/>
  <c r="P150" i="24"/>
  <c r="P23" i="43"/>
  <c r="P162" i="24"/>
  <c r="P13" i="43"/>
  <c r="P152" i="24"/>
  <c r="P25" i="43"/>
  <c r="P164" i="24"/>
  <c r="P122" i="24"/>
  <c r="P130" i="24"/>
  <c r="P137" i="24"/>
  <c r="AC37" i="24"/>
  <c r="P138" i="24"/>
  <c r="P27" i="43" l="1"/>
  <c r="P166" i="24"/>
  <c r="P20" i="43"/>
  <c r="P159" i="24"/>
  <c r="P28" i="43"/>
  <c r="P167" i="24"/>
  <c r="P12" i="43"/>
  <c r="P151" i="24"/>
  <c r="AC39" i="24"/>
  <c r="P29" i="43" l="1"/>
  <c r="P30" i="43" s="1"/>
  <c r="AD16" i="24"/>
  <c r="AE16" i="24" s="1"/>
  <c r="AD8" i="24"/>
  <c r="AE8" i="24" s="1"/>
  <c r="AD23" i="24"/>
  <c r="AE23" i="24" s="1"/>
  <c r="AD14" i="24"/>
  <c r="AE14" i="24" s="1"/>
  <c r="AD7" i="24"/>
  <c r="AE7" i="24" s="1"/>
  <c r="AD10" i="24"/>
  <c r="AE10" i="24" s="1"/>
  <c r="AD11" i="24"/>
  <c r="AE11" i="24" s="1"/>
  <c r="AD35" i="24"/>
  <c r="AE35" i="24" s="1"/>
  <c r="AD15" i="24"/>
  <c r="AE15" i="24" s="1"/>
  <c r="AD31" i="24"/>
  <c r="AE31" i="24" s="1"/>
  <c r="AD20" i="24"/>
  <c r="AE20" i="24" s="1"/>
  <c r="AD6" i="24"/>
  <c r="AE6" i="24" s="1"/>
  <c r="AD21" i="24"/>
  <c r="AE21" i="24" s="1"/>
  <c r="AD25" i="24"/>
  <c r="AE25" i="24" s="1"/>
  <c r="AD34" i="24"/>
  <c r="AE34" i="24" s="1"/>
  <c r="AD27" i="24"/>
  <c r="AE27" i="24" s="1"/>
  <c r="AD12" i="24"/>
  <c r="AE12" i="24" s="1"/>
  <c r="AD24" i="24"/>
  <c r="AE24" i="24" s="1"/>
  <c r="AD33" i="24"/>
  <c r="AE33" i="24" s="1"/>
  <c r="AD18" i="24"/>
  <c r="AE18" i="24" s="1"/>
  <c r="AD26" i="24"/>
  <c r="AE26" i="24" s="1"/>
  <c r="AD9" i="24"/>
  <c r="AE9" i="24" s="1"/>
  <c r="AD30" i="24"/>
  <c r="AE30" i="24" s="1"/>
  <c r="AD5" i="24"/>
  <c r="AE5" i="24" s="1"/>
  <c r="AD17" i="24"/>
  <c r="AE17" i="24" s="1"/>
  <c r="AD29" i="24"/>
  <c r="AE29" i="24" s="1"/>
  <c r="AD13" i="24"/>
  <c r="AE13" i="24" s="1"/>
  <c r="AD22" i="24"/>
  <c r="AE22" i="24" s="1"/>
  <c r="AD19" i="24"/>
  <c r="AE19" i="24" s="1"/>
  <c r="AD32" i="24"/>
  <c r="AE32" i="24" s="1"/>
  <c r="AD28" i="24"/>
  <c r="AE28" i="24" s="1"/>
  <c r="AD36" i="24"/>
  <c r="AE36" i="24" s="1"/>
  <c r="AD37" i="24" l="1"/>
  <c r="Q110" i="24"/>
  <c r="Q79" i="24"/>
  <c r="Q114" i="24" s="1"/>
  <c r="Q101" i="24"/>
  <c r="Q129" i="24" s="1"/>
  <c r="Q80" i="24"/>
  <c r="Q115" i="24" s="1"/>
  <c r="Q109" i="24"/>
  <c r="Q88" i="24"/>
  <c r="Q102" i="24"/>
  <c r="Q87" i="24"/>
  <c r="Q104" i="24"/>
  <c r="Q132" i="24" s="1"/>
  <c r="Q107" i="24"/>
  <c r="Q135" i="24" s="1"/>
  <c r="Q108" i="24"/>
  <c r="Q136" i="24" s="1"/>
  <c r="Q94" i="24"/>
  <c r="Q85" i="24"/>
  <c r="Q97" i="24"/>
  <c r="Q125" i="24" s="1"/>
  <c r="Q84" i="24"/>
  <c r="Q118" i="24" s="1"/>
  <c r="Q96" i="24"/>
  <c r="Q124" i="24" s="1"/>
  <c r="Q92" i="24"/>
  <c r="Q120" i="24" s="1"/>
  <c r="Q106" i="24"/>
  <c r="Q134" i="24" s="1"/>
  <c r="Q103" i="24"/>
  <c r="Q131" i="24" s="1"/>
  <c r="Q83" i="24"/>
  <c r="Q98" i="24"/>
  <c r="Q126" i="24" s="1"/>
  <c r="Q99" i="24"/>
  <c r="Q127" i="24" s="1"/>
  <c r="Q105" i="24"/>
  <c r="Q133" i="24" s="1"/>
  <c r="Q82" i="24"/>
  <c r="Q117" i="24" s="1"/>
  <c r="Q93" i="24"/>
  <c r="Q121" i="24" s="1"/>
  <c r="Q91" i="24"/>
  <c r="Q119" i="24" s="1"/>
  <c r="Q100" i="24"/>
  <c r="Q128" i="24" s="1"/>
  <c r="Q86" i="24"/>
  <c r="Q95" i="24"/>
  <c r="Q123" i="24" s="1"/>
  <c r="Q89" i="24"/>
  <c r="Q81" i="24"/>
  <c r="Q116" i="24" s="1"/>
  <c r="Q90" i="24"/>
  <c r="Q9" i="43" l="1"/>
  <c r="Q148" i="24"/>
  <c r="Q8" i="43"/>
  <c r="Q147" i="24"/>
  <c r="Q13" i="43"/>
  <c r="Q152" i="24"/>
  <c r="Q19" i="43"/>
  <c r="Q158" i="24"/>
  <c r="Q24" i="43"/>
  <c r="Q163" i="24"/>
  <c r="Q25" i="43"/>
  <c r="Q164" i="24"/>
  <c r="Q7" i="43"/>
  <c r="Q146" i="24"/>
  <c r="Q4" i="43"/>
  <c r="Q143" i="24"/>
  <c r="Q18" i="43"/>
  <c r="Q157" i="24"/>
  <c r="Q5" i="43"/>
  <c r="Q144" i="24"/>
  <c r="Q17" i="43"/>
  <c r="Q156" i="24"/>
  <c r="Q21" i="43"/>
  <c r="Q160" i="24"/>
  <c r="Q26" i="43"/>
  <c r="Q165" i="24"/>
  <c r="Q11" i="43"/>
  <c r="Q150" i="24"/>
  <c r="Q16" i="43"/>
  <c r="Q155" i="24"/>
  <c r="Q15" i="43"/>
  <c r="Q154" i="24"/>
  <c r="Q10" i="43"/>
  <c r="Q149" i="24"/>
  <c r="Q22" i="43"/>
  <c r="Q161" i="24"/>
  <c r="Q6" i="43"/>
  <c r="Q145" i="24"/>
  <c r="Q23" i="43"/>
  <c r="Q162" i="24"/>
  <c r="Q14" i="43"/>
  <c r="Q153" i="24"/>
  <c r="Q122" i="24"/>
  <c r="Q130" i="24"/>
  <c r="Q137" i="24"/>
  <c r="Q138" i="24"/>
  <c r="AE37" i="24"/>
  <c r="Q28" i="43" l="1"/>
  <c r="Q167" i="24"/>
  <c r="Q20" i="43"/>
  <c r="Q159" i="24"/>
  <c r="Q12" i="43"/>
  <c r="Q151" i="24"/>
  <c r="Q27" i="43"/>
  <c r="Q166" i="24"/>
  <c r="AE39" i="24"/>
  <c r="Q29" i="43" l="1"/>
  <c r="Q30" i="43" s="1"/>
  <c r="AF8" i="24"/>
  <c r="AG8" i="24" s="1"/>
  <c r="AF21" i="24"/>
  <c r="AG21" i="24" s="1"/>
  <c r="AF9" i="24"/>
  <c r="AG9" i="24" s="1"/>
  <c r="AF27" i="24"/>
  <c r="AG27" i="24" s="1"/>
  <c r="AF31" i="24"/>
  <c r="AG31" i="24" s="1"/>
  <c r="AF33" i="24"/>
  <c r="AG33" i="24" s="1"/>
  <c r="AF10" i="24"/>
  <c r="AG10" i="24" s="1"/>
  <c r="AF17" i="24"/>
  <c r="AG17" i="24" s="1"/>
  <c r="AF13" i="24"/>
  <c r="AG13" i="24" s="1"/>
  <c r="AF29" i="24"/>
  <c r="AG29" i="24" s="1"/>
  <c r="AF26" i="24"/>
  <c r="AG26" i="24" s="1"/>
  <c r="AF18" i="24"/>
  <c r="AG18" i="24" s="1"/>
  <c r="AF34" i="24"/>
  <c r="AG34" i="24" s="1"/>
  <c r="AF32" i="24"/>
  <c r="AG32" i="24" s="1"/>
  <c r="AF36" i="24"/>
  <c r="AG36" i="24" s="1"/>
  <c r="AF30" i="24"/>
  <c r="AG30" i="24" s="1"/>
  <c r="AF16" i="24"/>
  <c r="AG16" i="24" s="1"/>
  <c r="AF6" i="24"/>
  <c r="AG6" i="24" s="1"/>
  <c r="AF35" i="24"/>
  <c r="AG35" i="24" s="1"/>
  <c r="AF23" i="24"/>
  <c r="AG23" i="24" s="1"/>
  <c r="AF11" i="24"/>
  <c r="AG11" i="24" s="1"/>
  <c r="AF28" i="24"/>
  <c r="AG28" i="24" s="1"/>
  <c r="AF14" i="24"/>
  <c r="AG14" i="24" s="1"/>
  <c r="AF22" i="24"/>
  <c r="AG22" i="24" s="1"/>
  <c r="AF25" i="24"/>
  <c r="AG25" i="24" s="1"/>
  <c r="AF15" i="24"/>
  <c r="AG15" i="24" s="1"/>
  <c r="AF7" i="24"/>
  <c r="AG7" i="24" s="1"/>
  <c r="AF19" i="24"/>
  <c r="AG19" i="24" s="1"/>
  <c r="AF24" i="24"/>
  <c r="AG24" i="24" s="1"/>
  <c r="AF12" i="24"/>
  <c r="AG12" i="24" s="1"/>
  <c r="AF20" i="24"/>
  <c r="AG20" i="24" s="1"/>
  <c r="AF5" i="24"/>
  <c r="AG5" i="24" s="1"/>
  <c r="AF37" i="24" l="1"/>
  <c r="R79" i="24"/>
  <c r="R114" i="24" s="1"/>
  <c r="R97" i="24"/>
  <c r="R125" i="24" s="1"/>
  <c r="R91" i="24"/>
  <c r="R119" i="24" s="1"/>
  <c r="R94" i="24"/>
  <c r="R81" i="24"/>
  <c r="R116" i="24" s="1"/>
  <c r="R109" i="24"/>
  <c r="R110" i="24"/>
  <c r="R84" i="24"/>
  <c r="R118" i="24" s="1"/>
  <c r="R89" i="24"/>
  <c r="R102" i="24"/>
  <c r="R80" i="24"/>
  <c r="R115" i="24" s="1"/>
  <c r="R106" i="24"/>
  <c r="R134" i="24" s="1"/>
  <c r="R103" i="24"/>
  <c r="R131" i="24" s="1"/>
  <c r="R107" i="24"/>
  <c r="R135" i="24" s="1"/>
  <c r="R95" i="24"/>
  <c r="R123" i="24" s="1"/>
  <c r="R93" i="24"/>
  <c r="R121" i="24" s="1"/>
  <c r="R96" i="24"/>
  <c r="R124" i="24" s="1"/>
  <c r="R104" i="24"/>
  <c r="R132" i="24" s="1"/>
  <c r="R92" i="24"/>
  <c r="R120" i="24" s="1"/>
  <c r="R101" i="24"/>
  <c r="R129" i="24" s="1"/>
  <c r="R88" i="24"/>
  <c r="R100" i="24"/>
  <c r="R128" i="24" s="1"/>
  <c r="R83" i="24"/>
  <c r="R86" i="24"/>
  <c r="R98" i="24"/>
  <c r="R126" i="24" s="1"/>
  <c r="R99" i="24"/>
  <c r="R127" i="24" s="1"/>
  <c r="R85" i="24"/>
  <c r="R90" i="24"/>
  <c r="R108" i="24"/>
  <c r="R136" i="24" s="1"/>
  <c r="R87" i="24"/>
  <c r="R105" i="24"/>
  <c r="R133" i="24" s="1"/>
  <c r="R82" i="24"/>
  <c r="R117" i="24" s="1"/>
  <c r="R10" i="43" l="1"/>
  <c r="R149" i="24"/>
  <c r="R5" i="43"/>
  <c r="R144" i="24"/>
  <c r="R26" i="43"/>
  <c r="R165" i="24"/>
  <c r="R25" i="43"/>
  <c r="R164" i="24"/>
  <c r="R6" i="43"/>
  <c r="R145" i="24"/>
  <c r="R17" i="43"/>
  <c r="R156" i="24"/>
  <c r="R18" i="43"/>
  <c r="R157" i="24"/>
  <c r="R7" i="43"/>
  <c r="R146" i="24"/>
  <c r="R21" i="43"/>
  <c r="R160" i="24"/>
  <c r="R13" i="43"/>
  <c r="R152" i="24"/>
  <c r="R9" i="43"/>
  <c r="R148" i="24"/>
  <c r="R22" i="43"/>
  <c r="R161" i="24"/>
  <c r="R16" i="43"/>
  <c r="R155" i="24"/>
  <c r="R15" i="43"/>
  <c r="R154" i="24"/>
  <c r="R14" i="43"/>
  <c r="R153" i="24"/>
  <c r="R23" i="43"/>
  <c r="R162" i="24"/>
  <c r="R19" i="43"/>
  <c r="R158" i="24"/>
  <c r="R4" i="43"/>
  <c r="R143" i="24"/>
  <c r="R11" i="43"/>
  <c r="R150" i="24"/>
  <c r="R24" i="43"/>
  <c r="R163" i="24"/>
  <c r="R8" i="43"/>
  <c r="R147" i="24"/>
  <c r="R130" i="24"/>
  <c r="R122" i="24"/>
  <c r="R137" i="24"/>
  <c r="AG37" i="24"/>
  <c r="R138" i="24"/>
  <c r="R12" i="43" l="1"/>
  <c r="R151" i="24"/>
  <c r="R20" i="43"/>
  <c r="R159" i="24"/>
  <c r="R28" i="43"/>
  <c r="R167" i="24"/>
  <c r="R27" i="43"/>
  <c r="R166" i="24"/>
  <c r="AG39" i="24"/>
  <c r="R29" i="43" l="1"/>
  <c r="R30" i="43" s="1"/>
  <c r="AH26" i="24"/>
  <c r="AI26" i="24" s="1"/>
  <c r="AH22" i="24"/>
  <c r="AI22" i="24" s="1"/>
  <c r="AH36" i="24"/>
  <c r="AI36" i="24" s="1"/>
  <c r="AH24" i="24"/>
  <c r="AI24" i="24" s="1"/>
  <c r="AH28" i="24"/>
  <c r="AI28" i="24" s="1"/>
  <c r="AH13" i="24"/>
  <c r="AI13" i="24" s="1"/>
  <c r="AH23" i="24"/>
  <c r="AI23" i="24" s="1"/>
  <c r="AH5" i="24"/>
  <c r="AI5" i="24" s="1"/>
  <c r="AH15" i="24"/>
  <c r="AI15" i="24" s="1"/>
  <c r="AH32" i="24"/>
  <c r="AI32" i="24" s="1"/>
  <c r="AH8" i="24"/>
  <c r="AI8" i="24" s="1"/>
  <c r="AH31" i="24"/>
  <c r="AI31" i="24" s="1"/>
  <c r="AH30" i="24"/>
  <c r="AI30" i="24" s="1"/>
  <c r="AH29" i="24"/>
  <c r="AI29" i="24" s="1"/>
  <c r="AH7" i="24"/>
  <c r="AI7" i="24" s="1"/>
  <c r="AH9" i="24"/>
  <c r="AI9" i="24" s="1"/>
  <c r="AH10" i="24"/>
  <c r="AI10" i="24" s="1"/>
  <c r="AH16" i="24"/>
  <c r="AI16" i="24" s="1"/>
  <c r="AH14" i="24"/>
  <c r="AI14" i="24" s="1"/>
  <c r="AH33" i="24"/>
  <c r="AI33" i="24" s="1"/>
  <c r="AH12" i="24"/>
  <c r="AI12" i="24" s="1"/>
  <c r="AH34" i="24"/>
  <c r="AI34" i="24" s="1"/>
  <c r="AH6" i="24"/>
  <c r="AI6" i="24" s="1"/>
  <c r="AH17" i="24"/>
  <c r="AI17" i="24" s="1"/>
  <c r="AH19" i="24"/>
  <c r="AI19" i="24" s="1"/>
  <c r="AH35" i="24"/>
  <c r="AI35" i="24" s="1"/>
  <c r="AH27" i="24"/>
  <c r="AI27" i="24" s="1"/>
  <c r="AH25" i="24"/>
  <c r="AI25" i="24" s="1"/>
  <c r="AH18" i="24"/>
  <c r="AI18" i="24" s="1"/>
  <c r="AH11" i="24"/>
  <c r="AI11" i="24" s="1"/>
  <c r="AH21" i="24"/>
  <c r="AI21" i="24" s="1"/>
  <c r="AH20" i="24"/>
  <c r="AI20" i="24" s="1"/>
  <c r="AH37" i="24" l="1"/>
  <c r="S99" i="24"/>
  <c r="S127" i="24" s="1"/>
  <c r="S107" i="24"/>
  <c r="S135" i="24" s="1"/>
  <c r="S105" i="24"/>
  <c r="S133" i="24" s="1"/>
  <c r="S79" i="24"/>
  <c r="S114" i="24" s="1"/>
  <c r="S98" i="24"/>
  <c r="S126" i="24" s="1"/>
  <c r="S95" i="24"/>
  <c r="S123" i="24" s="1"/>
  <c r="S101" i="24"/>
  <c r="S129" i="24" s="1"/>
  <c r="S80" i="24"/>
  <c r="S115" i="24" s="1"/>
  <c r="S88" i="24"/>
  <c r="S81" i="24"/>
  <c r="S116" i="24" s="1"/>
  <c r="S82" i="24"/>
  <c r="S117" i="24" s="1"/>
  <c r="S97" i="24"/>
  <c r="S125" i="24" s="1"/>
  <c r="S110" i="24"/>
  <c r="S109" i="24"/>
  <c r="S106" i="24"/>
  <c r="S134" i="24" s="1"/>
  <c r="S96" i="24"/>
  <c r="S124" i="24" s="1"/>
  <c r="S94" i="24"/>
  <c r="S91" i="24"/>
  <c r="S119" i="24" s="1"/>
  <c r="S83" i="24"/>
  <c r="S85" i="24"/>
  <c r="S108" i="24"/>
  <c r="S136" i="24" s="1"/>
  <c r="S90" i="24"/>
  <c r="S103" i="24"/>
  <c r="S131" i="24" s="1"/>
  <c r="S87" i="24"/>
  <c r="S92" i="24"/>
  <c r="S120" i="24" s="1"/>
  <c r="S93" i="24"/>
  <c r="S121" i="24" s="1"/>
  <c r="S86" i="24"/>
  <c r="S84" i="24"/>
  <c r="S118" i="24" s="1"/>
  <c r="S104" i="24"/>
  <c r="S132" i="24" s="1"/>
  <c r="S89" i="24"/>
  <c r="S102" i="24"/>
  <c r="S100" i="24"/>
  <c r="S128" i="24" s="1"/>
  <c r="S19" i="43" l="1"/>
  <c r="S158" i="24"/>
  <c r="S10" i="43"/>
  <c r="S149" i="24"/>
  <c r="S6" i="43"/>
  <c r="S145" i="24"/>
  <c r="S25" i="43"/>
  <c r="S164" i="24"/>
  <c r="S8" i="43"/>
  <c r="S147" i="24"/>
  <c r="S16" i="43"/>
  <c r="S155" i="24"/>
  <c r="S11" i="43"/>
  <c r="S150" i="24"/>
  <c r="S7" i="43"/>
  <c r="S146" i="24"/>
  <c r="S23" i="43"/>
  <c r="S162" i="24"/>
  <c r="S26" i="43"/>
  <c r="S165" i="24"/>
  <c r="S18" i="43"/>
  <c r="S157" i="24"/>
  <c r="S21" i="43"/>
  <c r="S160" i="24"/>
  <c r="S14" i="43"/>
  <c r="S153" i="24"/>
  <c r="S4" i="43"/>
  <c r="S143" i="24"/>
  <c r="S17" i="43"/>
  <c r="S156" i="24"/>
  <c r="S24" i="43"/>
  <c r="S163" i="24"/>
  <c r="S22" i="43"/>
  <c r="S161" i="24"/>
  <c r="S9" i="43"/>
  <c r="S148" i="24"/>
  <c r="S13" i="43"/>
  <c r="S152" i="24"/>
  <c r="S15" i="43"/>
  <c r="S154" i="24"/>
  <c r="S5" i="43"/>
  <c r="S144" i="24"/>
  <c r="S122" i="24"/>
  <c r="S130" i="24"/>
  <c r="S137" i="24"/>
  <c r="S138" i="24"/>
  <c r="AI37" i="24"/>
  <c r="S27" i="43" l="1"/>
  <c r="S166" i="24"/>
  <c r="S12" i="43"/>
  <c r="S151" i="24"/>
  <c r="S28" i="43"/>
  <c r="S167" i="24"/>
  <c r="S20" i="43"/>
  <c r="S159" i="24"/>
  <c r="AI39" i="24"/>
  <c r="S29" i="43" l="1"/>
  <c r="S30" i="43" s="1"/>
  <c r="AJ19" i="24"/>
  <c r="AK19" i="24" s="1"/>
  <c r="AJ32" i="24"/>
  <c r="AK32" i="24" s="1"/>
  <c r="AJ11" i="24"/>
  <c r="AK11" i="24" s="1"/>
  <c r="AJ27" i="24"/>
  <c r="AK27" i="24" s="1"/>
  <c r="AJ12" i="24"/>
  <c r="AK12" i="24" s="1"/>
  <c r="AJ9" i="24"/>
  <c r="AK9" i="24" s="1"/>
  <c r="AJ6" i="24"/>
  <c r="AK6" i="24" s="1"/>
  <c r="AJ21" i="24"/>
  <c r="AK21" i="24" s="1"/>
  <c r="AJ35" i="24"/>
  <c r="AK35" i="24" s="1"/>
  <c r="AJ25" i="24"/>
  <c r="AK25" i="24" s="1"/>
  <c r="AJ13" i="24"/>
  <c r="AK13" i="24" s="1"/>
  <c r="AJ14" i="24"/>
  <c r="AK14" i="24" s="1"/>
  <c r="AJ30" i="24"/>
  <c r="AK30" i="24" s="1"/>
  <c r="AJ34" i="24"/>
  <c r="AK34" i="24" s="1"/>
  <c r="AJ7" i="24"/>
  <c r="AK7" i="24" s="1"/>
  <c r="AJ5" i="24"/>
  <c r="AK5" i="24" s="1"/>
  <c r="AJ33" i="24"/>
  <c r="AK33" i="24" s="1"/>
  <c r="AJ16" i="24"/>
  <c r="AK16" i="24" s="1"/>
  <c r="AJ8" i="24"/>
  <c r="AK8" i="24" s="1"/>
  <c r="AJ17" i="24"/>
  <c r="AK17" i="24" s="1"/>
  <c r="AJ20" i="24"/>
  <c r="AK20" i="24" s="1"/>
  <c r="AJ24" i="24"/>
  <c r="AK24" i="24" s="1"/>
  <c r="AJ18" i="24"/>
  <c r="AK18" i="24" s="1"/>
  <c r="AJ22" i="24"/>
  <c r="AK22" i="24" s="1"/>
  <c r="AJ15" i="24"/>
  <c r="AK15" i="24" s="1"/>
  <c r="AJ31" i="24"/>
  <c r="AK31" i="24" s="1"/>
  <c r="AJ10" i="24"/>
  <c r="AK10" i="24" s="1"/>
  <c r="AJ36" i="24"/>
  <c r="AK36" i="24" s="1"/>
  <c r="AJ28" i="24"/>
  <c r="AK28" i="24" s="1"/>
  <c r="AJ29" i="24"/>
  <c r="AK29" i="24" s="1"/>
  <c r="AJ23" i="24"/>
  <c r="AK23" i="24" s="1"/>
  <c r="AJ26" i="24"/>
  <c r="AK26" i="24" s="1"/>
  <c r="AJ37" i="24" l="1"/>
  <c r="T110" i="24"/>
  <c r="T91" i="24"/>
  <c r="T119" i="24" s="1"/>
  <c r="T88" i="24"/>
  <c r="T95" i="24"/>
  <c r="T123" i="24" s="1"/>
  <c r="T101" i="24"/>
  <c r="T129" i="24" s="1"/>
  <c r="T97" i="24"/>
  <c r="T125" i="24" s="1"/>
  <c r="T84" i="24"/>
  <c r="T118" i="24" s="1"/>
  <c r="T92" i="24"/>
  <c r="T120" i="24" s="1"/>
  <c r="T82" i="24"/>
  <c r="T117" i="24" s="1"/>
  <c r="T81" i="24"/>
  <c r="T116" i="24" s="1"/>
  <c r="T87" i="24"/>
  <c r="T80" i="24"/>
  <c r="T115" i="24" s="1"/>
  <c r="T85" i="24"/>
  <c r="T98" i="24"/>
  <c r="T126" i="24" s="1"/>
  <c r="T99" i="24"/>
  <c r="T127" i="24" s="1"/>
  <c r="T106" i="24"/>
  <c r="T134" i="24" s="1"/>
  <c r="T100" i="24"/>
  <c r="T128" i="24" s="1"/>
  <c r="T96" i="24"/>
  <c r="T124" i="24" s="1"/>
  <c r="T79" i="24"/>
  <c r="T114" i="24" s="1"/>
  <c r="T103" i="24"/>
  <c r="T131" i="24" s="1"/>
  <c r="T105" i="24"/>
  <c r="T133" i="24" s="1"/>
  <c r="T90" i="24"/>
  <c r="T108" i="24"/>
  <c r="T136" i="24" s="1"/>
  <c r="T83" i="24"/>
  <c r="T102" i="24"/>
  <c r="T130" i="24" s="1"/>
  <c r="T89" i="24"/>
  <c r="T94" i="24"/>
  <c r="T107" i="24"/>
  <c r="T135" i="24" s="1"/>
  <c r="T104" i="24"/>
  <c r="T132" i="24" s="1"/>
  <c r="T109" i="24"/>
  <c r="T86" i="24"/>
  <c r="T93" i="24"/>
  <c r="T121" i="24" s="1"/>
  <c r="T26" i="43" l="1"/>
  <c r="T165" i="24"/>
  <c r="T13" i="43"/>
  <c r="T152" i="24"/>
  <c r="T20" i="43"/>
  <c r="T159" i="24"/>
  <c r="T8" i="43"/>
  <c r="T147" i="24"/>
  <c r="T14" i="43"/>
  <c r="T153" i="24"/>
  <c r="T15" i="43"/>
  <c r="T154" i="24"/>
  <c r="T23" i="43"/>
  <c r="T162" i="24"/>
  <c r="T6" i="43"/>
  <c r="T145" i="24"/>
  <c r="T9" i="43"/>
  <c r="T148" i="24"/>
  <c r="T21" i="43"/>
  <c r="T160" i="24"/>
  <c r="T7" i="43"/>
  <c r="T146" i="24"/>
  <c r="T24" i="43"/>
  <c r="T163" i="24"/>
  <c r="T19" i="43"/>
  <c r="T158" i="24"/>
  <c r="T5" i="43"/>
  <c r="T144" i="24"/>
  <c r="T4" i="43"/>
  <c r="T143" i="24"/>
  <c r="T17" i="43"/>
  <c r="T156" i="24"/>
  <c r="T22" i="43"/>
  <c r="T161" i="24"/>
  <c r="T11" i="43"/>
  <c r="T150" i="24"/>
  <c r="T16" i="43"/>
  <c r="T155" i="24"/>
  <c r="T25" i="43"/>
  <c r="T164" i="24"/>
  <c r="T18" i="43"/>
  <c r="T157" i="24"/>
  <c r="T10" i="43"/>
  <c r="T149" i="24"/>
  <c r="T122" i="24"/>
  <c r="T138" i="24"/>
  <c r="T137" i="24"/>
  <c r="AK37" i="24"/>
  <c r="T27" i="43" l="1"/>
  <c r="T166" i="24"/>
  <c r="T28" i="43"/>
  <c r="T167" i="24"/>
  <c r="T12" i="43"/>
  <c r="T151" i="24"/>
  <c r="AK39" i="24"/>
  <c r="T29" i="43" l="1"/>
  <c r="T30" i="43" s="1"/>
  <c r="AL9" i="24"/>
  <c r="AM9" i="24" s="1"/>
  <c r="AL10" i="24"/>
  <c r="AM10" i="24" s="1"/>
  <c r="AL18" i="24"/>
  <c r="AM18" i="24" s="1"/>
  <c r="AL20" i="24"/>
  <c r="AM20" i="24" s="1"/>
  <c r="AL34" i="24"/>
  <c r="AM34" i="24" s="1"/>
  <c r="AL7" i="24"/>
  <c r="AM7" i="24" s="1"/>
  <c r="AL27" i="24"/>
  <c r="AM27" i="24" s="1"/>
  <c r="AL12" i="24"/>
  <c r="AM12" i="24" s="1"/>
  <c r="AL29" i="24"/>
  <c r="AM29" i="24" s="1"/>
  <c r="AL5" i="24"/>
  <c r="AM5" i="24" s="1"/>
  <c r="AL23" i="24"/>
  <c r="AM23" i="24" s="1"/>
  <c r="AL31" i="24"/>
  <c r="AM31" i="24" s="1"/>
  <c r="AL32" i="24"/>
  <c r="AM32" i="24" s="1"/>
  <c r="AL33" i="24"/>
  <c r="AM33" i="24" s="1"/>
  <c r="AL11" i="24"/>
  <c r="AM11" i="24" s="1"/>
  <c r="AL14" i="24"/>
  <c r="AM14" i="24" s="1"/>
  <c r="AL30" i="24"/>
  <c r="AM30" i="24" s="1"/>
  <c r="AL22" i="24"/>
  <c r="AM22" i="24" s="1"/>
  <c r="AL26" i="24"/>
  <c r="AM26" i="24" s="1"/>
  <c r="AL35" i="24"/>
  <c r="AM35" i="24" s="1"/>
  <c r="AL24" i="24"/>
  <c r="AM24" i="24" s="1"/>
  <c r="AL17" i="24"/>
  <c r="AM17" i="24" s="1"/>
  <c r="AL15" i="24"/>
  <c r="AM15" i="24" s="1"/>
  <c r="AL16" i="24"/>
  <c r="AM16" i="24" s="1"/>
  <c r="AL13" i="24"/>
  <c r="AM13" i="24" s="1"/>
  <c r="AL8" i="24"/>
  <c r="AM8" i="24" s="1"/>
  <c r="AL25" i="24"/>
  <c r="AM25" i="24" s="1"/>
  <c r="AL28" i="24"/>
  <c r="AM28" i="24" s="1"/>
  <c r="AL6" i="24"/>
  <c r="AM6" i="24" s="1"/>
  <c r="AL36" i="24"/>
  <c r="AM36" i="24" s="1"/>
  <c r="AL19" i="24"/>
  <c r="AM19" i="24" s="1"/>
  <c r="AL21" i="24"/>
  <c r="AM21" i="24" s="1"/>
  <c r="AL37" i="24" l="1"/>
  <c r="U90" i="24"/>
  <c r="U88" i="24"/>
  <c r="U86" i="24"/>
  <c r="U94" i="24"/>
  <c r="U93" i="24"/>
  <c r="U121" i="24" s="1"/>
  <c r="U99" i="24"/>
  <c r="U127" i="24" s="1"/>
  <c r="U89" i="24"/>
  <c r="U100" i="24"/>
  <c r="U128" i="24" s="1"/>
  <c r="U85" i="24"/>
  <c r="U97" i="24"/>
  <c r="U125" i="24" s="1"/>
  <c r="U101" i="24"/>
  <c r="U129" i="24" s="1"/>
  <c r="U92" i="24"/>
  <c r="U120" i="24" s="1"/>
  <c r="U95" i="24"/>
  <c r="U123" i="24" s="1"/>
  <c r="U91" i="24"/>
  <c r="U119" i="24" s="1"/>
  <c r="U79" i="24"/>
  <c r="U114" i="24" s="1"/>
  <c r="U84" i="24"/>
  <c r="U118" i="24" s="1"/>
  <c r="U102" i="24"/>
  <c r="U109" i="24"/>
  <c r="U105" i="24"/>
  <c r="U133" i="24" s="1"/>
  <c r="U110" i="24"/>
  <c r="U82" i="24"/>
  <c r="U117" i="24" s="1"/>
  <c r="U96" i="24"/>
  <c r="U124" i="24" s="1"/>
  <c r="U107" i="24"/>
  <c r="U135" i="24" s="1"/>
  <c r="U81" i="24"/>
  <c r="U116" i="24" s="1"/>
  <c r="U80" i="24"/>
  <c r="U115" i="24" s="1"/>
  <c r="U87" i="24"/>
  <c r="U98" i="24"/>
  <c r="U126" i="24" s="1"/>
  <c r="U104" i="24"/>
  <c r="U132" i="24" s="1"/>
  <c r="U106" i="24"/>
  <c r="U134" i="24" s="1"/>
  <c r="U103" i="24"/>
  <c r="U131" i="24" s="1"/>
  <c r="U108" i="24"/>
  <c r="U136" i="24" s="1"/>
  <c r="U83" i="24"/>
  <c r="U21" i="43" l="1"/>
  <c r="U160" i="24"/>
  <c r="U24" i="43"/>
  <c r="U163" i="24"/>
  <c r="U17" i="43"/>
  <c r="U156" i="24"/>
  <c r="U7" i="43"/>
  <c r="U146" i="24"/>
  <c r="U6" i="43"/>
  <c r="U145" i="24"/>
  <c r="U8" i="43"/>
  <c r="U147" i="24"/>
  <c r="U13" i="43"/>
  <c r="U152" i="24"/>
  <c r="U11" i="43"/>
  <c r="U150" i="24"/>
  <c r="U14" i="43"/>
  <c r="U153" i="24"/>
  <c r="U5" i="43"/>
  <c r="U144" i="24"/>
  <c r="U22" i="43"/>
  <c r="U161" i="24"/>
  <c r="U26" i="43"/>
  <c r="U165" i="24"/>
  <c r="U16" i="43"/>
  <c r="U155" i="24"/>
  <c r="U19" i="43"/>
  <c r="U158" i="24"/>
  <c r="U15" i="43"/>
  <c r="U154" i="24"/>
  <c r="U9" i="43"/>
  <c r="U148" i="24"/>
  <c r="U25" i="43"/>
  <c r="U164" i="24"/>
  <c r="U23" i="43"/>
  <c r="U162" i="24"/>
  <c r="U4" i="43"/>
  <c r="U143" i="24"/>
  <c r="U10" i="43"/>
  <c r="U149" i="24"/>
  <c r="U18" i="43"/>
  <c r="U157" i="24"/>
  <c r="U130" i="24"/>
  <c r="U122" i="24"/>
  <c r="U138" i="24"/>
  <c r="U137" i="24"/>
  <c r="AM37" i="24"/>
  <c r="U27" i="43" l="1"/>
  <c r="U166" i="24"/>
  <c r="U20" i="43"/>
  <c r="U159" i="24"/>
  <c r="U28" i="43"/>
  <c r="U167" i="24"/>
  <c r="U12" i="43"/>
  <c r="U151" i="24"/>
  <c r="AM39" i="24"/>
  <c r="U29" i="43" l="1"/>
  <c r="U30" i="43" s="1"/>
  <c r="AN25" i="24"/>
  <c r="AO25" i="24" s="1"/>
  <c r="AN36" i="24"/>
  <c r="AO36" i="24" s="1"/>
  <c r="AN27" i="24"/>
  <c r="AO27" i="24" s="1"/>
  <c r="AN35" i="24"/>
  <c r="AO35" i="24" s="1"/>
  <c r="AN12" i="24"/>
  <c r="AO12" i="24" s="1"/>
  <c r="AN24" i="24"/>
  <c r="AO24" i="24" s="1"/>
  <c r="AN32" i="24"/>
  <c r="AO32" i="24" s="1"/>
  <c r="AN31" i="24"/>
  <c r="AO31" i="24" s="1"/>
  <c r="AN17" i="24"/>
  <c r="AO17" i="24" s="1"/>
  <c r="AN15" i="24"/>
  <c r="AO15" i="24" s="1"/>
  <c r="AN20" i="24"/>
  <c r="AO20" i="24" s="1"/>
  <c r="AN30" i="24"/>
  <c r="AO30" i="24" s="1"/>
  <c r="AN16" i="24"/>
  <c r="AO16" i="24" s="1"/>
  <c r="AN6" i="24"/>
  <c r="AO6" i="24" s="1"/>
  <c r="AN9" i="24"/>
  <c r="AO9" i="24" s="1"/>
  <c r="AN28" i="24"/>
  <c r="AO28" i="24" s="1"/>
  <c r="AN18" i="24"/>
  <c r="AO18" i="24" s="1"/>
  <c r="AN8" i="24"/>
  <c r="AO8" i="24" s="1"/>
  <c r="AN19" i="24"/>
  <c r="AO19" i="24" s="1"/>
  <c r="AN14" i="24"/>
  <c r="AO14" i="24" s="1"/>
  <c r="AN13" i="24"/>
  <c r="AO13" i="24" s="1"/>
  <c r="AN29" i="24"/>
  <c r="AO29" i="24" s="1"/>
  <c r="AN23" i="24"/>
  <c r="AO23" i="24" s="1"/>
  <c r="AN33" i="24"/>
  <c r="AO33" i="24" s="1"/>
  <c r="AN26" i="24"/>
  <c r="AO26" i="24" s="1"/>
  <c r="AN7" i="24"/>
  <c r="AO7" i="24" s="1"/>
  <c r="AN10" i="24"/>
  <c r="AO10" i="24" s="1"/>
  <c r="AN21" i="24"/>
  <c r="AO21" i="24" s="1"/>
  <c r="AN22" i="24"/>
  <c r="AO22" i="24" s="1"/>
  <c r="AN11" i="24"/>
  <c r="AO11" i="24" s="1"/>
  <c r="AN34" i="24"/>
  <c r="AO34" i="24" s="1"/>
  <c r="AN5" i="24"/>
  <c r="AO5" i="24" s="1"/>
  <c r="AN37" i="24" l="1"/>
  <c r="V79" i="24"/>
  <c r="V114" i="24" s="1"/>
  <c r="V95" i="24"/>
  <c r="V123" i="24" s="1"/>
  <c r="V107" i="24"/>
  <c r="V135" i="24" s="1"/>
  <c r="V88" i="24"/>
  <c r="V102" i="24"/>
  <c r="V104" i="24"/>
  <c r="V132" i="24" s="1"/>
  <c r="V105" i="24"/>
  <c r="V133" i="24" s="1"/>
  <c r="V109" i="24"/>
  <c r="V108" i="24"/>
  <c r="V136" i="24" s="1"/>
  <c r="V84" i="24"/>
  <c r="V118" i="24" s="1"/>
  <c r="V97" i="24"/>
  <c r="V125" i="24" s="1"/>
  <c r="V93" i="24"/>
  <c r="V121" i="24" s="1"/>
  <c r="V83" i="24"/>
  <c r="V94" i="24"/>
  <c r="V106" i="24"/>
  <c r="V134" i="24" s="1"/>
  <c r="V101" i="24"/>
  <c r="V129" i="24" s="1"/>
  <c r="V85" i="24"/>
  <c r="V82" i="24"/>
  <c r="V117" i="24" s="1"/>
  <c r="V80" i="24"/>
  <c r="V115" i="24" s="1"/>
  <c r="V89" i="24"/>
  <c r="V98" i="24"/>
  <c r="V126" i="24" s="1"/>
  <c r="V110" i="24"/>
  <c r="V81" i="24"/>
  <c r="V116" i="24" s="1"/>
  <c r="V103" i="24"/>
  <c r="V131" i="24" s="1"/>
  <c r="V96" i="24"/>
  <c r="V124" i="24" s="1"/>
  <c r="V100" i="24"/>
  <c r="V128" i="24" s="1"/>
  <c r="V87" i="24"/>
  <c r="V92" i="24"/>
  <c r="V120" i="24" s="1"/>
  <c r="V90" i="24"/>
  <c r="V91" i="24"/>
  <c r="V119" i="24" s="1"/>
  <c r="V86" i="24"/>
  <c r="V99" i="24"/>
  <c r="V127" i="24" s="1"/>
  <c r="V11" i="43" l="1"/>
  <c r="V150" i="24"/>
  <c r="V6" i="43"/>
  <c r="V145" i="24"/>
  <c r="V24" i="43"/>
  <c r="V163" i="24"/>
  <c r="V23" i="43"/>
  <c r="V162" i="24"/>
  <c r="V18" i="43"/>
  <c r="V157" i="24"/>
  <c r="V25" i="43"/>
  <c r="V164" i="24"/>
  <c r="V17" i="43"/>
  <c r="V156" i="24"/>
  <c r="V16" i="43"/>
  <c r="V155" i="24"/>
  <c r="V13" i="43"/>
  <c r="V152" i="24"/>
  <c r="V26" i="43"/>
  <c r="V165" i="24"/>
  <c r="V4" i="43"/>
  <c r="V143" i="24"/>
  <c r="V5" i="43"/>
  <c r="V144" i="24"/>
  <c r="V15" i="43"/>
  <c r="V154" i="24"/>
  <c r="V9" i="43"/>
  <c r="V148" i="24"/>
  <c r="V7" i="43"/>
  <c r="V146" i="24"/>
  <c r="V22" i="43"/>
  <c r="V161" i="24"/>
  <c r="V8" i="43"/>
  <c r="V147" i="24"/>
  <c r="V14" i="43"/>
  <c r="V153" i="24"/>
  <c r="V10" i="43"/>
  <c r="V149" i="24"/>
  <c r="V21" i="43"/>
  <c r="V160" i="24"/>
  <c r="V19" i="43"/>
  <c r="V158" i="24"/>
  <c r="V122" i="24"/>
  <c r="V130" i="24"/>
  <c r="AO37" i="24"/>
  <c r="AO39" i="24" s="1"/>
  <c r="V138" i="24"/>
  <c r="V137" i="24"/>
  <c r="V28" i="43" l="1"/>
  <c r="V167" i="24"/>
  <c r="V20" i="43"/>
  <c r="V159" i="24"/>
  <c r="V12" i="43"/>
  <c r="V151" i="24"/>
  <c r="V27" i="43"/>
  <c r="V166" i="24"/>
  <c r="AP17" i="24"/>
  <c r="AQ17" i="24" s="1"/>
  <c r="AP18" i="24"/>
  <c r="AQ18" i="24" s="1"/>
  <c r="AP15" i="24"/>
  <c r="AQ15" i="24" s="1"/>
  <c r="AP5" i="24"/>
  <c r="AQ5" i="24" s="1"/>
  <c r="AP34" i="24"/>
  <c r="AQ34" i="24" s="1"/>
  <c r="AP13" i="24"/>
  <c r="AQ13" i="24" s="1"/>
  <c r="AP6" i="24"/>
  <c r="AQ6" i="24" s="1"/>
  <c r="AP35" i="24"/>
  <c r="AQ35" i="24" s="1"/>
  <c r="AP16" i="24"/>
  <c r="AQ16" i="24" s="1"/>
  <c r="AP26" i="24"/>
  <c r="AQ26" i="24" s="1"/>
  <c r="AP8" i="24"/>
  <c r="AQ8" i="24" s="1"/>
  <c r="AP28" i="24"/>
  <c r="AQ28" i="24" s="1"/>
  <c r="AP12" i="24"/>
  <c r="AQ12" i="24" s="1"/>
  <c r="AP31" i="24"/>
  <c r="AQ31" i="24" s="1"/>
  <c r="AP22" i="24"/>
  <c r="AQ22" i="24" s="1"/>
  <c r="AP11" i="24"/>
  <c r="AQ11" i="24" s="1"/>
  <c r="AP30" i="24"/>
  <c r="AQ30" i="24" s="1"/>
  <c r="AP23" i="24"/>
  <c r="AQ23" i="24" s="1"/>
  <c r="AP25" i="24"/>
  <c r="AQ25" i="24" s="1"/>
  <c r="AP24" i="24"/>
  <c r="AQ24" i="24" s="1"/>
  <c r="AP9" i="24"/>
  <c r="AQ9" i="24" s="1"/>
  <c r="AP29" i="24"/>
  <c r="AQ29" i="24" s="1"/>
  <c r="AP27" i="24"/>
  <c r="AQ27" i="24" s="1"/>
  <c r="AP33" i="24"/>
  <c r="AQ33" i="24" s="1"/>
  <c r="AP20" i="24"/>
  <c r="AQ20" i="24" s="1"/>
  <c r="AP19" i="24"/>
  <c r="AQ19" i="24" s="1"/>
  <c r="AP7" i="24"/>
  <c r="AQ7" i="24" s="1"/>
  <c r="AP32" i="24"/>
  <c r="AQ32" i="24" s="1"/>
  <c r="AP14" i="24"/>
  <c r="AQ14" i="24" s="1"/>
  <c r="AP36" i="24"/>
  <c r="AQ36" i="24" s="1"/>
  <c r="AP10" i="24"/>
  <c r="AQ10" i="24" s="1"/>
  <c r="AP21" i="24"/>
  <c r="AQ21" i="24" s="1"/>
  <c r="V29" i="43" l="1"/>
  <c r="V30" i="43" s="1"/>
  <c r="AP37" i="24"/>
  <c r="W96" i="24"/>
  <c r="W124" i="24" s="1"/>
  <c r="W82" i="24"/>
  <c r="W117" i="24" s="1"/>
  <c r="W80" i="24"/>
  <c r="W115" i="24" s="1"/>
  <c r="W89" i="24"/>
  <c r="W88" i="24"/>
  <c r="W94" i="24"/>
  <c r="W95" i="24"/>
  <c r="W123" i="24" s="1"/>
  <c r="W106" i="24"/>
  <c r="W134" i="24" s="1"/>
  <c r="W107" i="24"/>
  <c r="W135" i="24" s="1"/>
  <c r="W98" i="24"/>
  <c r="W126" i="24" s="1"/>
  <c r="W85" i="24"/>
  <c r="W102" i="24"/>
  <c r="W109" i="24"/>
  <c r="W84" i="24"/>
  <c r="W118" i="24" s="1"/>
  <c r="W81" i="24"/>
  <c r="W116" i="24" s="1"/>
  <c r="W101" i="24"/>
  <c r="W129" i="24" s="1"/>
  <c r="W110" i="24"/>
  <c r="W93" i="24"/>
  <c r="W121" i="24" s="1"/>
  <c r="W103" i="24"/>
  <c r="W131" i="24" s="1"/>
  <c r="W97" i="24"/>
  <c r="W125" i="24" s="1"/>
  <c r="W105" i="24"/>
  <c r="W133" i="24" s="1"/>
  <c r="W100" i="24"/>
  <c r="W128" i="24" s="1"/>
  <c r="W87" i="24"/>
  <c r="W92" i="24"/>
  <c r="W120" i="24" s="1"/>
  <c r="W86" i="24"/>
  <c r="W90" i="24"/>
  <c r="W108" i="24"/>
  <c r="W136" i="24" s="1"/>
  <c r="W99" i="24"/>
  <c r="W127" i="24" s="1"/>
  <c r="W79" i="24"/>
  <c r="W114" i="24" s="1"/>
  <c r="W83" i="24"/>
  <c r="W104" i="24"/>
  <c r="W132" i="24" s="1"/>
  <c r="W91" i="24"/>
  <c r="W119" i="24" s="1"/>
  <c r="W18" i="43" l="1"/>
  <c r="W157" i="24"/>
  <c r="W16" i="43"/>
  <c r="W155" i="24"/>
  <c r="W25" i="43"/>
  <c r="W164" i="24"/>
  <c r="W15" i="43"/>
  <c r="W154" i="24"/>
  <c r="W24" i="43"/>
  <c r="W163" i="24"/>
  <c r="W9" i="43"/>
  <c r="W148" i="24"/>
  <c r="W8" i="43"/>
  <c r="W147" i="24"/>
  <c r="W4" i="43"/>
  <c r="W143" i="24"/>
  <c r="W14" i="43"/>
  <c r="W153" i="24"/>
  <c r="W17" i="43"/>
  <c r="W156" i="24"/>
  <c r="W21" i="43"/>
  <c r="W160" i="24"/>
  <c r="W13" i="43"/>
  <c r="W152" i="24"/>
  <c r="W5" i="43"/>
  <c r="W144" i="24"/>
  <c r="W11" i="43"/>
  <c r="W150" i="24"/>
  <c r="W7" i="43"/>
  <c r="W146" i="24"/>
  <c r="W23" i="43"/>
  <c r="W162" i="24"/>
  <c r="W10" i="43"/>
  <c r="W149" i="24"/>
  <c r="W19" i="43"/>
  <c r="W158" i="24"/>
  <c r="W26" i="43"/>
  <c r="W165" i="24"/>
  <c r="W6" i="43"/>
  <c r="W145" i="24"/>
  <c r="W22" i="43"/>
  <c r="W161" i="24"/>
  <c r="W122" i="24"/>
  <c r="W130" i="24"/>
  <c r="W138" i="24"/>
  <c r="AQ37" i="24"/>
  <c r="W137" i="24"/>
  <c r="W20" i="43" l="1"/>
  <c r="W159" i="24"/>
  <c r="W12" i="43"/>
  <c r="W151" i="24"/>
  <c r="W28" i="43"/>
  <c r="W167" i="24"/>
  <c r="W27" i="43"/>
  <c r="W166" i="24"/>
  <c r="AQ39" i="24"/>
  <c r="W29" i="43" l="1"/>
  <c r="W30" i="43" s="1"/>
  <c r="AR25" i="24"/>
  <c r="AR9" i="24"/>
  <c r="AR17" i="24"/>
  <c r="AR30" i="24"/>
  <c r="AR5" i="24"/>
  <c r="AS5" i="24" s="1"/>
  <c r="AR28" i="24"/>
  <c r="AS28" i="24" s="1"/>
  <c r="AR12" i="24"/>
  <c r="AS12" i="24" s="1"/>
  <c r="AR36" i="24"/>
  <c r="AS36" i="24" s="1"/>
  <c r="AR35" i="24"/>
  <c r="AS35" i="24" s="1"/>
  <c r="AR14" i="24"/>
  <c r="AS14" i="24" s="1"/>
  <c r="AR16" i="24"/>
  <c r="AS16" i="24" s="1"/>
  <c r="AR19" i="24"/>
  <c r="AS19" i="24" s="1"/>
  <c r="AR20" i="24"/>
  <c r="AS20" i="24" s="1"/>
  <c r="AR13" i="24"/>
  <c r="AS13" i="24" s="1"/>
  <c r="AR7" i="24"/>
  <c r="AS7" i="24" s="1"/>
  <c r="AR11" i="24"/>
  <c r="AS11" i="24" s="1"/>
  <c r="AR6" i="24"/>
  <c r="AS6" i="24" s="1"/>
  <c r="AR18" i="24"/>
  <c r="AS18" i="24" s="1"/>
  <c r="AR27" i="24"/>
  <c r="AS27" i="24" s="1"/>
  <c r="AR8" i="24"/>
  <c r="AS8" i="24" s="1"/>
  <c r="AR31" i="24"/>
  <c r="AS31" i="24" s="1"/>
  <c r="AR24" i="24"/>
  <c r="AS24" i="24" s="1"/>
  <c r="AR33" i="24"/>
  <c r="AS33" i="24" s="1"/>
  <c r="AR22" i="24"/>
  <c r="AS22" i="24" s="1"/>
  <c r="AR26" i="24"/>
  <c r="AS26" i="24" s="1"/>
  <c r="AR10" i="24"/>
  <c r="AS10" i="24" s="1"/>
  <c r="AR34" i="24"/>
  <c r="AS34" i="24" s="1"/>
  <c r="AR29" i="24"/>
  <c r="AS29" i="24" s="1"/>
  <c r="AR15" i="24"/>
  <c r="AS15" i="24" s="1"/>
  <c r="AR21" i="24"/>
  <c r="AS21" i="24" s="1"/>
  <c r="AR32" i="24"/>
  <c r="AS32" i="24" s="1"/>
  <c r="AR23" i="24"/>
  <c r="AS23" i="24" s="1"/>
  <c r="X104" i="24" l="1"/>
  <c r="X132" i="24" s="1"/>
  <c r="X22" i="43" s="1"/>
  <c r="AS30" i="24"/>
  <c r="X91" i="24"/>
  <c r="X119" i="24" s="1"/>
  <c r="X148" i="24" s="1"/>
  <c r="AS17" i="24"/>
  <c r="X83" i="24"/>
  <c r="AS9" i="24"/>
  <c r="X99" i="24"/>
  <c r="X127" i="24" s="1"/>
  <c r="X17" i="43" s="1"/>
  <c r="AS25" i="24"/>
  <c r="X79" i="24"/>
  <c r="X114" i="24" s="1"/>
  <c r="AR37" i="24"/>
  <c r="X97" i="24"/>
  <c r="X125" i="24" s="1"/>
  <c r="X103" i="24"/>
  <c r="X131" i="24" s="1"/>
  <c r="X96" i="24"/>
  <c r="X124" i="24" s="1"/>
  <c r="X82" i="24"/>
  <c r="X117" i="24" s="1"/>
  <c r="X85" i="24"/>
  <c r="X93" i="24"/>
  <c r="X121" i="24" s="1"/>
  <c r="X110" i="24"/>
  <c r="X106" i="24"/>
  <c r="X134" i="24" s="1"/>
  <c r="X108" i="24"/>
  <c r="X136" i="24" s="1"/>
  <c r="X107" i="24"/>
  <c r="X135" i="24" s="1"/>
  <c r="X101" i="24"/>
  <c r="X129" i="24" s="1"/>
  <c r="X81" i="24"/>
  <c r="X116" i="24" s="1"/>
  <c r="X90" i="24"/>
  <c r="X86" i="24"/>
  <c r="X95" i="24"/>
  <c r="X123" i="24" s="1"/>
  <c r="X84" i="24"/>
  <c r="X118" i="24" s="1"/>
  <c r="X98" i="24"/>
  <c r="X126" i="24" s="1"/>
  <c r="X92" i="24"/>
  <c r="X120" i="24" s="1"/>
  <c r="X87" i="24"/>
  <c r="X88" i="24"/>
  <c r="X102" i="24"/>
  <c r="X89" i="24"/>
  <c r="X100" i="24"/>
  <c r="X128" i="24" s="1"/>
  <c r="X105" i="24"/>
  <c r="X133" i="24" s="1"/>
  <c r="X80" i="24"/>
  <c r="X115" i="24" s="1"/>
  <c r="X94" i="24"/>
  <c r="X109" i="24"/>
  <c r="X161" i="24" l="1"/>
  <c r="X9" i="43"/>
  <c r="X156" i="24"/>
  <c r="X6" i="43"/>
  <c r="X145" i="24"/>
  <c r="X18" i="43"/>
  <c r="X157" i="24"/>
  <c r="X14" i="43"/>
  <c r="X153" i="24"/>
  <c r="X10" i="43"/>
  <c r="X149" i="24"/>
  <c r="X11" i="43"/>
  <c r="X150" i="24"/>
  <c r="X16" i="43"/>
  <c r="X155" i="24"/>
  <c r="X15" i="43"/>
  <c r="X154" i="24"/>
  <c r="X23" i="43"/>
  <c r="X162" i="24"/>
  <c r="X8" i="43"/>
  <c r="X147" i="24"/>
  <c r="X24" i="43"/>
  <c r="X163" i="24"/>
  <c r="X7" i="43"/>
  <c r="X146" i="24"/>
  <c r="X13" i="43"/>
  <c r="X152" i="24"/>
  <c r="X19" i="43"/>
  <c r="X158" i="24"/>
  <c r="X25" i="43"/>
  <c r="X164" i="24"/>
  <c r="X21" i="43"/>
  <c r="X160" i="24"/>
  <c r="X5" i="43"/>
  <c r="X144" i="24"/>
  <c r="X26" i="43"/>
  <c r="X165" i="24"/>
  <c r="X4" i="43"/>
  <c r="X143" i="24"/>
  <c r="X130" i="24"/>
  <c r="X122" i="24"/>
  <c r="X137" i="24"/>
  <c r="X138" i="24"/>
  <c r="AS37" i="24"/>
  <c r="AS39" i="24" s="1"/>
  <c r="X27" i="43" l="1"/>
  <c r="X166" i="24"/>
  <c r="X28" i="43"/>
  <c r="X167" i="24"/>
  <c r="X20" i="43"/>
  <c r="X159" i="24"/>
  <c r="X12" i="43"/>
  <c r="X151" i="24"/>
  <c r="AT22" i="24"/>
  <c r="AU22" i="24" s="1"/>
  <c r="AT33" i="24"/>
  <c r="AU33" i="24" s="1"/>
  <c r="AT12" i="24"/>
  <c r="AU12" i="24" s="1"/>
  <c r="AT30" i="24"/>
  <c r="AT13" i="24"/>
  <c r="AU13" i="24" s="1"/>
  <c r="AT29" i="24"/>
  <c r="AU29" i="24" s="1"/>
  <c r="AT15" i="24"/>
  <c r="AU15" i="24" s="1"/>
  <c r="AT20" i="24"/>
  <c r="AU20" i="24" s="1"/>
  <c r="AT25" i="24"/>
  <c r="AT36" i="24"/>
  <c r="AU36" i="24" s="1"/>
  <c r="AT11" i="24"/>
  <c r="AU11" i="24" s="1"/>
  <c r="AT9" i="24"/>
  <c r="AT6" i="24"/>
  <c r="AU6" i="24" s="1"/>
  <c r="AT19" i="24"/>
  <c r="AU19" i="24" s="1"/>
  <c r="AT27" i="24"/>
  <c r="AU27" i="24" s="1"/>
  <c r="AT17" i="24"/>
  <c r="AU17" i="24" s="1"/>
  <c r="AT21" i="24"/>
  <c r="AU21" i="24" s="1"/>
  <c r="AT14" i="24"/>
  <c r="AU14" i="24" s="1"/>
  <c r="AT8" i="24"/>
  <c r="AU8" i="24" s="1"/>
  <c r="AT26" i="24"/>
  <c r="AU26" i="24" s="1"/>
  <c r="AT35" i="24"/>
  <c r="AU35" i="24" s="1"/>
  <c r="AT31" i="24"/>
  <c r="AU31" i="24" s="1"/>
  <c r="AT34" i="24"/>
  <c r="AU34" i="24" s="1"/>
  <c r="AT16" i="24"/>
  <c r="AU16" i="24" s="1"/>
  <c r="AT18" i="24"/>
  <c r="AU18" i="24" s="1"/>
  <c r="AT10" i="24"/>
  <c r="AU10" i="24" s="1"/>
  <c r="AT5" i="24"/>
  <c r="AU5" i="24" s="1"/>
  <c r="AT32" i="24"/>
  <c r="AU32" i="24" s="1"/>
  <c r="AT7" i="24"/>
  <c r="AU7" i="24" s="1"/>
  <c r="AT23" i="24"/>
  <c r="AU23" i="24" s="1"/>
  <c r="AT24" i="24"/>
  <c r="AU24" i="24" s="1"/>
  <c r="AT28" i="24"/>
  <c r="AU28" i="24" s="1"/>
  <c r="Y99" i="24" l="1"/>
  <c r="Y127" i="24" s="1"/>
  <c r="Y17" i="43" s="1"/>
  <c r="AU25" i="24"/>
  <c r="Y83" i="24"/>
  <c r="AU9" i="24"/>
  <c r="Y104" i="24"/>
  <c r="Y132" i="24" s="1"/>
  <c r="Y22" i="43" s="1"/>
  <c r="AU30" i="24"/>
  <c r="X29" i="43"/>
  <c r="X30" i="43" s="1"/>
  <c r="AT37" i="24"/>
  <c r="Y102" i="24"/>
  <c r="Y106" i="24"/>
  <c r="Y134" i="24" s="1"/>
  <c r="Y90" i="24"/>
  <c r="Y100" i="24"/>
  <c r="Y128" i="24" s="1"/>
  <c r="Y91" i="24"/>
  <c r="Y119" i="24" s="1"/>
  <c r="Y94" i="24"/>
  <c r="Y98" i="24"/>
  <c r="Y126" i="24" s="1"/>
  <c r="Y79" i="24"/>
  <c r="Y114" i="24" s="1"/>
  <c r="Y108" i="24"/>
  <c r="Y136" i="24" s="1"/>
  <c r="Y82" i="24"/>
  <c r="Y117" i="24" s="1"/>
  <c r="Y101" i="24"/>
  <c r="Y129" i="24" s="1"/>
  <c r="Y85" i="24"/>
  <c r="Y89" i="24"/>
  <c r="Y86" i="24"/>
  <c r="Y97" i="24"/>
  <c r="Y125" i="24" s="1"/>
  <c r="Y84" i="24"/>
  <c r="Y118" i="24" s="1"/>
  <c r="Y105" i="24"/>
  <c r="Y133" i="24" s="1"/>
  <c r="Y88" i="24"/>
  <c r="Y93" i="24"/>
  <c r="Y121" i="24" s="1"/>
  <c r="Y110" i="24"/>
  <c r="Y103" i="24"/>
  <c r="Y131" i="24" s="1"/>
  <c r="Y107" i="24"/>
  <c r="Y135" i="24" s="1"/>
  <c r="Y81" i="24"/>
  <c r="Y116" i="24" s="1"/>
  <c r="Y92" i="24"/>
  <c r="Y120" i="24" s="1"/>
  <c r="Y109" i="24"/>
  <c r="Y95" i="24"/>
  <c r="Y123" i="24" s="1"/>
  <c r="Y80" i="24"/>
  <c r="Y115" i="24" s="1"/>
  <c r="Y87" i="24"/>
  <c r="Y96" i="24"/>
  <c r="Y124" i="24" s="1"/>
  <c r="Y156" i="24" l="1"/>
  <c r="Y161" i="24"/>
  <c r="Y23" i="43"/>
  <c r="Y162" i="24"/>
  <c r="Y4" i="43"/>
  <c r="Y143" i="24"/>
  <c r="Y5" i="43"/>
  <c r="Y144" i="24"/>
  <c r="Y6" i="43"/>
  <c r="Y145" i="24"/>
  <c r="Y15" i="43"/>
  <c r="Y154" i="24"/>
  <c r="Y19" i="43"/>
  <c r="Y158" i="24"/>
  <c r="Y16" i="43"/>
  <c r="Y155" i="24"/>
  <c r="Y14" i="43"/>
  <c r="Y153" i="24"/>
  <c r="Y26" i="43"/>
  <c r="Y165" i="24"/>
  <c r="Y10" i="43"/>
  <c r="Y149" i="24"/>
  <c r="Y18" i="43"/>
  <c r="Y157" i="24"/>
  <c r="Y11" i="43"/>
  <c r="Y150" i="24"/>
  <c r="Y21" i="43"/>
  <c r="Y160" i="24"/>
  <c r="Y9" i="43"/>
  <c r="Y148" i="24"/>
  <c r="Y8" i="43"/>
  <c r="Y147" i="24"/>
  <c r="Y13" i="43"/>
  <c r="Y152" i="24"/>
  <c r="Y25" i="43"/>
  <c r="Y164" i="24"/>
  <c r="Y7" i="43"/>
  <c r="Y146" i="24"/>
  <c r="Y24" i="43"/>
  <c r="Y163" i="24"/>
  <c r="Y130" i="24"/>
  <c r="Y122" i="24"/>
  <c r="Y137" i="24"/>
  <c r="Y138" i="24"/>
  <c r="AU37" i="24"/>
  <c r="AU39" i="24" s="1"/>
  <c r="Y12" i="43" l="1"/>
  <c r="Y151" i="24"/>
  <c r="Y28" i="43"/>
  <c r="Y167" i="24"/>
  <c r="Y20" i="43"/>
  <c r="Y159" i="24"/>
  <c r="Y27" i="43"/>
  <c r="Y166" i="24"/>
  <c r="AV16" i="24"/>
  <c r="AW16" i="24" s="1"/>
  <c r="AV34" i="24"/>
  <c r="AW34" i="24" s="1"/>
  <c r="AV15" i="24"/>
  <c r="AW15" i="24" s="1"/>
  <c r="AV20" i="24"/>
  <c r="AW20" i="24" s="1"/>
  <c r="AV31" i="24"/>
  <c r="AW31" i="24" s="1"/>
  <c r="AV29" i="24"/>
  <c r="AW29" i="24" s="1"/>
  <c r="AV30" i="24"/>
  <c r="AV21" i="24"/>
  <c r="AW21" i="24" s="1"/>
  <c r="AV22" i="24"/>
  <c r="AW22" i="24" s="1"/>
  <c r="AV27" i="24"/>
  <c r="AW27" i="24" s="1"/>
  <c r="AV23" i="24"/>
  <c r="AW23" i="24" s="1"/>
  <c r="AV25" i="24"/>
  <c r="AV5" i="24"/>
  <c r="AW5" i="24" s="1"/>
  <c r="AV26" i="24"/>
  <c r="AW26" i="24" s="1"/>
  <c r="AV17" i="24"/>
  <c r="AV13" i="24"/>
  <c r="AW13" i="24" s="1"/>
  <c r="AV9" i="24"/>
  <c r="AV8" i="24"/>
  <c r="AW8" i="24" s="1"/>
  <c r="AV12" i="24"/>
  <c r="AW12" i="24" s="1"/>
  <c r="AV24" i="24"/>
  <c r="AW24" i="24" s="1"/>
  <c r="AV14" i="24"/>
  <c r="AW14" i="24" s="1"/>
  <c r="AV33" i="24"/>
  <c r="AW33" i="24" s="1"/>
  <c r="AV7" i="24"/>
  <c r="AW7" i="24" s="1"/>
  <c r="AV6" i="24"/>
  <c r="AW6" i="24" s="1"/>
  <c r="AV28" i="24"/>
  <c r="AW28" i="24" s="1"/>
  <c r="AV19" i="24"/>
  <c r="AW19" i="24" s="1"/>
  <c r="AV18" i="24"/>
  <c r="AW18" i="24" s="1"/>
  <c r="AV11" i="24"/>
  <c r="AW11" i="24" s="1"/>
  <c r="AV36" i="24"/>
  <c r="AW36" i="24" s="1"/>
  <c r="AV32" i="24"/>
  <c r="AW32" i="24" s="1"/>
  <c r="AV10" i="24"/>
  <c r="AW10" i="24" s="1"/>
  <c r="AV35" i="24"/>
  <c r="AW35" i="24" s="1"/>
  <c r="Z91" i="24" l="1"/>
  <c r="Z119" i="24" s="1"/>
  <c r="Z9" i="43" s="1"/>
  <c r="AW17" i="24"/>
  <c r="Z104" i="24"/>
  <c r="Z132" i="24" s="1"/>
  <c r="Z22" i="43" s="1"/>
  <c r="AW30" i="24"/>
  <c r="Z99" i="24"/>
  <c r="Z127" i="24" s="1"/>
  <c r="Z156" i="24" s="1"/>
  <c r="AW25" i="24"/>
  <c r="Z83" i="24"/>
  <c r="AW9" i="24"/>
  <c r="Y29" i="43"/>
  <c r="Y30" i="43" s="1"/>
  <c r="Z79" i="24"/>
  <c r="Z114" i="24" s="1"/>
  <c r="AV37" i="24"/>
  <c r="Z92" i="24"/>
  <c r="Z120" i="24" s="1"/>
  <c r="Z81" i="24"/>
  <c r="Z116" i="24" s="1"/>
  <c r="Z86" i="24"/>
  <c r="Z106" i="24"/>
  <c r="Z134" i="24" s="1"/>
  <c r="Z93" i="24"/>
  <c r="Z121" i="24" s="1"/>
  <c r="Z82" i="24"/>
  <c r="Z117" i="24" s="1"/>
  <c r="Z101" i="24"/>
  <c r="Z129" i="24" s="1"/>
  <c r="Z108" i="24"/>
  <c r="Z136" i="24" s="1"/>
  <c r="Z96" i="24"/>
  <c r="Z124" i="24" s="1"/>
  <c r="Z105" i="24"/>
  <c r="Z133" i="24" s="1"/>
  <c r="Z90" i="24"/>
  <c r="Z84" i="24"/>
  <c r="Z118" i="24" s="1"/>
  <c r="Z97" i="24"/>
  <c r="Z125" i="24" s="1"/>
  <c r="Z89" i="24"/>
  <c r="Z107" i="24"/>
  <c r="Z135" i="24" s="1"/>
  <c r="Z100" i="24"/>
  <c r="Z128" i="24" s="1"/>
  <c r="Z103" i="24"/>
  <c r="Z131" i="24" s="1"/>
  <c r="Z110" i="24"/>
  <c r="Z102" i="24"/>
  <c r="Z88" i="24"/>
  <c r="Z109" i="24"/>
  <c r="Z85" i="24"/>
  <c r="Z80" i="24"/>
  <c r="Z115" i="24" s="1"/>
  <c r="Z98" i="24"/>
  <c r="Z126" i="24" s="1"/>
  <c r="Z87" i="24"/>
  <c r="Z95" i="24"/>
  <c r="Z123" i="24" s="1"/>
  <c r="Z94" i="24"/>
  <c r="Z161" i="24" l="1"/>
  <c r="Z17" i="43"/>
  <c r="Z148" i="24"/>
  <c r="Z130" i="24"/>
  <c r="Z20" i="43" s="1"/>
  <c r="Z18" i="43"/>
  <c r="Z157" i="24"/>
  <c r="Z24" i="43"/>
  <c r="Z163" i="24"/>
  <c r="Z5" i="43"/>
  <c r="Z144" i="24"/>
  <c r="Z19" i="43"/>
  <c r="Z158" i="24"/>
  <c r="Z13" i="43"/>
  <c r="Z152" i="24"/>
  <c r="Z23" i="43"/>
  <c r="Z162" i="24"/>
  <c r="Z7" i="43"/>
  <c r="Z146" i="24"/>
  <c r="Z6" i="43"/>
  <c r="Z145" i="24"/>
  <c r="Z16" i="43"/>
  <c r="Z155" i="24"/>
  <c r="Z26" i="43"/>
  <c r="Z165" i="24"/>
  <c r="Z4" i="43"/>
  <c r="Z143" i="24"/>
  <c r="Z21" i="43"/>
  <c r="Z160" i="24"/>
  <c r="Z10" i="43"/>
  <c r="Z149" i="24"/>
  <c r="Z8" i="43"/>
  <c r="Z147" i="24"/>
  <c r="Z25" i="43"/>
  <c r="Z164" i="24"/>
  <c r="Z15" i="43"/>
  <c r="Z154" i="24"/>
  <c r="Z14" i="43"/>
  <c r="Z153" i="24"/>
  <c r="Z11" i="43"/>
  <c r="Z150" i="24"/>
  <c r="Z122" i="24"/>
  <c r="Z137" i="24"/>
  <c r="Z138" i="24"/>
  <c r="AW37" i="24"/>
  <c r="AW39" i="24" s="1"/>
  <c r="AX6" i="24" s="1"/>
  <c r="AY6" i="24" s="1"/>
  <c r="Z159" i="24" l="1"/>
  <c r="Z12" i="43"/>
  <c r="Z151" i="24"/>
  <c r="Z27" i="43"/>
  <c r="Z166" i="24"/>
  <c r="Z28" i="43"/>
  <c r="Z167" i="24"/>
  <c r="AX23" i="24"/>
  <c r="AY23" i="24" s="1"/>
  <c r="AX20" i="24"/>
  <c r="AY20" i="24" s="1"/>
  <c r="AX33" i="24"/>
  <c r="AY33" i="24" s="1"/>
  <c r="AX32" i="24"/>
  <c r="AY32" i="24" s="1"/>
  <c r="AX12" i="24"/>
  <c r="AY12" i="24" s="1"/>
  <c r="AX13" i="24"/>
  <c r="AX8" i="24"/>
  <c r="AY8" i="24" s="1"/>
  <c r="AX5" i="24"/>
  <c r="AY5" i="24" s="1"/>
  <c r="AX9" i="24"/>
  <c r="AY9" i="24" s="1"/>
  <c r="AX7" i="24"/>
  <c r="AY7" i="24" s="1"/>
  <c r="AX28" i="24"/>
  <c r="AY28" i="24" s="1"/>
  <c r="AX31" i="24"/>
  <c r="AX14" i="24"/>
  <c r="AY14" i="24" s="1"/>
  <c r="AX15" i="24"/>
  <c r="AY15" i="24" s="1"/>
  <c r="AX24" i="24"/>
  <c r="AX11" i="24"/>
  <c r="AY11" i="24" s="1"/>
  <c r="AX10" i="24"/>
  <c r="AY10" i="24" s="1"/>
  <c r="AX30" i="24"/>
  <c r="AX22" i="24"/>
  <c r="AY22" i="24" s="1"/>
  <c r="AX19" i="24"/>
  <c r="AY19" i="24" s="1"/>
  <c r="AX16" i="24"/>
  <c r="AY16" i="24" s="1"/>
  <c r="AX35" i="24"/>
  <c r="AY35" i="24" s="1"/>
  <c r="AX34" i="24"/>
  <c r="AY34" i="24" s="1"/>
  <c r="AX29" i="24"/>
  <c r="AY29" i="24" s="1"/>
  <c r="AX18" i="24"/>
  <c r="AY18" i="24" s="1"/>
  <c r="AX21" i="24"/>
  <c r="AY21" i="24" s="1"/>
  <c r="AX27" i="24"/>
  <c r="AY27" i="24" s="1"/>
  <c r="AX25" i="24"/>
  <c r="AX36" i="24"/>
  <c r="AX17" i="24"/>
  <c r="AA80" i="24"/>
  <c r="AA115" i="24" s="1"/>
  <c r="AX26" i="24"/>
  <c r="AY26" i="24" s="1"/>
  <c r="AA87" i="24" l="1"/>
  <c r="AY13" i="24"/>
  <c r="AA98" i="24"/>
  <c r="AA126" i="24" s="1"/>
  <c r="AA155" i="24" s="1"/>
  <c r="AY24" i="24"/>
  <c r="AA110" i="24"/>
  <c r="AY36" i="24"/>
  <c r="AA99" i="24"/>
  <c r="AA127" i="24" s="1"/>
  <c r="AA156" i="24" s="1"/>
  <c r="AY25" i="24"/>
  <c r="AA105" i="24"/>
  <c r="AA133" i="24" s="1"/>
  <c r="AA23" i="43" s="1"/>
  <c r="AY31" i="24"/>
  <c r="AA91" i="24"/>
  <c r="AA119" i="24" s="1"/>
  <c r="AA148" i="24" s="1"/>
  <c r="AY17" i="24"/>
  <c r="AA104" i="24"/>
  <c r="AA132" i="24" s="1"/>
  <c r="AA22" i="43" s="1"/>
  <c r="AY30" i="24"/>
  <c r="Z29" i="43"/>
  <c r="Z30" i="43" s="1"/>
  <c r="AA5" i="43"/>
  <c r="AA144" i="24"/>
  <c r="AX37" i="24"/>
  <c r="AA16" i="43"/>
  <c r="AA97" i="24"/>
  <c r="AA125" i="24" s="1"/>
  <c r="AA94" i="24"/>
  <c r="AA88" i="24"/>
  <c r="AA106" i="24"/>
  <c r="AA134" i="24" s="1"/>
  <c r="AA95" i="24"/>
  <c r="AA123" i="24" s="1"/>
  <c r="AA103" i="24"/>
  <c r="AA131" i="24" s="1"/>
  <c r="AA93" i="24"/>
  <c r="AA121" i="24" s="1"/>
  <c r="AA109" i="24"/>
  <c r="AA81" i="24"/>
  <c r="AA116" i="24" s="1"/>
  <c r="AA89" i="24"/>
  <c r="AA85" i="24"/>
  <c r="AA79" i="24"/>
  <c r="AA114" i="24" s="1"/>
  <c r="AA108" i="24"/>
  <c r="AA136" i="24" s="1"/>
  <c r="AA101" i="24"/>
  <c r="AA129" i="24" s="1"/>
  <c r="AA82" i="24"/>
  <c r="AA117" i="24" s="1"/>
  <c r="AA102" i="24"/>
  <c r="AA96" i="24"/>
  <c r="AA124" i="24" s="1"/>
  <c r="AA107" i="24"/>
  <c r="AA135" i="24" s="1"/>
  <c r="AA84" i="24"/>
  <c r="AA118" i="24" s="1"/>
  <c r="AA86" i="24"/>
  <c r="AA90" i="24"/>
  <c r="AA92" i="24"/>
  <c r="AA120" i="24" s="1"/>
  <c r="AA83" i="24"/>
  <c r="AA100" i="24"/>
  <c r="AA128" i="24" s="1"/>
  <c r="AA130" i="24" l="1"/>
  <c r="AA20" i="43" s="1"/>
  <c r="AA9" i="43"/>
  <c r="AA162" i="24"/>
  <c r="AA17" i="43"/>
  <c r="AA161" i="24"/>
  <c r="AA4" i="43"/>
  <c r="AA143" i="24"/>
  <c r="AA7" i="43"/>
  <c r="AA146" i="24"/>
  <c r="AA15" i="43"/>
  <c r="AA154" i="24"/>
  <c r="AA19" i="43"/>
  <c r="AA158" i="24"/>
  <c r="AA24" i="43"/>
  <c r="AA163" i="24"/>
  <c r="AA14" i="43"/>
  <c r="AA153" i="24"/>
  <c r="AA13" i="43"/>
  <c r="AA152" i="24"/>
  <c r="AA18" i="43"/>
  <c r="AA157" i="24"/>
  <c r="AA6" i="43"/>
  <c r="AA145" i="24"/>
  <c r="AA8" i="43"/>
  <c r="AA147" i="24"/>
  <c r="AA26" i="43"/>
  <c r="AA165" i="24"/>
  <c r="AA21" i="43"/>
  <c r="AA160" i="24"/>
  <c r="AA10" i="43"/>
  <c r="AA149" i="24"/>
  <c r="AA25" i="43"/>
  <c r="AA164" i="24"/>
  <c r="AA11" i="43"/>
  <c r="AA150" i="24"/>
  <c r="AA138" i="24"/>
  <c r="AA122" i="24"/>
  <c r="AA137" i="24"/>
  <c r="AY37" i="24"/>
  <c r="AA159" i="24" l="1"/>
  <c r="AA27" i="43"/>
  <c r="AA166" i="24"/>
  <c r="AA12" i="43"/>
  <c r="AA151" i="24"/>
  <c r="AA28" i="43"/>
  <c r="AA167" i="24"/>
  <c r="AY39" i="24"/>
  <c r="AA29" i="43" l="1"/>
  <c r="AA30" i="43" s="1"/>
  <c r="AZ9" i="24"/>
  <c r="BA9" i="24" s="1"/>
  <c r="AZ35" i="24"/>
  <c r="BA35" i="24" s="1"/>
  <c r="AZ32" i="24"/>
  <c r="BA32" i="24" s="1"/>
  <c r="AZ16" i="24"/>
  <c r="BA16" i="24" s="1"/>
  <c r="AZ34" i="24"/>
  <c r="BA34" i="24" s="1"/>
  <c r="AZ24" i="24"/>
  <c r="BA24" i="24" s="1"/>
  <c r="AZ31" i="24"/>
  <c r="BA31" i="24" s="1"/>
  <c r="AZ13" i="24"/>
  <c r="BA13" i="24" s="1"/>
  <c r="AZ5" i="24"/>
  <c r="BA5" i="24" s="1"/>
  <c r="AZ28" i="24"/>
  <c r="BA28" i="24" s="1"/>
  <c r="AZ36" i="24"/>
  <c r="BA36" i="24" s="1"/>
  <c r="AZ23" i="24"/>
  <c r="BA23" i="24" s="1"/>
  <c r="AZ33" i="24"/>
  <c r="BA33" i="24" s="1"/>
  <c r="AZ10" i="24"/>
  <c r="BA10" i="24" s="1"/>
  <c r="AZ15" i="24"/>
  <c r="BA15" i="24" s="1"/>
  <c r="AZ14" i="24"/>
  <c r="BA14" i="24" s="1"/>
  <c r="AZ8" i="24"/>
  <c r="BA8" i="24" s="1"/>
  <c r="AZ6" i="24"/>
  <c r="BA6" i="24" s="1"/>
  <c r="AZ20" i="24"/>
  <c r="BA20" i="24" s="1"/>
  <c r="AZ27" i="24"/>
  <c r="BA27" i="24" s="1"/>
  <c r="AZ17" i="24"/>
  <c r="BA17" i="24" s="1"/>
  <c r="AZ30" i="24"/>
  <c r="BA30" i="24" s="1"/>
  <c r="AZ29" i="24"/>
  <c r="BA29" i="24" s="1"/>
  <c r="AZ21" i="24"/>
  <c r="BA21" i="24" s="1"/>
  <c r="AZ11" i="24"/>
  <c r="BA11" i="24" s="1"/>
  <c r="AZ19" i="24"/>
  <c r="BA19" i="24" s="1"/>
  <c r="AZ22" i="24"/>
  <c r="BA22" i="24" s="1"/>
  <c r="AZ7" i="24"/>
  <c r="BA7" i="24" s="1"/>
  <c r="AZ12" i="24"/>
  <c r="BA12" i="24" s="1"/>
  <c r="AZ18" i="24"/>
  <c r="BA18" i="24" s="1"/>
  <c r="AZ25" i="24"/>
  <c r="BA25" i="24" s="1"/>
  <c r="AZ26" i="24"/>
  <c r="BA26" i="24" s="1"/>
  <c r="AZ37" i="24" l="1"/>
  <c r="AB95" i="24"/>
  <c r="AB123" i="24" s="1"/>
  <c r="AB88" i="24"/>
  <c r="AB87" i="24"/>
  <c r="AB90" i="24"/>
  <c r="AB103" i="24"/>
  <c r="AB131" i="24" s="1"/>
  <c r="AB92" i="24"/>
  <c r="AB120" i="24" s="1"/>
  <c r="AB93" i="24"/>
  <c r="AB121" i="24" s="1"/>
  <c r="AB104" i="24"/>
  <c r="AB132" i="24" s="1"/>
  <c r="AB80" i="24"/>
  <c r="AB115" i="24" s="1"/>
  <c r="AB84" i="24"/>
  <c r="AB118" i="24" s="1"/>
  <c r="AB102" i="24"/>
  <c r="AB98" i="24"/>
  <c r="AB126" i="24" s="1"/>
  <c r="AB109" i="24"/>
  <c r="AB100" i="24"/>
  <c r="AB128" i="24" s="1"/>
  <c r="AB81" i="24"/>
  <c r="AB116" i="24" s="1"/>
  <c r="AB101" i="24"/>
  <c r="AB129" i="24" s="1"/>
  <c r="AB97" i="24"/>
  <c r="AB125" i="24" s="1"/>
  <c r="AB99" i="24"/>
  <c r="AB127" i="24" s="1"/>
  <c r="AB96" i="24"/>
  <c r="AB124" i="24" s="1"/>
  <c r="AB94" i="24"/>
  <c r="AB89" i="24"/>
  <c r="AB110" i="24"/>
  <c r="AB105" i="24"/>
  <c r="AB133" i="24" s="1"/>
  <c r="AB106" i="24"/>
  <c r="AB134" i="24" s="1"/>
  <c r="AB86" i="24"/>
  <c r="AB85" i="24"/>
  <c r="AB91" i="24"/>
  <c r="AB119" i="24" s="1"/>
  <c r="AB82" i="24"/>
  <c r="AB117" i="24" s="1"/>
  <c r="AB107" i="24"/>
  <c r="AB135" i="24" s="1"/>
  <c r="AB79" i="24"/>
  <c r="AB114" i="24" s="1"/>
  <c r="AB108" i="24"/>
  <c r="AB136" i="24" s="1"/>
  <c r="AB83" i="24"/>
  <c r="AB18" i="43" l="1"/>
  <c r="AB157" i="24"/>
  <c r="AB17" i="43"/>
  <c r="AB156" i="24"/>
  <c r="AB15" i="43"/>
  <c r="AB154" i="24"/>
  <c r="AB24" i="43"/>
  <c r="AB163" i="24"/>
  <c r="AB21" i="43"/>
  <c r="AB160" i="24"/>
  <c r="AB13" i="43"/>
  <c r="AB152" i="24"/>
  <c r="AB11" i="43"/>
  <c r="AB150" i="24"/>
  <c r="AB7" i="43"/>
  <c r="AB146" i="24"/>
  <c r="AB26" i="43"/>
  <c r="AB165" i="24"/>
  <c r="AB16" i="43"/>
  <c r="AB155" i="24"/>
  <c r="AB4" i="43"/>
  <c r="AB143" i="24"/>
  <c r="AB25" i="43"/>
  <c r="AB164" i="24"/>
  <c r="AB8" i="43"/>
  <c r="AB147" i="24"/>
  <c r="AB10" i="43"/>
  <c r="AB149" i="24"/>
  <c r="AB5" i="43"/>
  <c r="AB144" i="24"/>
  <c r="AB23" i="43"/>
  <c r="AB162" i="24"/>
  <c r="AB14" i="43"/>
  <c r="AB153" i="24"/>
  <c r="AB19" i="43"/>
  <c r="AB158" i="24"/>
  <c r="AB9" i="43"/>
  <c r="AB148" i="24"/>
  <c r="AB6" i="43"/>
  <c r="AB145" i="24"/>
  <c r="AB22" i="43"/>
  <c r="AB161" i="24"/>
  <c r="AB130" i="24"/>
  <c r="AB122" i="24"/>
  <c r="AB137" i="24"/>
  <c r="BA37" i="24"/>
  <c r="AB138" i="24"/>
  <c r="AB27" i="43" l="1"/>
  <c r="AB166" i="24"/>
  <c r="AB28" i="43"/>
  <c r="AB167" i="24"/>
  <c r="AB12" i="43"/>
  <c r="AB151" i="24"/>
  <c r="AB20" i="43"/>
  <c r="AB159" i="24"/>
  <c r="BA39" i="24"/>
  <c r="AB29" i="43" l="1"/>
  <c r="AB30" i="43" s="1"/>
  <c r="BB24" i="24"/>
  <c r="BC24" i="24" s="1"/>
  <c r="BB16" i="24"/>
  <c r="BC16" i="24" s="1"/>
  <c r="BB23" i="24"/>
  <c r="BC23" i="24" s="1"/>
  <c r="BB6" i="24"/>
  <c r="BC6" i="24" s="1"/>
  <c r="BB12" i="24"/>
  <c r="BC12" i="24" s="1"/>
  <c r="BB11" i="24"/>
  <c r="BC11" i="24" s="1"/>
  <c r="BB25" i="24"/>
  <c r="BC25" i="24" s="1"/>
  <c r="BB29" i="24"/>
  <c r="BC29" i="24" s="1"/>
  <c r="BB30" i="24"/>
  <c r="BC30" i="24" s="1"/>
  <c r="BB33" i="24"/>
  <c r="BC33" i="24" s="1"/>
  <c r="BB15" i="24"/>
  <c r="BC15" i="24" s="1"/>
  <c r="BB18" i="24"/>
  <c r="BC18" i="24" s="1"/>
  <c r="BB34" i="24"/>
  <c r="BC34" i="24" s="1"/>
  <c r="BB36" i="24"/>
  <c r="BC36" i="24" s="1"/>
  <c r="BB21" i="24"/>
  <c r="BC21" i="24" s="1"/>
  <c r="BB26" i="24"/>
  <c r="BC26" i="24" s="1"/>
  <c r="BB28" i="24"/>
  <c r="BC28" i="24" s="1"/>
  <c r="BB5" i="24"/>
  <c r="BC5" i="24" s="1"/>
  <c r="BB22" i="24"/>
  <c r="BC22" i="24" s="1"/>
  <c r="BB14" i="24"/>
  <c r="BC14" i="24" s="1"/>
  <c r="BB17" i="24"/>
  <c r="BC17" i="24" s="1"/>
  <c r="BB20" i="24"/>
  <c r="BC20" i="24" s="1"/>
  <c r="BB19" i="24"/>
  <c r="BC19" i="24" s="1"/>
  <c r="BB10" i="24"/>
  <c r="BC10" i="24" s="1"/>
  <c r="BB8" i="24"/>
  <c r="BC8" i="24" s="1"/>
  <c r="BB7" i="24"/>
  <c r="BC7" i="24" s="1"/>
  <c r="BB9" i="24"/>
  <c r="BC9" i="24" s="1"/>
  <c r="BB27" i="24"/>
  <c r="BC27" i="24" s="1"/>
  <c r="BB31" i="24"/>
  <c r="BC31" i="24" s="1"/>
  <c r="BB32" i="24"/>
  <c r="BC32" i="24" s="1"/>
  <c r="BB13" i="24"/>
  <c r="BC13" i="24" s="1"/>
  <c r="BB35" i="24"/>
  <c r="BC35" i="24" s="1"/>
  <c r="BB37" i="24" l="1"/>
  <c r="AC109" i="24"/>
  <c r="AC84" i="24"/>
  <c r="AC118" i="24" s="1"/>
  <c r="AC88" i="24"/>
  <c r="AC100" i="24"/>
  <c r="AC128" i="24" s="1"/>
  <c r="AC92" i="24"/>
  <c r="AC120" i="24" s="1"/>
  <c r="AC103" i="24"/>
  <c r="AC131" i="24" s="1"/>
  <c r="AC80" i="24"/>
  <c r="AC115" i="24" s="1"/>
  <c r="AC87" i="24"/>
  <c r="AC83" i="24"/>
  <c r="AC96" i="24"/>
  <c r="AC124" i="24" s="1"/>
  <c r="AC89" i="24"/>
  <c r="AC97" i="24"/>
  <c r="AC125" i="24" s="1"/>
  <c r="AC106" i="24"/>
  <c r="AC134" i="24" s="1"/>
  <c r="AC81" i="24"/>
  <c r="AC116" i="24" s="1"/>
  <c r="AC94" i="24"/>
  <c r="AC79" i="24"/>
  <c r="AC114" i="24" s="1"/>
  <c r="AC110" i="24"/>
  <c r="AC107" i="24"/>
  <c r="AC135" i="24" s="1"/>
  <c r="AC85" i="24"/>
  <c r="AC90" i="24"/>
  <c r="AC101" i="24"/>
  <c r="AC129" i="24" s="1"/>
  <c r="AC93" i="24"/>
  <c r="AC121" i="24" s="1"/>
  <c r="AC95" i="24"/>
  <c r="AC123" i="24" s="1"/>
  <c r="AC99" i="24"/>
  <c r="AC127" i="24" s="1"/>
  <c r="AC105" i="24"/>
  <c r="AC133" i="24" s="1"/>
  <c r="AC82" i="24"/>
  <c r="AC117" i="24" s="1"/>
  <c r="AC91" i="24"/>
  <c r="AC119" i="24" s="1"/>
  <c r="AC102" i="24"/>
  <c r="AC108" i="24"/>
  <c r="AC136" i="24" s="1"/>
  <c r="AC104" i="24"/>
  <c r="AC132" i="24" s="1"/>
  <c r="AC86" i="24"/>
  <c r="AC98" i="24"/>
  <c r="AC126" i="24" s="1"/>
  <c r="AC130" i="24" l="1"/>
  <c r="AC20" i="43" s="1"/>
  <c r="AC122" i="24"/>
  <c r="AC12" i="43" s="1"/>
  <c r="AC5" i="43"/>
  <c r="AC144" i="24"/>
  <c r="AC6" i="43"/>
  <c r="AC145" i="24"/>
  <c r="AC21" i="43"/>
  <c r="AC160" i="24"/>
  <c r="AC19" i="43"/>
  <c r="AC158" i="24"/>
  <c r="AC24" i="43"/>
  <c r="AC163" i="24"/>
  <c r="AC10" i="43"/>
  <c r="AC149" i="24"/>
  <c r="AC26" i="43"/>
  <c r="AC165" i="24"/>
  <c r="AC14" i="43"/>
  <c r="AC153" i="24"/>
  <c r="AC8" i="43"/>
  <c r="AC147" i="24"/>
  <c r="AC15" i="43"/>
  <c r="AC154" i="24"/>
  <c r="AC7" i="43"/>
  <c r="AC146" i="24"/>
  <c r="AC25" i="43"/>
  <c r="AC164" i="24"/>
  <c r="AC16" i="43"/>
  <c r="AC155" i="24"/>
  <c r="AC17" i="43"/>
  <c r="AC156" i="24"/>
  <c r="AC4" i="43"/>
  <c r="AC143" i="24"/>
  <c r="AC18" i="43"/>
  <c r="AC157" i="24"/>
  <c r="AC22" i="43"/>
  <c r="AC161" i="24"/>
  <c r="AC11" i="43"/>
  <c r="AC150" i="24"/>
  <c r="AC23" i="43"/>
  <c r="AC162" i="24"/>
  <c r="AC9" i="43"/>
  <c r="AC148" i="24"/>
  <c r="AC13" i="43"/>
  <c r="AC152" i="24"/>
  <c r="BC37" i="24"/>
  <c r="AC138" i="24"/>
  <c r="AC137" i="24"/>
  <c r="AC159" i="24" l="1"/>
  <c r="AC151" i="24"/>
  <c r="AC28" i="43"/>
  <c r="AC167" i="24"/>
  <c r="AC27" i="43"/>
  <c r="AC166" i="24"/>
  <c r="BC39" i="24"/>
  <c r="AC29" i="43" l="1"/>
  <c r="AC30" i="43" s="1"/>
  <c r="BD24" i="24"/>
  <c r="BE24" i="24" s="1"/>
  <c r="BD23" i="24"/>
  <c r="BE23" i="24" s="1"/>
  <c r="BD36" i="24"/>
  <c r="BE36" i="24" s="1"/>
  <c r="BD15" i="24"/>
  <c r="BE15" i="24" s="1"/>
  <c r="BD19" i="24"/>
  <c r="BE19" i="24" s="1"/>
  <c r="BD18" i="24"/>
  <c r="BE18" i="24" s="1"/>
  <c r="BD30" i="24"/>
  <c r="BE30" i="24" s="1"/>
  <c r="BD22" i="24"/>
  <c r="BE22" i="24" s="1"/>
  <c r="BD21" i="24"/>
  <c r="BE21" i="24" s="1"/>
  <c r="BD13" i="24"/>
  <c r="BE13" i="24" s="1"/>
  <c r="BD5" i="24"/>
  <c r="BE5" i="24" s="1"/>
  <c r="BD9" i="24"/>
  <c r="BE9" i="24" s="1"/>
  <c r="BD16" i="24"/>
  <c r="BE16" i="24" s="1"/>
  <c r="BD14" i="24"/>
  <c r="BE14" i="24" s="1"/>
  <c r="BD29" i="24"/>
  <c r="BE29" i="24" s="1"/>
  <c r="BD34" i="24"/>
  <c r="BE34" i="24" s="1"/>
  <c r="BD33" i="24"/>
  <c r="BE33" i="24" s="1"/>
  <c r="BD35" i="24"/>
  <c r="BE35" i="24" s="1"/>
  <c r="BD7" i="24"/>
  <c r="BE7" i="24" s="1"/>
  <c r="BD11" i="24"/>
  <c r="BE11" i="24" s="1"/>
  <c r="BD12" i="24"/>
  <c r="BE12" i="24" s="1"/>
  <c r="BD25" i="24"/>
  <c r="BE25" i="24" s="1"/>
  <c r="BD32" i="24"/>
  <c r="BE32" i="24" s="1"/>
  <c r="BD31" i="24"/>
  <c r="BE31" i="24" s="1"/>
  <c r="BD28" i="24"/>
  <c r="BE28" i="24" s="1"/>
  <c r="BD27" i="24"/>
  <c r="BE27" i="24" s="1"/>
  <c r="BD10" i="24"/>
  <c r="BE10" i="24" s="1"/>
  <c r="BD8" i="24"/>
  <c r="BE8" i="24" s="1"/>
  <c r="BD20" i="24"/>
  <c r="BE20" i="24" s="1"/>
  <c r="BD26" i="24"/>
  <c r="BE26" i="24" s="1"/>
  <c r="BD17" i="24"/>
  <c r="BE17" i="24" s="1"/>
  <c r="BD6" i="24"/>
  <c r="BE6" i="24" s="1"/>
  <c r="BD37" i="24" l="1"/>
  <c r="AD80" i="24"/>
  <c r="AD115" i="24" s="1"/>
  <c r="AD105" i="24"/>
  <c r="AD133" i="24" s="1"/>
  <c r="AD108" i="24"/>
  <c r="AD136" i="24" s="1"/>
  <c r="AD89" i="24"/>
  <c r="AD91" i="24"/>
  <c r="AD119" i="24" s="1"/>
  <c r="AD84" i="24"/>
  <c r="AD118" i="24" s="1"/>
  <c r="AD106" i="24"/>
  <c r="AD134" i="24" s="1"/>
  <c r="AD81" i="24"/>
  <c r="AD116" i="24" s="1"/>
  <c r="AD103" i="24"/>
  <c r="AD131" i="24" s="1"/>
  <c r="AD79" i="24"/>
  <c r="AD114" i="24" s="1"/>
  <c r="AD104" i="24"/>
  <c r="AD132" i="24" s="1"/>
  <c r="AD110" i="24"/>
  <c r="AD82" i="24"/>
  <c r="AD117" i="24" s="1"/>
  <c r="AD85" i="24"/>
  <c r="AD96" i="24"/>
  <c r="AD124" i="24" s="1"/>
  <c r="AD100" i="24"/>
  <c r="AD128" i="24" s="1"/>
  <c r="AD101" i="24"/>
  <c r="AD129" i="24" s="1"/>
  <c r="AD99" i="24"/>
  <c r="AD127" i="24" s="1"/>
  <c r="AD109" i="24"/>
  <c r="AD88" i="24"/>
  <c r="AD87" i="24"/>
  <c r="AD92" i="24"/>
  <c r="AD120" i="24" s="1"/>
  <c r="AD97" i="24"/>
  <c r="AD125" i="24" s="1"/>
  <c r="AD83" i="24"/>
  <c r="AD94" i="24"/>
  <c r="AD102" i="24"/>
  <c r="AD86" i="24"/>
  <c r="AD107" i="24"/>
  <c r="AD135" i="24" s="1"/>
  <c r="AD90" i="24"/>
  <c r="AD95" i="24"/>
  <c r="AD123" i="24" s="1"/>
  <c r="AD93" i="24"/>
  <c r="AD121" i="24" s="1"/>
  <c r="AD98" i="24"/>
  <c r="AD126" i="24" s="1"/>
  <c r="AD122" i="24" l="1"/>
  <c r="AD12" i="43" s="1"/>
  <c r="AD10" i="43"/>
  <c r="AD149" i="24"/>
  <c r="AD8" i="43"/>
  <c r="AD147" i="24"/>
  <c r="AD4" i="43"/>
  <c r="AD143" i="24"/>
  <c r="AD21" i="43"/>
  <c r="AD160" i="24"/>
  <c r="AD11" i="43"/>
  <c r="AD150" i="24"/>
  <c r="AD18" i="43"/>
  <c r="AD157" i="24"/>
  <c r="AD5" i="43"/>
  <c r="AD144" i="24"/>
  <c r="AD26" i="43"/>
  <c r="AD165" i="24"/>
  <c r="AD16" i="43"/>
  <c r="AD155" i="24"/>
  <c r="AD19" i="43"/>
  <c r="AD158" i="24"/>
  <c r="AD23" i="43"/>
  <c r="AD162" i="24"/>
  <c r="AD15" i="43"/>
  <c r="AD154" i="24"/>
  <c r="AD6" i="43"/>
  <c r="AD145" i="24"/>
  <c r="AD9" i="43"/>
  <c r="AD148" i="24"/>
  <c r="AD24" i="43"/>
  <c r="AD163" i="24"/>
  <c r="AD22" i="43"/>
  <c r="AD161" i="24"/>
  <c r="AD17" i="43"/>
  <c r="AD156" i="24"/>
  <c r="AD25" i="43"/>
  <c r="AD164" i="24"/>
  <c r="AD7" i="43"/>
  <c r="AD146" i="24"/>
  <c r="AD13" i="43"/>
  <c r="AD152" i="24"/>
  <c r="AD14" i="43"/>
  <c r="AD153" i="24"/>
  <c r="AD130" i="24"/>
  <c r="AD137" i="24"/>
  <c r="AD138" i="24"/>
  <c r="BE37" i="24"/>
  <c r="AD151" i="24" l="1"/>
  <c r="AD28" i="43"/>
  <c r="AD167" i="24"/>
  <c r="AD27" i="43"/>
  <c r="AD166" i="24"/>
  <c r="AD20" i="43"/>
  <c r="AD159" i="24"/>
  <c r="BE39" i="24"/>
  <c r="AD29" i="43" l="1"/>
  <c r="AD30" i="43" s="1"/>
  <c r="BF24" i="24"/>
  <c r="BG24" i="24" s="1"/>
  <c r="BF9" i="24"/>
  <c r="BG9" i="24" s="1"/>
  <c r="BF22" i="24"/>
  <c r="BG22" i="24" s="1"/>
  <c r="BF10" i="24"/>
  <c r="BG10" i="24" s="1"/>
  <c r="BF25" i="24"/>
  <c r="BG25" i="24" s="1"/>
  <c r="BF31" i="24"/>
  <c r="BG31" i="24" s="1"/>
  <c r="BF20" i="24"/>
  <c r="BG20" i="24" s="1"/>
  <c r="BF11" i="24"/>
  <c r="BG11" i="24" s="1"/>
  <c r="BF35" i="24"/>
  <c r="BG35" i="24" s="1"/>
  <c r="BF5" i="24"/>
  <c r="BG5" i="24" s="1"/>
  <c r="BF19" i="24"/>
  <c r="BG19" i="24" s="1"/>
  <c r="BF29" i="24"/>
  <c r="BG29" i="24" s="1"/>
  <c r="BF23" i="24"/>
  <c r="BG23" i="24" s="1"/>
  <c r="BF6" i="24"/>
  <c r="BG6" i="24" s="1"/>
  <c r="BF27" i="24"/>
  <c r="BG27" i="24" s="1"/>
  <c r="BF7" i="24"/>
  <c r="BG7" i="24" s="1"/>
  <c r="BF15" i="24"/>
  <c r="BG15" i="24" s="1"/>
  <c r="BF26" i="24"/>
  <c r="BG26" i="24" s="1"/>
  <c r="BF17" i="24"/>
  <c r="BG17" i="24" s="1"/>
  <c r="BF13" i="24"/>
  <c r="BG13" i="24" s="1"/>
  <c r="BF21" i="24"/>
  <c r="BG21" i="24" s="1"/>
  <c r="BF8" i="24"/>
  <c r="BG8" i="24" s="1"/>
  <c r="BF36" i="24"/>
  <c r="BG36" i="24" s="1"/>
  <c r="BF34" i="24"/>
  <c r="BG34" i="24" s="1"/>
  <c r="BF32" i="24"/>
  <c r="BG32" i="24" s="1"/>
  <c r="BF28" i="24"/>
  <c r="BG28" i="24" s="1"/>
  <c r="BF14" i="24"/>
  <c r="BG14" i="24" s="1"/>
  <c r="BF12" i="24"/>
  <c r="BG12" i="24" s="1"/>
  <c r="BF33" i="24"/>
  <c r="BG33" i="24" s="1"/>
  <c r="BF30" i="24"/>
  <c r="BG30" i="24" s="1"/>
  <c r="BF18" i="24"/>
  <c r="BG18" i="24" s="1"/>
  <c r="BF16" i="24"/>
  <c r="BG16" i="24" s="1"/>
  <c r="BF37" i="24" l="1"/>
  <c r="AE108" i="24"/>
  <c r="AE136" i="24" s="1"/>
  <c r="AE81" i="24"/>
  <c r="AE116" i="24" s="1"/>
  <c r="AE84" i="24"/>
  <c r="AE118" i="24" s="1"/>
  <c r="AE88" i="24"/>
  <c r="AE91" i="24"/>
  <c r="AE119" i="24" s="1"/>
  <c r="AE93" i="24"/>
  <c r="AE121" i="24" s="1"/>
  <c r="AE94" i="24"/>
  <c r="AE96" i="24"/>
  <c r="AE124" i="24" s="1"/>
  <c r="AE90" i="24"/>
  <c r="AE85" i="24"/>
  <c r="AE104" i="24"/>
  <c r="AE132" i="24" s="1"/>
  <c r="AE105" i="24"/>
  <c r="AE133" i="24" s="1"/>
  <c r="AE86" i="24"/>
  <c r="AE87" i="24"/>
  <c r="AE103" i="24"/>
  <c r="AE131" i="24" s="1"/>
  <c r="AE92" i="24"/>
  <c r="AE120" i="24" s="1"/>
  <c r="AE110" i="24"/>
  <c r="AE101" i="24"/>
  <c r="AE129" i="24" s="1"/>
  <c r="AE102" i="24"/>
  <c r="AE82" i="24"/>
  <c r="AE117" i="24" s="1"/>
  <c r="AE100" i="24"/>
  <c r="AE128" i="24" s="1"/>
  <c r="AE80" i="24"/>
  <c r="AE115" i="24" s="1"/>
  <c r="AE79" i="24"/>
  <c r="AE114" i="24" s="1"/>
  <c r="AE83" i="24"/>
  <c r="AE107" i="24"/>
  <c r="AE135" i="24" s="1"/>
  <c r="AE106" i="24"/>
  <c r="AE134" i="24" s="1"/>
  <c r="AE95" i="24"/>
  <c r="AE123" i="24" s="1"/>
  <c r="AE89" i="24"/>
  <c r="AE97" i="24"/>
  <c r="AE125" i="24" s="1"/>
  <c r="AE109" i="24"/>
  <c r="AE99" i="24"/>
  <c r="AE127" i="24" s="1"/>
  <c r="AE98" i="24"/>
  <c r="AE126" i="24" s="1"/>
  <c r="AE11" i="43" l="1"/>
  <c r="AE150" i="24"/>
  <c r="AE25" i="43"/>
  <c r="AE164" i="24"/>
  <c r="AE23" i="43"/>
  <c r="AE162" i="24"/>
  <c r="AE7" i="43"/>
  <c r="AE146" i="24"/>
  <c r="AE14" i="43"/>
  <c r="AE153" i="24"/>
  <c r="AE9" i="43"/>
  <c r="AE148" i="24"/>
  <c r="AE5" i="43"/>
  <c r="AE144" i="24"/>
  <c r="AE18" i="43"/>
  <c r="AE157" i="24"/>
  <c r="AE21" i="43"/>
  <c r="AE160" i="24"/>
  <c r="AE6" i="43"/>
  <c r="AE145" i="24"/>
  <c r="AE16" i="43"/>
  <c r="AE155" i="24"/>
  <c r="AE26" i="43"/>
  <c r="AE165" i="24"/>
  <c r="AE13" i="43"/>
  <c r="AE152" i="24"/>
  <c r="AE24" i="43"/>
  <c r="AE163" i="24"/>
  <c r="AE15" i="43"/>
  <c r="AE154" i="24"/>
  <c r="AE10" i="43"/>
  <c r="AE149" i="24"/>
  <c r="AE17" i="43"/>
  <c r="AE156" i="24"/>
  <c r="AE4" i="43"/>
  <c r="AE143" i="24"/>
  <c r="AE19" i="43"/>
  <c r="AE158" i="24"/>
  <c r="AE22" i="43"/>
  <c r="AE161" i="24"/>
  <c r="AE8" i="43"/>
  <c r="AE147" i="24"/>
  <c r="AE130" i="24"/>
  <c r="AE122" i="24"/>
  <c r="AE138" i="24"/>
  <c r="BG37" i="24"/>
  <c r="BG39" i="24" s="1"/>
  <c r="BH5" i="24" s="1"/>
  <c r="BI5" i="24" s="1"/>
  <c r="AE137" i="24"/>
  <c r="AE28" i="43" l="1"/>
  <c r="AE167" i="24"/>
  <c r="AE12" i="43"/>
  <c r="AE151" i="24"/>
  <c r="AE27" i="43"/>
  <c r="AE166" i="24"/>
  <c r="AE20" i="43"/>
  <c r="AE159" i="24"/>
  <c r="AE29" i="43" l="1"/>
  <c r="AE30" i="43" s="1"/>
  <c r="BH11" i="24"/>
  <c r="BI11" i="24" s="1"/>
  <c r="BH9" i="24"/>
  <c r="BI9" i="24" s="1"/>
  <c r="BH29" i="24"/>
  <c r="BI29" i="24" s="1"/>
  <c r="BH14" i="24"/>
  <c r="BI14" i="24" s="1"/>
  <c r="BH16" i="24"/>
  <c r="BI16" i="24" s="1"/>
  <c r="BH24" i="24"/>
  <c r="BI24" i="24" s="1"/>
  <c r="BH31" i="24"/>
  <c r="BI31" i="24" s="1"/>
  <c r="BH22" i="24"/>
  <c r="BI22" i="24" s="1"/>
  <c r="BH35" i="24"/>
  <c r="BI35" i="24" s="1"/>
  <c r="BH26" i="24"/>
  <c r="BI26" i="24" s="1"/>
  <c r="BH12" i="24"/>
  <c r="BI12" i="24" s="1"/>
  <c r="BH7" i="24"/>
  <c r="BI7" i="24" s="1"/>
  <c r="BH20" i="24"/>
  <c r="BI20" i="24" s="1"/>
  <c r="BH23" i="24"/>
  <c r="BI23" i="24" s="1"/>
  <c r="BH27" i="24"/>
  <c r="BI27" i="24" s="1"/>
  <c r="BH10" i="24"/>
  <c r="BI10" i="24" s="1"/>
  <c r="BH33" i="24"/>
  <c r="BI33" i="24" s="1"/>
  <c r="BH6" i="24"/>
  <c r="BI6" i="24" s="1"/>
  <c r="BH13" i="24"/>
  <c r="BI13" i="24" s="1"/>
  <c r="BH8" i="24"/>
  <c r="BI8" i="24" s="1"/>
  <c r="BH19" i="24"/>
  <c r="BI19" i="24" s="1"/>
  <c r="BH15" i="24"/>
  <c r="BI15" i="24" s="1"/>
  <c r="BH28" i="24"/>
  <c r="BI28" i="24" s="1"/>
  <c r="BH30" i="24"/>
  <c r="BI30" i="24" s="1"/>
  <c r="BH25" i="24"/>
  <c r="BI25" i="24" s="1"/>
  <c r="BH21" i="24"/>
  <c r="BI21" i="24" s="1"/>
  <c r="BH18" i="24"/>
  <c r="BI18" i="24" s="1"/>
  <c r="BH34" i="24"/>
  <c r="BI34" i="24" s="1"/>
  <c r="BH32" i="24"/>
  <c r="BI32" i="24" s="1"/>
  <c r="BH36" i="24"/>
  <c r="BI36" i="24" s="1"/>
  <c r="BH17" i="24"/>
  <c r="BI17" i="24" s="1"/>
  <c r="BH37" i="24" l="1"/>
  <c r="AF108" i="24"/>
  <c r="AF136" i="24" s="1"/>
  <c r="AF82" i="24"/>
  <c r="AF117" i="24" s="1"/>
  <c r="AF84" i="24"/>
  <c r="AF118" i="24" s="1"/>
  <c r="AF96" i="24"/>
  <c r="AF124" i="24" s="1"/>
  <c r="AF102" i="24"/>
  <c r="AF101" i="24"/>
  <c r="AF129" i="24" s="1"/>
  <c r="AF86" i="24"/>
  <c r="AF103" i="24"/>
  <c r="AF131" i="24" s="1"/>
  <c r="AF95" i="24"/>
  <c r="AF123" i="24" s="1"/>
  <c r="AF89" i="24"/>
  <c r="AF80" i="24"/>
  <c r="AF115" i="24" s="1"/>
  <c r="AF97" i="24"/>
  <c r="AF125" i="24" s="1"/>
  <c r="AF100" i="24"/>
  <c r="AF128" i="24" s="1"/>
  <c r="AF98" i="24"/>
  <c r="AF126" i="24" s="1"/>
  <c r="AF81" i="24"/>
  <c r="AF116" i="24" s="1"/>
  <c r="AF88" i="24"/>
  <c r="AF92" i="24"/>
  <c r="AF120" i="24" s="1"/>
  <c r="AF87" i="24"/>
  <c r="AF105" i="24"/>
  <c r="AF133" i="24" s="1"/>
  <c r="AF110" i="24"/>
  <c r="AF106" i="24"/>
  <c r="AF134" i="24" s="1"/>
  <c r="AF93" i="24"/>
  <c r="AF121" i="24" s="1"/>
  <c r="AF107" i="24"/>
  <c r="AF135" i="24" s="1"/>
  <c r="AF94" i="24"/>
  <c r="AF109" i="24"/>
  <c r="AF90" i="24"/>
  <c r="AF85" i="24"/>
  <c r="AF79" i="24"/>
  <c r="AF114" i="24" s="1"/>
  <c r="AF99" i="24"/>
  <c r="AF127" i="24" s="1"/>
  <c r="AF83" i="24"/>
  <c r="AF91" i="24"/>
  <c r="AF119" i="24" s="1"/>
  <c r="AF104" i="24"/>
  <c r="AF132" i="24" s="1"/>
  <c r="AF5" i="43" l="1"/>
  <c r="AF144" i="24"/>
  <c r="AF16" i="43"/>
  <c r="AF155" i="24"/>
  <c r="AF10" i="43"/>
  <c r="AF149" i="24"/>
  <c r="AF13" i="43"/>
  <c r="AF152" i="24"/>
  <c r="AF7" i="43"/>
  <c r="AF146" i="24"/>
  <c r="AF25" i="43"/>
  <c r="AF164" i="24"/>
  <c r="AF14" i="43"/>
  <c r="AF153" i="24"/>
  <c r="AF18" i="43"/>
  <c r="AF157" i="24"/>
  <c r="AF4" i="43"/>
  <c r="AF143" i="24"/>
  <c r="AF23" i="43"/>
  <c r="AF162" i="24"/>
  <c r="AF8" i="43"/>
  <c r="AF147" i="24"/>
  <c r="AF24" i="43"/>
  <c r="AF163" i="24"/>
  <c r="AF15" i="43"/>
  <c r="AF154" i="24"/>
  <c r="AF26" i="43"/>
  <c r="AF165" i="24"/>
  <c r="AF9" i="43"/>
  <c r="AF148" i="24"/>
  <c r="AF6" i="43"/>
  <c r="AF145" i="24"/>
  <c r="AF11" i="43"/>
  <c r="AF150" i="24"/>
  <c r="AF19" i="43"/>
  <c r="AF158" i="24"/>
  <c r="AF17" i="43"/>
  <c r="AF156" i="24"/>
  <c r="AF21" i="43"/>
  <c r="AF160" i="24"/>
  <c r="AF22" i="43"/>
  <c r="AF161" i="24"/>
  <c r="AF122" i="24"/>
  <c r="AF130" i="24"/>
  <c r="AF138" i="24"/>
  <c r="BI37" i="24"/>
  <c r="AF137" i="24"/>
  <c r="AF27" i="43" l="1"/>
  <c r="AF166" i="24"/>
  <c r="AF28" i="43"/>
  <c r="AF167" i="24"/>
  <c r="AF20" i="43"/>
  <c r="AF159" i="24"/>
  <c r="AF12" i="43"/>
  <c r="AF151" i="24"/>
  <c r="BI39" i="24"/>
  <c r="AF29" i="43" l="1"/>
  <c r="AF30" i="43" s="1"/>
  <c r="BJ33" i="24"/>
  <c r="AG107" i="24" s="1"/>
  <c r="AG135" i="24" s="1"/>
  <c r="BJ5" i="24"/>
  <c r="BJ9" i="24"/>
  <c r="AG83" i="24" s="1"/>
  <c r="BJ25" i="24"/>
  <c r="AG99" i="24" s="1"/>
  <c r="AG127" i="24" s="1"/>
  <c r="BJ30" i="24"/>
  <c r="AG104" i="24" s="1"/>
  <c r="AG132" i="24" s="1"/>
  <c r="BJ36" i="24"/>
  <c r="AG110" i="24" s="1"/>
  <c r="BJ28" i="24"/>
  <c r="AG102" i="24" s="1"/>
  <c r="BJ35" i="24"/>
  <c r="AG109" i="24" s="1"/>
  <c r="BJ31" i="24"/>
  <c r="AG105" i="24" s="1"/>
  <c r="AG133" i="24" s="1"/>
  <c r="BJ23" i="24"/>
  <c r="AG97" i="24" s="1"/>
  <c r="AG125" i="24" s="1"/>
  <c r="BJ17" i="24"/>
  <c r="AG91" i="24" s="1"/>
  <c r="AG119" i="24" s="1"/>
  <c r="BJ20" i="24"/>
  <c r="AG94" i="24" s="1"/>
  <c r="BJ7" i="24"/>
  <c r="AG81" i="24" s="1"/>
  <c r="AG116" i="24" s="1"/>
  <c r="BJ29" i="24"/>
  <c r="AG103" i="24" s="1"/>
  <c r="AG131" i="24" s="1"/>
  <c r="BJ34" i="24"/>
  <c r="AG108" i="24" s="1"/>
  <c r="AG136" i="24" s="1"/>
  <c r="BJ26" i="24"/>
  <c r="AG100" i="24" s="1"/>
  <c r="AG128" i="24" s="1"/>
  <c r="BJ12" i="24"/>
  <c r="AG86" i="24" s="1"/>
  <c r="BJ11" i="24"/>
  <c r="AG85" i="24" s="1"/>
  <c r="BJ32" i="24"/>
  <c r="AG106" i="24" s="1"/>
  <c r="AG134" i="24" s="1"/>
  <c r="BJ24" i="24"/>
  <c r="AG98" i="24" s="1"/>
  <c r="AG126" i="24" s="1"/>
  <c r="BJ27" i="24"/>
  <c r="AG101" i="24" s="1"/>
  <c r="AG129" i="24" s="1"/>
  <c r="BJ16" i="24"/>
  <c r="AG90" i="24" s="1"/>
  <c r="BJ13" i="24"/>
  <c r="AG87" i="24" s="1"/>
  <c r="BJ6" i="24"/>
  <c r="AG80" i="24" s="1"/>
  <c r="AG115" i="24" s="1"/>
  <c r="BJ22" i="24"/>
  <c r="AG96" i="24" s="1"/>
  <c r="AG124" i="24" s="1"/>
  <c r="BJ18" i="24"/>
  <c r="AG92" i="24" s="1"/>
  <c r="AG120" i="24" s="1"/>
  <c r="BJ15" i="24"/>
  <c r="AG89" i="24" s="1"/>
  <c r="AG138" i="24" s="1"/>
  <c r="BJ10" i="24"/>
  <c r="AG84" i="24" s="1"/>
  <c r="AG118" i="24" s="1"/>
  <c r="BJ19" i="24"/>
  <c r="AG93" i="24" s="1"/>
  <c r="AG121" i="24" s="1"/>
  <c r="BJ14" i="24"/>
  <c r="AG88" i="24" s="1"/>
  <c r="BJ21" i="24"/>
  <c r="AG95" i="24" s="1"/>
  <c r="AG123" i="24" s="1"/>
  <c r="BJ8" i="24"/>
  <c r="AG82" i="24" s="1"/>
  <c r="AG117" i="24" s="1"/>
  <c r="AG165" i="24" l="1"/>
  <c r="AI136" i="24"/>
  <c r="AG160" i="24"/>
  <c r="AI131" i="24"/>
  <c r="AG150" i="24"/>
  <c r="AI121" i="24"/>
  <c r="AG161" i="24"/>
  <c r="AI132" i="24"/>
  <c r="AG156" i="24"/>
  <c r="AI127" i="24"/>
  <c r="AG152" i="24"/>
  <c r="AI123" i="24"/>
  <c r="AG155" i="24"/>
  <c r="AI126" i="24"/>
  <c r="AG148" i="24"/>
  <c r="AI119" i="24"/>
  <c r="AG158" i="24"/>
  <c r="AI129" i="24"/>
  <c r="AG167" i="24"/>
  <c r="AI138" i="24"/>
  <c r="AG154" i="24"/>
  <c r="AI125" i="24"/>
  <c r="AG145" i="24"/>
  <c r="AI116" i="24"/>
  <c r="AG163" i="24"/>
  <c r="AI134" i="24"/>
  <c r="AG153" i="24"/>
  <c r="AI124" i="24"/>
  <c r="AG162" i="24"/>
  <c r="AI133" i="24"/>
  <c r="AG164" i="24"/>
  <c r="AI135" i="24"/>
  <c r="AG147" i="24"/>
  <c r="AI118" i="24"/>
  <c r="AG149" i="24"/>
  <c r="AI120" i="24"/>
  <c r="AG146" i="24"/>
  <c r="AI117" i="24"/>
  <c r="AG144" i="24"/>
  <c r="AI115" i="24"/>
  <c r="AG157" i="24"/>
  <c r="AI128" i="24"/>
  <c r="AG79" i="24"/>
  <c r="AG114" i="24" s="1"/>
  <c r="BJ37" i="24"/>
  <c r="AG130" i="24"/>
  <c r="AI130" i="24" s="1"/>
  <c r="AG28" i="43"/>
  <c r="AG7" i="43"/>
  <c r="AG24" i="43"/>
  <c r="AG11" i="43"/>
  <c r="AG18" i="43"/>
  <c r="AG137" i="24"/>
  <c r="AG10" i="43"/>
  <c r="AG21" i="43"/>
  <c r="AG13" i="43"/>
  <c r="AG22" i="43"/>
  <c r="AG17" i="43"/>
  <c r="AG6" i="43"/>
  <c r="AG25" i="43"/>
  <c r="AG16" i="43"/>
  <c r="AG8" i="43"/>
  <c r="AG26" i="43"/>
  <c r="AG14" i="43"/>
  <c r="AG5" i="43"/>
  <c r="AG122" i="24"/>
  <c r="AG9" i="43"/>
  <c r="AG15" i="43"/>
  <c r="AG19" i="43"/>
  <c r="AG23" i="43"/>
  <c r="AG166" i="24" l="1"/>
  <c r="AI137" i="24"/>
  <c r="AG143" i="24"/>
  <c r="AI114" i="24"/>
  <c r="AG151" i="24"/>
  <c r="AI122" i="24"/>
  <c r="AG4" i="43"/>
  <c r="AG20" i="43"/>
  <c r="AG159" i="24"/>
  <c r="AG27" i="43"/>
  <c r="AG12" i="43"/>
  <c r="AG29" i="43" l="1"/>
  <c r="AG30" i="4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SDP_Yearly" description="Connection to the 'GSDP_Yearly' query in the workbook." type="5" refreshedVersion="7" background="1">
    <dbPr connection="Provider=Microsoft.Mashup.OleDb.1;Data Source=$Workbook$;Location=GSDP_Yearly;Extended Properties=&quot;&quot;" command="SELECT * FROM [GSDP_Yearly]"/>
  </connection>
  <connection id="2" xr16:uid="{28F5F4C6-1A04-41C5-BB9F-FCBFA3078BCC}" keepAlive="1" name="Query - StateRegion" description="Connection to the 'StateRegion' query in the workbook." type="5" refreshedVersion="0" background="1">
    <dbPr connection="Provider=Microsoft.Mashup.OleDb.1;Data Source=$Workbook$;Location=StateRegion;Extended Properties=&quot;&quot;" command="SELECT * FROM [StateRegion]"/>
  </connection>
  <connection id="3" xr16:uid="{00000000-0015-0000-FFFF-FFFF01000000}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<sst xmlns="http://schemas.openxmlformats.org/spreadsheetml/2006/main" count="1808" uniqueCount="187">
  <si>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</si>
  <si>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</si>
  <si>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</si>
  <si>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</si>
  <si>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</si>
  <si>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</si>
  <si>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</si>
  <si>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</si>
  <si>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</si>
  <si>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</si>
  <si>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ModelGeography</t>
  </si>
  <si>
    <t>Year</t>
  </si>
  <si>
    <t>DL</t>
  </si>
  <si>
    <t>HR</t>
  </si>
  <si>
    <t>JK</t>
  </si>
  <si>
    <t>CG</t>
  </si>
  <si>
    <t>GA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</si>
  <si>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</si>
  <si>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</si>
  <si>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</si>
  <si>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</si>
  <si>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</si>
  <si>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</si>
  <si>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</si>
  <si>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</si>
  <si>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</si>
  <si>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</si>
  <si>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SubGeography1</t>
  </si>
  <si>
    <t>ER</t>
  </si>
  <si>
    <t>WR</t>
  </si>
  <si>
    <t>NR</t>
  </si>
  <si>
    <t>SR</t>
  </si>
  <si>
    <t>NER</t>
  </si>
  <si>
    <t>GDP</t>
  </si>
  <si>
    <t>2020</t>
  </si>
  <si>
    <t>Puducherry</t>
  </si>
  <si>
    <t>Chandigarh</t>
  </si>
  <si>
    <t>Maharashtra</t>
  </si>
  <si>
    <t>Madhya Pradesh</t>
  </si>
  <si>
    <t>Gujarat</t>
  </si>
  <si>
    <t>Goa</t>
  </si>
  <si>
    <t>Chhattisgarh</t>
  </si>
  <si>
    <t>Telangana</t>
  </si>
  <si>
    <t>Tamil Nadu</t>
  </si>
  <si>
    <t>Kerala</t>
  </si>
  <si>
    <t>Karnataka</t>
  </si>
  <si>
    <t xml:space="preserve">Andhra Pradesh </t>
  </si>
  <si>
    <t>Delhi</t>
  </si>
  <si>
    <t>Uttarakhand</t>
  </si>
  <si>
    <t>Uttar Pradesh</t>
  </si>
  <si>
    <t>Rajasthan</t>
  </si>
  <si>
    <t>Punjab</t>
  </si>
  <si>
    <t>Himachal Pradesh</t>
  </si>
  <si>
    <t>Haryana</t>
  </si>
  <si>
    <t>Tripura</t>
  </si>
  <si>
    <t>Sikkim</t>
  </si>
  <si>
    <t>Nagaland</t>
  </si>
  <si>
    <t>Mizoram</t>
  </si>
  <si>
    <t>Meghalaya</t>
  </si>
  <si>
    <t>Manipur</t>
  </si>
  <si>
    <t>Assam</t>
  </si>
  <si>
    <t>Arunachal Pradesh</t>
  </si>
  <si>
    <t>West Bengal</t>
  </si>
  <si>
    <t>Odisha</t>
  </si>
  <si>
    <t>Jharkhand</t>
  </si>
  <si>
    <t>Bihar</t>
  </si>
  <si>
    <t>REGION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</si>
  <si>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</si>
  <si>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</si>
  <si>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</si>
  <si>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</si>
  <si>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</si>
  <si>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</si>
  <si>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</si>
  <si>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</si>
  <si>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</si>
  <si>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State\UT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</si>
  <si>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</si>
  <si>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</si>
  <si>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</si>
  <si>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</si>
  <si>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</si>
  <si>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</si>
  <si>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</si>
  <si>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</si>
  <si>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</si>
  <si>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</si>
  <si>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</si>
  <si>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National GDP from MOSPI (Rs. Cr)</t>
  </si>
  <si>
    <t>TOTAL</t>
  </si>
  <si>
    <t>CAGR FY12-19</t>
  </si>
  <si>
    <t>GSDP - CONSTANT PRICES i.e FY12 prices (` in Crores)</t>
  </si>
  <si>
    <t>Corrected</t>
  </si>
  <si>
    <t>Source: EPWRF ITS</t>
  </si>
  <si>
    <t>Unit</t>
  </si>
  <si>
    <t>Remarks</t>
  </si>
  <si>
    <t>Source</t>
  </si>
  <si>
    <t>GDP deflator wrt FY19 (constant prices)</t>
  </si>
  <si>
    <t>GDP annual deflator rate (constant prices)</t>
  </si>
  <si>
    <t>GDP growth rate (constant prices)</t>
  </si>
  <si>
    <t xml:space="preserve"> ANNUAL ESTIMATES OF GDP AT CONSTANT PRICES,  2011-12 SERIES,  Rs Cr</t>
  </si>
  <si>
    <t xml:space="preserve">PE: Provisional Estimates </t>
  </si>
  <si>
    <t>ANNUAL ESTIMATES OF GDP AT CURRENT PRICES,  2011-12 SERIES, Rs Cr</t>
  </si>
  <si>
    <t xml:space="preserve">RE: Revised Estimates </t>
  </si>
  <si>
    <t>Real GDP growth rate</t>
  </si>
  <si>
    <t>GDP with Base year: 2011-12 in FY19 constant prices Rs Cr</t>
  </si>
  <si>
    <t>Projection Year</t>
  </si>
  <si>
    <t>GDP data - MoSPI, RBI</t>
  </si>
  <si>
    <t>Calculated</t>
  </si>
  <si>
    <t>GDP Projections - IMF</t>
  </si>
  <si>
    <t>Estimated</t>
  </si>
  <si>
    <t>Ratio of GDP in current prices to constant prices (GDP deflator index)</t>
  </si>
  <si>
    <t>FY</t>
  </si>
  <si>
    <t xml:space="preserve">We assume the same YOY GR after FY27 </t>
  </si>
  <si>
    <t>Using FY12  FY19 inflator from GDP_RBI</t>
  </si>
  <si>
    <t>2019</t>
  </si>
  <si>
    <t>2018</t>
  </si>
  <si>
    <t>2017</t>
  </si>
  <si>
    <t>2016</t>
  </si>
  <si>
    <t>2015</t>
  </si>
  <si>
    <t>2014</t>
  </si>
  <si>
    <t>2012</t>
  </si>
  <si>
    <t>2013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</si>
  <si>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</si>
  <si>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</si>
  <si>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</si>
  <si>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</si>
  <si>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</si>
  <si>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</si>
  <si>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</si>
  <si>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</si>
  <si>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</si>
  <si>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</si>
  <si>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</si>
  <si>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</si>
  <si>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GDP.csv</t>
  </si>
  <si>
    <t>Perspectives on Indian Energy based on Rumi (PIER)</t>
  </si>
  <si>
    <t>Source workbook</t>
  </si>
  <si>
    <t>Folder</t>
  </si>
  <si>
    <t>Sl no</t>
  </si>
  <si>
    <t>Jammu &amp; Kashmir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</si>
  <si>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</si>
  <si>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</si>
  <si>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</si>
  <si>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</si>
  <si>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</si>
  <si>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</si>
  <si>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</si>
  <si>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</si>
  <si>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</si>
  <si>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2020-21</t>
  </si>
  <si>
    <t>2021-22</t>
  </si>
  <si>
    <t>3rd RE</t>
  </si>
  <si>
    <t>2nd RE</t>
  </si>
  <si>
    <t>1st RE</t>
  </si>
  <si>
    <t>https://mospi.gov.in/web/mospi/download-tables-data/-/reports/view/templateOne/16701?q=TBDCAT</t>
  </si>
  <si>
    <t>As on 09.05.2022</t>
  </si>
  <si>
    <t xml:space="preserve">AE: Advance Estimates </t>
  </si>
  <si>
    <t>2041</t>
  </si>
  <si>
    <t>FY27</t>
  </si>
  <si>
    <t>To Be used in D_RES UsagePenetration.xlsx</t>
  </si>
  <si>
    <t>3nd RE</t>
  </si>
  <si>
    <t>https://www.mospi.gov.in/sites/default/files/press_releases_statements/Statement_13_2021-22_01mar2023.xls</t>
  </si>
  <si>
    <t>SK</t>
  </si>
  <si>
    <t>Q2 2024</t>
  </si>
  <si>
    <t>Info on Rumi/PIER:</t>
  </si>
  <si>
    <t>Link to Rumi/PIER web page</t>
  </si>
  <si>
    <t>Default Data/Common/Parameters/</t>
  </si>
  <si>
    <t>GDP.xlsx</t>
  </si>
  <si>
    <t>This workbook creates Common parameters to provide GDP inputs.It also produces some GSDP information used in residential demand estimation for usage penetrations</t>
  </si>
  <si>
    <t>GSDP data from EPWRF IT series</t>
  </si>
  <si>
    <t>GDP data from MOSPI, RBI</t>
  </si>
  <si>
    <t>GDP projections from IMF</t>
  </si>
  <si>
    <t>Projections from IMF</t>
  </si>
  <si>
    <t>IMF WEO database April 2023 (see downloaded file WEO-India-data-Apr2023.xlsx)</t>
  </si>
  <si>
    <t>Real GDP, Base Year: 2011-12, new series in Rs billion - RBI for data, IMF for projections</t>
  </si>
  <si>
    <t>GSDP Final (11-12 prices)</t>
  </si>
  <si>
    <t>Raw GSDPs (11-12 prices)</t>
  </si>
  <si>
    <t>State GSDP final Rs. Million (2019 prices)</t>
  </si>
  <si>
    <t>State</t>
  </si>
  <si>
    <t>SubGeography2</t>
  </si>
  <si>
    <t>If GDP  GR &gt;=</t>
  </si>
  <si>
    <t>Multiply by</t>
  </si>
  <si>
    <t>GSDP GRs</t>
  </si>
  <si>
    <t>24-41 GR</t>
  </si>
  <si>
    <t>Model period GDP CAGR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</si>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</sst>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  <numFmt numFmtId="168" formatCode="_(* #,##0.0_);_(* \(#,##0.0\);_(* &quot;-&quot;??_);_(@_)"/>
    <numFmt numFmtId="169" formatCode="_ * #,##0_ ;_ * \-#,##0_ ;_ * &quot;-&quot;??_ ;_ @_ "/>
    <numFmt numFmtId="170" formatCode="_ * #,##0.000_ ;_ * \-#,##0.000_ ;_ * &quot;-&quot;??_ ;_ @_ "/>
    <numFmt numFmtId="171" formatCode="mmmm\ yyyy"/>
    <numFmt numFmtId="172" formatCode="&quot;$&quot;#,##0_);[Red]\(&quot;$&quot;#,##0\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62"/>
      <name val="Arial"/>
      <family val="2"/>
    </font>
    <font>
      <sz val="10"/>
      <name val="Courier"/>
      <family val="3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1A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" fillId="0" borderId="0"/>
    <xf numFmtId="0" fontId="24" fillId="0" borderId="0"/>
    <xf numFmtId="172" fontId="1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8" fillId="0" borderId="0"/>
  </cellStyleXfs>
  <cellXfs count="205">
    <xf numFmtId="0" fontId="0" fillId="0" borderId="0" xfId="0"/>
    <xf numFmtId="0" fontId="2" fillId="0" borderId="0" xfId="0" applyFont="1"/>
    <xf numFmtId="0" fontId="5" fillId="0" borderId="0" xfId="2" applyAlignment="1">
      <alignment horizontal="right"/>
    </xf>
    <xf numFmtId="166" fontId="0" fillId="0" borderId="0" xfId="3" applyNumberFormat="1" applyFont="1" applyBorder="1" applyAlignment="1">
      <alignment horizontal="right"/>
    </xf>
    <xf numFmtId="0" fontId="8" fillId="0" borderId="0" xfId="2" applyFont="1" applyAlignment="1">
      <alignment horizontal="right"/>
    </xf>
    <xf numFmtId="0" fontId="5" fillId="0" borderId="0" xfId="2" applyAlignment="1">
      <alignment horizontal="left"/>
    </xf>
    <xf numFmtId="0" fontId="5" fillId="0" borderId="1" xfId="2" applyBorder="1" applyAlignment="1">
      <alignment horizontal="right"/>
    </xf>
    <xf numFmtId="0" fontId="7" fillId="0" borderId="1" xfId="2" applyFont="1" applyBorder="1" applyAlignment="1">
      <alignment horizontal="left"/>
    </xf>
    <xf numFmtId="164" fontId="0" fillId="0" borderId="1" xfId="4" applyFont="1" applyBorder="1" applyAlignment="1">
      <alignment horizontal="right"/>
    </xf>
    <xf numFmtId="165" fontId="7" fillId="0" borderId="1" xfId="2" applyNumberFormat="1" applyFont="1" applyBorder="1" applyAlignment="1">
      <alignment horizontal="right"/>
    </xf>
    <xf numFmtId="164" fontId="0" fillId="0" borderId="0" xfId="4" applyFont="1" applyBorder="1" applyAlignment="1">
      <alignment horizontal="right"/>
    </xf>
    <xf numFmtId="0" fontId="6" fillId="0" borderId="0" xfId="2" applyFont="1" applyAlignment="1">
      <alignment horizontal="left"/>
    </xf>
    <xf numFmtId="164" fontId="5" fillId="0" borderId="1" xfId="2" applyNumberFormat="1" applyBorder="1" applyAlignment="1">
      <alignment horizontal="right"/>
    </xf>
    <xf numFmtId="165" fontId="0" fillId="0" borderId="1" xfId="4" applyNumberFormat="1" applyFont="1" applyBorder="1" applyAlignment="1"/>
    <xf numFmtId="165" fontId="7" fillId="0" borderId="1" xfId="4" applyNumberFormat="1" applyFont="1" applyBorder="1" applyAlignment="1"/>
    <xf numFmtId="165" fontId="7" fillId="0" borderId="1" xfId="4" applyNumberFormat="1" applyFont="1" applyBorder="1" applyAlignment="1">
      <alignment horizontal="right"/>
    </xf>
    <xf numFmtId="11" fontId="5" fillId="0" borderId="0" xfId="2" applyNumberFormat="1" applyAlignment="1">
      <alignment horizontal="right"/>
    </xf>
    <xf numFmtId="0" fontId="5" fillId="0" borderId="0" xfId="2" applyAlignment="1">
      <alignment horizontal="right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wrapText="1"/>
    </xf>
    <xf numFmtId="165" fontId="0" fillId="0" borderId="0" xfId="4" applyNumberFormat="1" applyFont="1" applyFill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0" fontId="7" fillId="0" borderId="0" xfId="3" applyNumberFormat="1" applyFont="1" applyFill="1" applyBorder="1" applyAlignment="1">
      <alignment horizontal="right"/>
    </xf>
    <xf numFmtId="167" fontId="5" fillId="0" borderId="0" xfId="2" applyNumberFormat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166" fontId="7" fillId="0" borderId="2" xfId="3" applyNumberFormat="1" applyFont="1" applyBorder="1" applyAlignment="1">
      <alignment horizontal="right" wrapText="1"/>
    </xf>
    <xf numFmtId="166" fontId="7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left"/>
    </xf>
    <xf numFmtId="167" fontId="7" fillId="0" borderId="0" xfId="2" applyNumberFormat="1" applyFont="1" applyAlignment="1">
      <alignment horizontal="right"/>
    </xf>
    <xf numFmtId="166" fontId="7" fillId="3" borderId="9" xfId="3" applyNumberFormat="1" applyFont="1" applyFill="1" applyBorder="1" applyAlignment="1">
      <alignment horizontal="right"/>
    </xf>
    <xf numFmtId="165" fontId="7" fillId="3" borderId="0" xfId="4" applyNumberFormat="1" applyFont="1" applyFill="1" applyBorder="1" applyAlignment="1">
      <alignment horizontal="right"/>
    </xf>
    <xf numFmtId="167" fontId="7" fillId="3" borderId="0" xfId="2" applyNumberFormat="1" applyFont="1" applyFill="1" applyAlignment="1">
      <alignment horizontal="right"/>
    </xf>
    <xf numFmtId="164" fontId="5" fillId="0" borderId="0" xfId="2" applyNumberFormat="1" applyAlignment="1">
      <alignment horizontal="right"/>
    </xf>
    <xf numFmtId="164" fontId="5" fillId="4" borderId="0" xfId="2" applyNumberFormat="1" applyFill="1" applyAlignment="1">
      <alignment horizontal="right"/>
    </xf>
    <xf numFmtId="165" fontId="0" fillId="5" borderId="0" xfId="4" applyNumberFormat="1" applyFont="1" applyFill="1" applyBorder="1" applyAlignment="1">
      <alignment horizontal="right"/>
    </xf>
    <xf numFmtId="166" fontId="0" fillId="5" borderId="9" xfId="3" applyNumberFormat="1" applyFont="1" applyFill="1" applyBorder="1" applyAlignment="1">
      <alignment horizontal="right"/>
    </xf>
    <xf numFmtId="167" fontId="7" fillId="5" borderId="0" xfId="2" applyNumberFormat="1" applyFont="1" applyFill="1" applyAlignment="1">
      <alignment horizontal="right"/>
    </xf>
    <xf numFmtId="167" fontId="5" fillId="5" borderId="8" xfId="2" applyNumberFormat="1" applyFill="1" applyBorder="1" applyAlignment="1">
      <alignment horizontal="left"/>
    </xf>
    <xf numFmtId="166" fontId="0" fillId="6" borderId="9" xfId="3" applyNumberFormat="1" applyFont="1" applyFill="1" applyBorder="1" applyAlignment="1">
      <alignment horizontal="right"/>
    </xf>
    <xf numFmtId="165" fontId="8" fillId="6" borderId="9" xfId="4" applyNumberFormat="1" applyFont="1" applyFill="1" applyBorder="1" applyAlignment="1">
      <alignment horizontal="right"/>
    </xf>
    <xf numFmtId="165" fontId="0" fillId="6" borderId="0" xfId="4" applyNumberFormat="1" applyFont="1" applyFill="1" applyBorder="1" applyAlignment="1">
      <alignment horizontal="right"/>
    </xf>
    <xf numFmtId="0" fontId="5" fillId="6" borderId="0" xfId="2" applyFill="1" applyAlignment="1">
      <alignment horizontal="right"/>
    </xf>
    <xf numFmtId="0" fontId="5" fillId="6" borderId="8" xfId="2" applyFill="1" applyBorder="1" applyAlignment="1">
      <alignment horizontal="left"/>
    </xf>
    <xf numFmtId="0" fontId="6" fillId="0" borderId="0" xfId="2" applyFont="1" applyAlignment="1">
      <alignment horizontal="right"/>
    </xf>
    <xf numFmtId="166" fontId="0" fillId="7" borderId="9" xfId="3" applyNumberFormat="1" applyFont="1" applyFill="1" applyBorder="1" applyAlignment="1">
      <alignment horizontal="right"/>
    </xf>
    <xf numFmtId="165" fontId="8" fillId="7" borderId="9" xfId="4" applyNumberFormat="1" applyFont="1" applyFill="1" applyBorder="1" applyAlignment="1">
      <alignment horizontal="right"/>
    </xf>
    <xf numFmtId="165" fontId="0" fillId="7" borderId="0" xfId="4" applyNumberFormat="1" applyFont="1" applyFill="1" applyBorder="1" applyAlignment="1">
      <alignment horizontal="right"/>
    </xf>
    <xf numFmtId="0" fontId="5" fillId="7" borderId="0" xfId="2" applyFill="1" applyAlignment="1">
      <alignment horizontal="right"/>
    </xf>
    <xf numFmtId="0" fontId="5" fillId="7" borderId="8" xfId="2" applyFill="1" applyBorder="1" applyAlignment="1">
      <alignment horizontal="left"/>
    </xf>
    <xf numFmtId="166" fontId="0" fillId="4" borderId="9" xfId="3" applyNumberFormat="1" applyFont="1" applyFill="1" applyBorder="1" applyAlignment="1">
      <alignment horizontal="right"/>
    </xf>
    <xf numFmtId="165" fontId="8" fillId="4" borderId="9" xfId="4" applyNumberFormat="1" applyFont="1" applyFill="1" applyBorder="1" applyAlignment="1">
      <alignment horizontal="right"/>
    </xf>
    <xf numFmtId="165" fontId="0" fillId="4" borderId="0" xfId="4" applyNumberFormat="1" applyFont="1" applyFill="1" applyBorder="1" applyAlignment="1">
      <alignment horizontal="right"/>
    </xf>
    <xf numFmtId="0" fontId="5" fillId="4" borderId="0" xfId="2" applyFill="1" applyAlignment="1">
      <alignment horizontal="right"/>
    </xf>
    <xf numFmtId="0" fontId="5" fillId="4" borderId="8" xfId="2" applyFill="1" applyBorder="1" applyAlignment="1">
      <alignment horizontal="left"/>
    </xf>
    <xf numFmtId="166" fontId="0" fillId="8" borderId="9" xfId="3" applyNumberFormat="1" applyFont="1" applyFill="1" applyBorder="1" applyAlignment="1">
      <alignment horizontal="right"/>
    </xf>
    <xf numFmtId="165" fontId="8" fillId="8" borderId="9" xfId="4" applyNumberFormat="1" applyFont="1" applyFill="1" applyBorder="1" applyAlignment="1">
      <alignment horizontal="right"/>
    </xf>
    <xf numFmtId="165" fontId="0" fillId="8" borderId="0" xfId="4" applyNumberFormat="1" applyFont="1" applyFill="1" applyBorder="1" applyAlignment="1">
      <alignment horizontal="right"/>
    </xf>
    <xf numFmtId="0" fontId="5" fillId="8" borderId="0" xfId="2" applyFill="1" applyAlignment="1">
      <alignment horizontal="right"/>
    </xf>
    <xf numFmtId="0" fontId="5" fillId="8" borderId="8" xfId="2" applyFill="1" applyBorder="1" applyAlignment="1">
      <alignment horizontal="left"/>
    </xf>
    <xf numFmtId="166" fontId="0" fillId="9" borderId="9" xfId="3" applyNumberFormat="1" applyFont="1" applyFill="1" applyBorder="1" applyAlignment="1">
      <alignment horizontal="right"/>
    </xf>
    <xf numFmtId="165" fontId="8" fillId="9" borderId="9" xfId="4" applyNumberFormat="1" applyFont="1" applyFill="1" applyBorder="1" applyAlignment="1">
      <alignment horizontal="right"/>
    </xf>
    <xf numFmtId="165" fontId="0" fillId="9" borderId="0" xfId="4" applyNumberFormat="1" applyFont="1" applyFill="1" applyBorder="1" applyAlignment="1">
      <alignment horizontal="right"/>
    </xf>
    <xf numFmtId="0" fontId="5" fillId="9" borderId="0" xfId="2" applyFill="1" applyAlignment="1">
      <alignment horizontal="right"/>
    </xf>
    <xf numFmtId="0" fontId="5" fillId="9" borderId="8" xfId="2" applyFill="1" applyBorder="1" applyAlignment="1">
      <alignment horizontal="left"/>
    </xf>
    <xf numFmtId="165" fontId="7" fillId="0" borderId="0" xfId="2" applyNumberFormat="1" applyFont="1" applyAlignment="1">
      <alignment horizontal="right"/>
    </xf>
    <xf numFmtId="165" fontId="7" fillId="4" borderId="0" xfId="2" applyNumberFormat="1" applyFont="1" applyFill="1" applyAlignment="1">
      <alignment horizontal="right"/>
    </xf>
    <xf numFmtId="0" fontId="7" fillId="0" borderId="0" xfId="2" applyFont="1" applyAlignment="1">
      <alignment horizontal="right"/>
    </xf>
    <xf numFmtId="166" fontId="7" fillId="0" borderId="6" xfId="3" applyNumberFormat="1" applyFont="1" applyBorder="1" applyAlignment="1">
      <alignment horizontal="right"/>
    </xf>
    <xf numFmtId="0" fontId="12" fillId="0" borderId="6" xfId="2" applyFont="1" applyBorder="1" applyAlignment="1">
      <alignment horizontal="right"/>
    </xf>
    <xf numFmtId="0" fontId="7" fillId="0" borderId="7" xfId="2" applyFont="1" applyBorder="1" applyAlignment="1">
      <alignment horizontal="right"/>
    </xf>
    <xf numFmtId="0" fontId="7" fillId="0" borderId="5" xfId="2" applyFont="1" applyBorder="1" applyAlignment="1">
      <alignment horizontal="left"/>
    </xf>
    <xf numFmtId="0" fontId="7" fillId="0" borderId="0" xfId="2" applyFont="1" applyAlignment="1">
      <alignment horizontal="left"/>
    </xf>
    <xf numFmtId="0" fontId="7" fillId="4" borderId="0" xfId="2" applyFont="1" applyFill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43" fontId="0" fillId="0" borderId="0" xfId="7" applyFont="1" applyAlignment="1">
      <alignment vertical="top" wrapText="1"/>
    </xf>
    <xf numFmtId="0" fontId="13" fillId="0" borderId="0" xfId="6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6" fontId="0" fillId="0" borderId="1" xfId="5" applyNumberFormat="1" applyFont="1" applyFill="1" applyBorder="1" applyAlignment="1">
      <alignment vertical="top" wrapText="1"/>
    </xf>
    <xf numFmtId="169" fontId="0" fillId="0" borderId="1" xfId="0" applyNumberFormat="1" applyBorder="1" applyAlignment="1">
      <alignment vertical="top" wrapText="1"/>
    </xf>
    <xf numFmtId="166" fontId="0" fillId="0" borderId="1" xfId="5" applyNumberFormat="1" applyFont="1" applyBorder="1" applyAlignment="1">
      <alignment vertical="top" wrapText="1"/>
    </xf>
    <xf numFmtId="43" fontId="0" fillId="0" borderId="16" xfId="7" applyFont="1" applyBorder="1" applyAlignment="1">
      <alignment vertical="top" wrapText="1"/>
    </xf>
    <xf numFmtId="165" fontId="0" fillId="0" borderId="0" xfId="8" applyNumberFormat="1" applyFont="1" applyFill="1" applyBorder="1" applyAlignment="1">
      <alignment horizontal="right"/>
    </xf>
    <xf numFmtId="0" fontId="7" fillId="0" borderId="18" xfId="2" applyFont="1" applyBorder="1" applyAlignment="1">
      <alignment horizontal="left"/>
    </xf>
    <xf numFmtId="10" fontId="0" fillId="0" borderId="0" xfId="5" applyNumberFormat="1" applyFont="1"/>
    <xf numFmtId="0" fontId="0" fillId="0" borderId="1" xfId="0" applyBorder="1"/>
    <xf numFmtId="1" fontId="0" fillId="0" borderId="1" xfId="0" applyNumberFormat="1" applyBorder="1"/>
    <xf numFmtId="0" fontId="0" fillId="0" borderId="14" xfId="0" applyBorder="1"/>
    <xf numFmtId="0" fontId="4" fillId="0" borderId="0" xfId="0" applyFont="1" applyAlignment="1">
      <alignment vertical="top"/>
    </xf>
    <xf numFmtId="166" fontId="0" fillId="0" borderId="1" xfId="5" applyNumberFormat="1" applyFont="1" applyBorder="1" applyAlignment="1"/>
    <xf numFmtId="166" fontId="0" fillId="0" borderId="1" xfId="5" applyNumberFormat="1" applyFont="1" applyFill="1" applyBorder="1" applyAlignment="1"/>
    <xf numFmtId="43" fontId="0" fillId="0" borderId="1" xfId="7" applyFont="1" applyFill="1" applyBorder="1" applyAlignment="1"/>
    <xf numFmtId="9" fontId="0" fillId="0" borderId="1" xfId="5" applyFont="1" applyBorder="1" applyAlignment="1"/>
    <xf numFmtId="9" fontId="0" fillId="0" borderId="1" xfId="5" applyFont="1" applyFill="1" applyBorder="1" applyAlignment="1"/>
    <xf numFmtId="170" fontId="2" fillId="0" borderId="1" xfId="7" applyNumberFormat="1" applyFont="1" applyFill="1" applyBorder="1" applyAlignment="1"/>
    <xf numFmtId="170" fontId="0" fillId="0" borderId="1" xfId="7" applyNumberFormat="1" applyFont="1" applyFill="1" applyBorder="1" applyAlignment="1"/>
    <xf numFmtId="0" fontId="0" fillId="0" borderId="16" xfId="0" applyBorder="1"/>
    <xf numFmtId="0" fontId="3" fillId="0" borderId="16" xfId="0" applyFont="1" applyBorder="1"/>
    <xf numFmtId="10" fontId="0" fillId="0" borderId="16" xfId="0" applyNumberFormat="1" applyBorder="1"/>
    <xf numFmtId="0" fontId="0" fillId="0" borderId="17" xfId="0" applyBorder="1"/>
    <xf numFmtId="0" fontId="15" fillId="0" borderId="10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/>
    </xf>
    <xf numFmtId="0" fontId="15" fillId="0" borderId="0" xfId="0" applyFont="1" applyAlignment="1">
      <alignment horizontal="right" vertical="top" wrapText="1"/>
    </xf>
    <xf numFmtId="0" fontId="15" fillId="0" borderId="13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2" fillId="0" borderId="13" xfId="0" applyFont="1" applyBorder="1" applyAlignment="1">
      <alignment horizontal="right" vertical="top" wrapText="1"/>
    </xf>
    <xf numFmtId="0" fontId="14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8" fontId="16" fillId="13" borderId="0" xfId="8" applyNumberFormat="1" applyFont="1" applyFill="1" applyBorder="1" applyAlignment="1">
      <alignment horizontal="right" vertical="top" wrapText="1"/>
    </xf>
    <xf numFmtId="0" fontId="17" fillId="12" borderId="0" xfId="0" applyFont="1" applyFill="1" applyAlignment="1">
      <alignment vertical="top" wrapText="1"/>
    </xf>
    <xf numFmtId="0" fontId="17" fillId="10" borderId="0" xfId="0" applyFont="1" applyFill="1" applyAlignment="1">
      <alignment vertical="top" wrapText="1"/>
    </xf>
    <xf numFmtId="2" fontId="5" fillId="0" borderId="0" xfId="2" applyNumberFormat="1" applyAlignment="1">
      <alignment horizontal="right"/>
    </xf>
    <xf numFmtId="0" fontId="19" fillId="0" borderId="0" xfId="10" applyFont="1" applyAlignment="1">
      <alignment horizontal="left"/>
    </xf>
    <xf numFmtId="0" fontId="18" fillId="0" borderId="0" xfId="10"/>
    <xf numFmtId="0" fontId="8" fillId="0" borderId="0" xfId="10" applyFont="1"/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11" fillId="0" borderId="0" xfId="10" applyFont="1"/>
    <xf numFmtId="171" fontId="5" fillId="0" borderId="0" xfId="10" applyNumberFormat="1" applyFont="1" applyAlignment="1">
      <alignment horizontal="left"/>
    </xf>
    <xf numFmtId="0" fontId="7" fillId="0" borderId="0" xfId="10" applyFont="1"/>
    <xf numFmtId="0" fontId="5" fillId="0" borderId="0" xfId="10" applyFont="1" applyAlignment="1">
      <alignment horizontal="left"/>
    </xf>
    <xf numFmtId="0" fontId="11" fillId="0" borderId="0" xfId="10" applyFont="1" applyAlignment="1">
      <alignment horizontal="center"/>
    </xf>
    <xf numFmtId="0" fontId="7" fillId="0" borderId="22" xfId="10" applyFont="1" applyBorder="1"/>
    <xf numFmtId="0" fontId="7" fillId="0" borderId="0" xfId="10" applyFont="1" applyAlignment="1">
      <alignment horizontal="center"/>
    </xf>
    <xf numFmtId="0" fontId="18" fillId="0" borderId="0" xfId="10" applyAlignment="1">
      <alignment horizontal="center"/>
    </xf>
    <xf numFmtId="0" fontId="18" fillId="0" borderId="0" xfId="10" applyAlignment="1">
      <alignment horizontal="left"/>
    </xf>
    <xf numFmtId="0" fontId="7" fillId="0" borderId="23" xfId="10" applyFont="1" applyBorder="1"/>
    <xf numFmtId="0" fontId="5" fillId="0" borderId="22" xfId="10" applyFont="1" applyBorder="1" applyAlignment="1">
      <alignment wrapText="1"/>
    </xf>
    <xf numFmtId="0" fontId="5" fillId="0" borderId="1" xfId="10" applyFont="1" applyBorder="1" applyAlignment="1">
      <alignment wrapText="1"/>
    </xf>
    <xf numFmtId="0" fontId="23" fillId="0" borderId="1" xfId="6" applyFont="1" applyBorder="1" applyAlignment="1">
      <alignment wrapText="1"/>
    </xf>
    <xf numFmtId="0" fontId="18" fillId="0" borderId="0" xfId="10" applyAlignment="1">
      <alignment wrapText="1"/>
    </xf>
    <xf numFmtId="0" fontId="8" fillId="0" borderId="0" xfId="10" applyFont="1" applyAlignment="1">
      <alignment wrapText="1"/>
    </xf>
    <xf numFmtId="0" fontId="7" fillId="0" borderId="21" xfId="2" applyFont="1" applyBorder="1" applyAlignment="1">
      <alignment horizontal="left"/>
    </xf>
    <xf numFmtId="164" fontId="5" fillId="0" borderId="0" xfId="1" applyFont="1" applyFill="1" applyBorder="1" applyAlignment="1">
      <alignment horizontal="right"/>
    </xf>
    <xf numFmtId="165" fontId="0" fillId="0" borderId="1" xfId="7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vertical="top" wrapText="1"/>
    </xf>
    <xf numFmtId="165" fontId="0" fillId="11" borderId="1" xfId="1" applyNumberFormat="1" applyFont="1" applyFill="1" applyBorder="1" applyAlignment="1">
      <alignment vertical="top" wrapText="1"/>
    </xf>
    <xf numFmtId="165" fontId="4" fillId="13" borderId="1" xfId="1" applyNumberFormat="1" applyFont="1" applyFill="1" applyBorder="1" applyAlignment="1">
      <alignment horizontal="right" vertical="top" wrapText="1"/>
    </xf>
    <xf numFmtId="165" fontId="0" fillId="10" borderId="1" xfId="1" applyNumberFormat="1" applyFont="1" applyFill="1" applyBorder="1" applyAlignment="1">
      <alignment vertical="top" wrapText="1"/>
    </xf>
    <xf numFmtId="0" fontId="2" fillId="0" borderId="25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right"/>
    </xf>
    <xf numFmtId="0" fontId="14" fillId="0" borderId="24" xfId="0" applyFont="1" applyBorder="1" applyAlignment="1">
      <alignment horizontal="right"/>
    </xf>
    <xf numFmtId="167" fontId="7" fillId="3" borderId="8" xfId="2" applyNumberFormat="1" applyFont="1" applyFill="1" applyBorder="1" applyAlignment="1">
      <alignment horizontal="left" wrapText="1"/>
    </xf>
    <xf numFmtId="0" fontId="9" fillId="0" borderId="0" xfId="2" applyFont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66" fontId="0" fillId="0" borderId="0" xfId="5" applyNumberFormat="1" applyFont="1"/>
    <xf numFmtId="166" fontId="5" fillId="0" borderId="0" xfId="5" applyNumberFormat="1" applyFont="1" applyBorder="1" applyAlignment="1">
      <alignment horizontal="left"/>
    </xf>
    <xf numFmtId="166" fontId="0" fillId="0" borderId="0" xfId="3" applyNumberFormat="1" applyFont="1" applyBorder="1" applyAlignment="1">
      <alignment horizontal="right" vertical="center"/>
    </xf>
    <xf numFmtId="0" fontId="5" fillId="0" borderId="0" xfId="2" applyAlignment="1">
      <alignment horizontal="left" vertical="center"/>
    </xf>
    <xf numFmtId="49" fontId="26" fillId="2" borderId="26" xfId="2" applyNumberFormat="1" applyFont="1" applyFill="1" applyBorder="1" applyAlignment="1">
      <alignment horizontal="left" vertical="center"/>
    </xf>
    <xf numFmtId="0" fontId="25" fillId="0" borderId="0" xfId="2" applyFont="1" applyAlignment="1">
      <alignment horizontal="right" vertical="center"/>
    </xf>
    <xf numFmtId="0" fontId="26" fillId="0" borderId="0" xfId="2" applyFont="1" applyAlignment="1">
      <alignment horizontal="left" vertical="center"/>
    </xf>
    <xf numFmtId="1" fontId="0" fillId="0" borderId="19" xfId="0" applyNumberFormat="1" applyBorder="1"/>
    <xf numFmtId="0" fontId="0" fillId="0" borderId="18" xfId="0" applyBorder="1"/>
    <xf numFmtId="0" fontId="13" fillId="0" borderId="18" xfId="6" applyFill="1" applyBorder="1" applyAlignment="1"/>
    <xf numFmtId="0" fontId="2" fillId="0" borderId="27" xfId="0" applyFont="1" applyBorder="1" applyAlignment="1">
      <alignment horizontal="right" vertical="center"/>
    </xf>
    <xf numFmtId="166" fontId="0" fillId="0" borderId="20" xfId="5" applyNumberFormat="1" applyFont="1" applyFill="1" applyBorder="1" applyAlignment="1"/>
    <xf numFmtId="1" fontId="27" fillId="0" borderId="1" xfId="0" applyNumberFormat="1" applyFont="1" applyBorder="1"/>
    <xf numFmtId="0" fontId="2" fillId="0" borderId="15" xfId="7" applyNumberFormat="1" applyFont="1" applyFill="1" applyBorder="1" applyAlignment="1">
      <alignment horizontal="right" vertical="top" wrapText="1"/>
    </xf>
    <xf numFmtId="169" fontId="0" fillId="0" borderId="16" xfId="7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" fontId="0" fillId="0" borderId="14" xfId="0" applyNumberFormat="1" applyBorder="1" applyAlignment="1">
      <alignment horizontal="center" vertical="top"/>
    </xf>
    <xf numFmtId="17" fontId="2" fillId="0" borderId="14" xfId="0" applyNumberFormat="1" applyFont="1" applyBorder="1" applyAlignment="1">
      <alignment horizontal="center" vertical="top"/>
    </xf>
    <xf numFmtId="43" fontId="0" fillId="0" borderId="16" xfId="7" applyFont="1" applyBorder="1" applyAlignment="1">
      <alignment horizontal="center" vertical="top"/>
    </xf>
    <xf numFmtId="43" fontId="0" fillId="0" borderId="17" xfId="7" applyFont="1" applyBorder="1" applyAlignment="1">
      <alignment horizontal="center" vertical="top"/>
    </xf>
    <xf numFmtId="0" fontId="0" fillId="0" borderId="0" xfId="0" applyNumberFormat="1"/>
    <xf numFmtId="0" fontId="11" fillId="0" borderId="0" xfId="10" applyFont="1" applyBorder="1" applyAlignment="1">
      <alignment horizontal="center"/>
    </xf>
    <xf numFmtId="0" fontId="5" fillId="0" borderId="0" xfId="10" applyFont="1" applyBorder="1"/>
    <xf numFmtId="0" fontId="11" fillId="0" borderId="22" xfId="0" applyFont="1" applyBorder="1" applyAlignment="1">
      <alignment horizontal="left" vertical="top"/>
    </xf>
    <xf numFmtId="0" fontId="22" fillId="0" borderId="28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29" fillId="0" borderId="0" xfId="0" applyFont="1"/>
    <xf numFmtId="0" fontId="30" fillId="0" borderId="0" xfId="0" applyFont="1" applyAlignment="1">
      <alignment vertical="top"/>
    </xf>
    <xf numFmtId="0" fontId="30" fillId="0" borderId="0" xfId="0" applyFont="1"/>
    <xf numFmtId="0" fontId="15" fillId="0" borderId="1" xfId="0" applyFont="1" applyBorder="1" applyAlignment="1">
      <alignment horizontal="center" vertical="top" wrapText="1"/>
    </xf>
    <xf numFmtId="43" fontId="0" fillId="0" borderId="0" xfId="0" applyNumberFormat="1"/>
    <xf numFmtId="43" fontId="5" fillId="0" borderId="0" xfId="2" applyNumberFormat="1" applyAlignment="1">
      <alignment horizontal="right"/>
    </xf>
    <xf numFmtId="166" fontId="5" fillId="0" borderId="0" xfId="5" applyNumberFormat="1" applyFont="1" applyAlignment="1">
      <alignment horizontal="right"/>
    </xf>
    <xf numFmtId="0" fontId="5" fillId="0" borderId="0" xfId="2" applyBorder="1" applyAlignment="1">
      <alignment horizontal="right"/>
    </xf>
    <xf numFmtId="43" fontId="5" fillId="0" borderId="1" xfId="2" applyNumberFormat="1" applyBorder="1" applyAlignment="1">
      <alignment horizontal="right"/>
    </xf>
    <xf numFmtId="0" fontId="7" fillId="2" borderId="29" xfId="2" applyNumberFormat="1" applyFont="1" applyFill="1" applyBorder="1" applyAlignment="1">
      <alignment horizontal="left"/>
    </xf>
    <xf numFmtId="0" fontId="7" fillId="0" borderId="1" xfId="2" applyNumberFormat="1" applyFont="1" applyBorder="1" applyAlignment="1">
      <alignment horizontal="left"/>
    </xf>
    <xf numFmtId="166" fontId="5" fillId="0" borderId="0" xfId="2" applyNumberFormat="1" applyAlignment="1">
      <alignment horizontal="right"/>
    </xf>
    <xf numFmtId="0" fontId="7" fillId="0" borderId="0" xfId="2" applyFont="1" applyBorder="1" applyAlignment="1">
      <alignment horizontal="left"/>
    </xf>
    <xf numFmtId="0" fontId="7" fillId="0" borderId="0" xfId="2" applyNumberFormat="1" applyFont="1" applyBorder="1" applyAlignment="1">
      <alignment horizontal="left"/>
    </xf>
    <xf numFmtId="166" fontId="5" fillId="0" borderId="0" xfId="2" applyNumberFormat="1" applyFill="1" applyAlignment="1">
      <alignment horizontal="right"/>
    </xf>
    <xf numFmtId="0" fontId="5" fillId="0" borderId="0" xfId="2" applyFill="1" applyAlignment="1">
      <alignment horizontal="right"/>
    </xf>
    <xf numFmtId="0" fontId="7" fillId="0" borderId="19" xfId="2" applyNumberFormat="1" applyFont="1" applyFill="1" applyBorder="1" applyAlignment="1">
      <alignment horizontal="left"/>
    </xf>
    <xf numFmtId="0" fontId="7" fillId="0" borderId="30" xfId="2" applyNumberFormat="1" applyFont="1" applyFill="1" applyBorder="1" applyAlignment="1">
      <alignment horizontal="left"/>
    </xf>
    <xf numFmtId="166" fontId="5" fillId="0" borderId="0" xfId="5" applyNumberFormat="1" applyFont="1" applyBorder="1" applyAlignment="1">
      <alignment horizontal="right"/>
    </xf>
  </cellXfs>
  <cellStyles count="20">
    <cellStyle name="Comma" xfId="1" builtinId="3"/>
    <cellStyle name="Comma 2" xfId="4" xr:uid="{00000000-0005-0000-0000-000001000000}"/>
    <cellStyle name="Comma 2 2" xfId="8" xr:uid="{00000000-0005-0000-0000-000002000000}"/>
    <cellStyle name="Comma 2 3" xfId="9" xr:uid="{00000000-0005-0000-0000-000003000000}"/>
    <cellStyle name="Comma 26" xfId="13" xr:uid="{00000000-0005-0000-0000-000004000000}"/>
    <cellStyle name="Comma 3" xfId="7" xr:uid="{00000000-0005-0000-0000-000005000000}"/>
    <cellStyle name="Hyperlink" xfId="6" builtinId="8"/>
    <cellStyle name="Normal" xfId="0" builtinId="0"/>
    <cellStyle name="Normal 11 2" xfId="14" xr:uid="{00000000-0005-0000-0000-000008000000}"/>
    <cellStyle name="Normal 12 2" xfId="18" xr:uid="{00000000-0005-0000-0000-000009000000}"/>
    <cellStyle name="Normal 16" xfId="19" xr:uid="{00000000-0005-0000-0000-00000A000000}"/>
    <cellStyle name="Normal 2" xfId="2" xr:uid="{00000000-0005-0000-0000-00000B000000}"/>
    <cellStyle name="Normal 2 2" xfId="10" xr:uid="{00000000-0005-0000-0000-00000C000000}"/>
    <cellStyle name="Normal 2 3" xfId="15" xr:uid="{00000000-0005-0000-0000-00000D000000}"/>
    <cellStyle name="Normal 3" xfId="12" xr:uid="{00000000-0005-0000-0000-00000E000000}"/>
    <cellStyle name="Normal 4" xfId="16" xr:uid="{00000000-0005-0000-0000-00000F000000}"/>
    <cellStyle name="Normal 6" xfId="11" xr:uid="{00000000-0005-0000-0000-000010000000}"/>
    <cellStyle name="Normal 98" xfId="17" xr:uid="{00000000-0005-0000-0000-000011000000}"/>
    <cellStyle name="Percent" xfId="5" builtinId="5"/>
    <cellStyle name="Percent 2" xfId="3" xr:uid="{00000000-0005-0000-0000-000013000000}"/>
  </cellStyles>
  <dxfs count="66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 * #,##0.00_ ;_ * \-#,##0.0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1910442</xdr:colOff>
      <xdr:row>80</xdr:row>
      <xdr:rowOff>108856</xdr:rowOff>
    </xdr:from>
    <xdr:to>
      <xdr:col>1</xdr:col>
      <xdr:colOff>2497249</xdr:colOff>
      <xdr:row>84</xdr:row>
      <xdr:rowOff>16331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5400000">
          <a:off x="2114037" y="14029476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116</xdr:row>
      <xdr:rowOff>81641</xdr:rowOff>
    </xdr:from>
    <xdr:to>
      <xdr:col>1</xdr:col>
      <xdr:colOff>2497249</xdr:colOff>
      <xdr:row>119</xdr:row>
      <xdr:rowOff>179616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5400000">
          <a:off x="2114037" y="21322904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GDP" tableColumnId="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GSDPs" displayName="GSDPs" ref="C142:AG167" totalsRowShown="0" headerRowDxfId="65" dataDxfId="63" headerRowBorderDxfId="64" tableBorderDxfId="62" totalsRowBorderDxfId="61" headerRowCellStyle="Normal 2" dataCellStyle="Percent 2">
  <autoFilter ref="C142:AG167" xr:uid="{00000000-0009-0000-0100-000005000000}"/>
  <tableColumns count="31">
    <tableColumn id="1" xr3:uid="{00000000-0010-0000-0100-000001000000}" name="State" dataDxfId="60" dataCellStyle="Normal 2">
      <calculatedColumnFormula>C114</calculatedColumnFormula>
    </tableColumn>
    <tableColumn id="2" xr3:uid="{00000000-0010-0000-0100-000002000000}" name="2012" dataDxfId="59" dataCellStyle="Normal 2">
      <calculatedColumnFormula>D114*10*$D$170</calculatedColumnFormula>
    </tableColumn>
    <tableColumn id="3" xr3:uid="{00000000-0010-0000-0100-000003000000}" name="2013" dataDxfId="58" dataCellStyle="Percent 2">
      <calculatedColumnFormula>E114*10*$D$170</calculatedColumnFormula>
    </tableColumn>
    <tableColumn id="4" xr3:uid="{00000000-0010-0000-0100-000004000000}" name="2014" dataDxfId="57" dataCellStyle="Percent 2">
      <calculatedColumnFormula>F114*10*$D$170</calculatedColumnFormula>
    </tableColumn>
    <tableColumn id="5" xr3:uid="{00000000-0010-0000-0100-000005000000}" name="2015" dataDxfId="56" dataCellStyle="Percent 2">
      <calculatedColumnFormula>G114*10*$D$170</calculatedColumnFormula>
    </tableColumn>
    <tableColumn id="6" xr3:uid="{00000000-0010-0000-0100-000006000000}" name="2016" dataDxfId="55" dataCellStyle="Percent 2">
      <calculatedColumnFormula>H114*10*$D$170</calculatedColumnFormula>
    </tableColumn>
    <tableColumn id="7" xr3:uid="{00000000-0010-0000-0100-000007000000}" name="2017" dataDxfId="54" dataCellStyle="Percent 2">
      <calculatedColumnFormula>I114*10*$D$170</calculatedColumnFormula>
    </tableColumn>
    <tableColumn id="8" xr3:uid="{00000000-0010-0000-0100-000008000000}" name="2018" dataDxfId="53" dataCellStyle="Percent 2">
      <calculatedColumnFormula>J114*10*$D$170</calculatedColumnFormula>
    </tableColumn>
    <tableColumn id="9" xr3:uid="{00000000-0010-0000-0100-000009000000}" name="2019" dataDxfId="52" dataCellStyle="Percent 2">
      <calculatedColumnFormula>K114*10*$D$170</calculatedColumnFormula>
    </tableColumn>
    <tableColumn id="10" xr3:uid="{00000000-0010-0000-0100-00000A000000}" name="2020" dataDxfId="51" dataCellStyle="Percent 2">
      <calculatedColumnFormula>L114*10*$D$170</calculatedColumnFormula>
    </tableColumn>
    <tableColumn id="11" xr3:uid="{00000000-0010-0000-0100-00000B000000}" name="2021" dataDxfId="50" dataCellStyle="Percent 2">
      <calculatedColumnFormula>M114*10*$D$170</calculatedColumnFormula>
    </tableColumn>
    <tableColumn id="12" xr3:uid="{00000000-0010-0000-0100-00000C000000}" name="2022" dataDxfId="49" dataCellStyle="Percent 2">
      <calculatedColumnFormula>N114*10*$D$170</calculatedColumnFormula>
    </tableColumn>
    <tableColumn id="13" xr3:uid="{00000000-0010-0000-0100-00000D000000}" name="2023" dataDxfId="48" dataCellStyle="Percent 2">
      <calculatedColumnFormula>O114*10*$D$170</calculatedColumnFormula>
    </tableColumn>
    <tableColumn id="14" xr3:uid="{00000000-0010-0000-0100-00000E000000}" name="2024" dataDxfId="47" dataCellStyle="Percent 2">
      <calculatedColumnFormula>P114*10*$D$170</calculatedColumnFormula>
    </tableColumn>
    <tableColumn id="15" xr3:uid="{00000000-0010-0000-0100-00000F000000}" name="2025" dataDxfId="46" dataCellStyle="Percent 2">
      <calculatedColumnFormula>Q114*10*$D$170</calculatedColumnFormula>
    </tableColumn>
    <tableColumn id="16" xr3:uid="{00000000-0010-0000-0100-000010000000}" name="2026" dataDxfId="45" dataCellStyle="Percent 2">
      <calculatedColumnFormula>R114*10*$D$170</calculatedColumnFormula>
    </tableColumn>
    <tableColumn id="17" xr3:uid="{00000000-0010-0000-0100-000011000000}" name="2027" dataDxfId="44" dataCellStyle="Percent 2">
      <calculatedColumnFormula>S114*10*$D$170</calculatedColumnFormula>
    </tableColumn>
    <tableColumn id="18" xr3:uid="{00000000-0010-0000-0100-000012000000}" name="2028" dataDxfId="43" dataCellStyle="Percent 2">
      <calculatedColumnFormula>T114*10*$D$170</calculatedColumnFormula>
    </tableColumn>
    <tableColumn id="19" xr3:uid="{00000000-0010-0000-0100-000013000000}" name="2029" dataDxfId="42" dataCellStyle="Percent 2">
      <calculatedColumnFormula>U114*10*$D$170</calculatedColumnFormula>
    </tableColumn>
    <tableColumn id="20" xr3:uid="{00000000-0010-0000-0100-000014000000}" name="2030" dataDxfId="41" dataCellStyle="Percent 2">
      <calculatedColumnFormula>V114*10*$D$170</calculatedColumnFormula>
    </tableColumn>
    <tableColumn id="21" xr3:uid="{00000000-0010-0000-0100-000015000000}" name="2031" dataDxfId="40" dataCellStyle="Percent 2">
      <calculatedColumnFormula>W114*10*$D$170</calculatedColumnFormula>
    </tableColumn>
    <tableColumn id="22" xr3:uid="{00000000-0010-0000-0100-000016000000}" name="2032" dataDxfId="39" dataCellStyle="Percent 2">
      <calculatedColumnFormula>X114*10*$D$170</calculatedColumnFormula>
    </tableColumn>
    <tableColumn id="23" xr3:uid="{00000000-0010-0000-0100-000017000000}" name="2033" dataDxfId="38" dataCellStyle="Percent 2">
      <calculatedColumnFormula>Y114*10*$D$170</calculatedColumnFormula>
    </tableColumn>
    <tableColumn id="24" xr3:uid="{00000000-0010-0000-0100-000018000000}" name="2034" dataDxfId="37" dataCellStyle="Percent 2">
      <calculatedColumnFormula>Z114*10*$D$170</calculatedColumnFormula>
    </tableColumn>
    <tableColumn id="25" xr3:uid="{00000000-0010-0000-0100-000019000000}" name="2035" dataDxfId="36" dataCellStyle="Percent 2">
      <calculatedColumnFormula>AA114*10*$D$170</calculatedColumnFormula>
    </tableColumn>
    <tableColumn id="26" xr3:uid="{00000000-0010-0000-0100-00001A000000}" name="2036" dataDxfId="35" dataCellStyle="Percent 2">
      <calculatedColumnFormula>AB114*10*$D$170</calculatedColumnFormula>
    </tableColumn>
    <tableColumn id="27" xr3:uid="{00000000-0010-0000-0100-00001B000000}" name="2037" dataDxfId="34" dataCellStyle="Percent 2">
      <calculatedColumnFormula>AC114*10*$D$170</calculatedColumnFormula>
    </tableColumn>
    <tableColumn id="28" xr3:uid="{00000000-0010-0000-0100-00001C000000}" name="2038" dataDxfId="33" dataCellStyle="Percent 2">
      <calculatedColumnFormula>AD114*10*$D$170</calculatedColumnFormula>
    </tableColumn>
    <tableColumn id="29" xr3:uid="{00000000-0010-0000-0100-00001D000000}" name="2039" dataDxfId="32" dataCellStyle="Percent 2">
      <calculatedColumnFormula>AE114*10*$D$170</calculatedColumnFormula>
    </tableColumn>
    <tableColumn id="30" xr3:uid="{00000000-0010-0000-0100-00001E000000}" name="2040" dataDxfId="31" dataCellStyle="Percent 2">
      <calculatedColumnFormula>AF114*10*$D$170</calculatedColumnFormula>
    </tableColumn>
    <tableColumn id="31" xr3:uid="{00000000-0010-0000-0100-00001F000000}" name="2041" dataDxfId="30" dataCellStyle="Percent 2">
      <calculatedColumnFormula>AG114*10*$D$170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73379-D44B-4364-8A79-E772FAD026E4}" name="GDPGR_TempTbl" displayName="GDPGR_TempTbl" ref="F42:G48" totalsRowShown="0" headerRowDxfId="29" headerRowCellStyle="Normal 2">
  <autoFilter ref="F42:G48" xr:uid="{82F73379-D44B-4364-8A79-E772FAD026E4}"/>
  <tableColumns count="2">
    <tableColumn id="1" xr3:uid="{ED941D60-5D7E-4A9B-80ED-BCD64365FC78}" name="If GDP  GR &gt;=" dataDxfId="28" dataCellStyle="Normal 2"/>
    <tableColumn id="2" xr3:uid="{822D6B2F-53A7-49CC-BB88-8EB75B8EDAE3}" name="Multiply by" dataDxfId="27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2669F7-6469-493E-AEE6-133937B81B4A}" name="GSDP_GRs" displayName="GSDP_GRs" ref="I42:AC74" totalsRowShown="0" headerRowDxfId="26" dataDxfId="25" headerRowCellStyle="Normal 2" dataCellStyle="Normal 2">
  <autoFilter ref="I42:AC74" xr:uid="{2D2669F7-6469-493E-AEE6-133937B81B4A}"/>
  <tableColumns count="21">
    <tableColumn id="1" xr3:uid="{266446CC-B8A4-4664-92F3-35717DEA01F9}" name="State" dataDxfId="24" dataCellStyle="Normal 2"/>
    <tableColumn id="2" xr3:uid="{47BE97B8-7D94-47C4-BE73-7C6D507AB0AA}" name="2022" dataDxfId="23" dataCellStyle="Percent">
      <calculatedColumnFormula>$N5*INDEX(GDPGR_TempTbl[[Multiply by]:[Multiply by]],MATCH($N5,GDPGR_TempTbl[[If GDP  GR &gt;=]:[If GDP  GR &gt;=]],1))</calculatedColumnFormula>
    </tableColumn>
    <tableColumn id="3" xr3:uid="{73B45D7B-89DC-4E23-8CFF-02C4F8EFC196}" name="2023" dataDxfId="22" dataCellStyle="Normal 2">
      <calculatedColumnFormula>GSDP_GRs[[#This Row],[2022]]*INDEX(GDPGR_TempTbl[[Multiply by]:[Multiply by]],MATCH(GSDP_GRs[[#This Row],[2022]],GDPGR_TempTbl[[If GDP  GR &gt;=]:[If GDP  GR &gt;=]],1))</calculatedColumnFormula>
    </tableColumn>
    <tableColumn id="4" xr3:uid="{A7D6B175-1366-4BA1-94EB-474C92FF7890}" name="2024" dataDxfId="21" dataCellStyle="Normal 2">
      <calculatedColumnFormula>GSDP_GRs[[#This Row],[2023]]*INDEX(GDPGR_TempTbl[[Multiply by]:[Multiply by]],MATCH(GSDP_GRs[[#This Row],[2023]],GDPGR_TempTbl[[If GDP  GR &gt;=]:[If GDP  GR &gt;=]],1))</calculatedColumnFormula>
    </tableColumn>
    <tableColumn id="5" xr3:uid="{2E996869-C47F-49CE-B8AD-305DF51400CF}" name="2025" dataDxfId="20" dataCellStyle="Percent 2">
      <calculatedColumnFormula>GSDP_GRs[[#This Row],[2024]]*INDEX(GDPGR_TempTbl[[Multiply by]:[Multiply by]],MATCH(GSDP_GRs[[#This Row],[2024]],GDPGR_TempTbl[[If GDP  GR &gt;=]:[If GDP  GR &gt;=]],1))</calculatedColumnFormula>
    </tableColumn>
    <tableColumn id="6" xr3:uid="{6F975B4A-EA9F-4404-8F05-31C45D765C4C}" name="2026" dataDxfId="19" dataCellStyle="Normal 2">
      <calculatedColumnFormula>GSDP_GRs[[#This Row],[2025]]*INDEX(GDPGR_TempTbl[[Multiply by]:[Multiply by]],MATCH(GSDP_GRs[[#This Row],[2025]],GDPGR_TempTbl[[If GDP  GR &gt;=]:[If GDP  GR &gt;=]],1))</calculatedColumnFormula>
    </tableColumn>
    <tableColumn id="7" xr3:uid="{28F3A94D-6CE6-4AF4-9BFB-B8A192786555}" name="2027" dataDxfId="18" dataCellStyle="Normal 2">
      <calculatedColumnFormula>GSDP_GRs[[#This Row],[2026]]*INDEX(GDPGR_TempTbl[[Multiply by]:[Multiply by]],MATCH(GSDP_GRs[[#This Row],[2026]],GDPGR_TempTbl[[If GDP  GR &gt;=]:[If GDP  GR &gt;=]],1))</calculatedColumnFormula>
    </tableColumn>
    <tableColumn id="8" xr3:uid="{C365BF5B-7E1C-44D1-A684-A5BB5D649FA3}" name="2028" dataDxfId="17" dataCellStyle="Normal 2">
      <calculatedColumnFormula>GSDP_GRs[[#This Row],[2027]]*INDEX(GDPGR_TempTbl[[Multiply by]:[Multiply by]],MATCH(GSDP_GRs[[#This Row],[2027]],GDPGR_TempTbl[[If GDP  GR &gt;=]:[If GDP  GR &gt;=]],1))</calculatedColumnFormula>
    </tableColumn>
    <tableColumn id="9" xr3:uid="{EECDD4E8-B82C-4F1B-910A-F0DA9CE12BC3}" name="2029" dataDxfId="16" dataCellStyle="Normal 2">
      <calculatedColumnFormula>GSDP_GRs[[#This Row],[2028]]*INDEX(GDPGR_TempTbl[[Multiply by]:[Multiply by]],MATCH(GSDP_GRs[[#This Row],[2028]],GDPGR_TempTbl[[If GDP  GR &gt;=]:[If GDP  GR &gt;=]],1))</calculatedColumnFormula>
    </tableColumn>
    <tableColumn id="10" xr3:uid="{F9665A2D-8FB8-4178-9DA6-039D2DDF70D8}" name="2030" dataDxfId="15" dataCellStyle="Normal 2">
      <calculatedColumnFormula>GSDP_GRs[[#This Row],[2029]]*INDEX(GDPGR_TempTbl[[Multiply by]:[Multiply by]],MATCH(GSDP_GRs[[#This Row],[2029]],GDPGR_TempTbl[[If GDP  GR &gt;=]:[If GDP  GR &gt;=]],1))</calculatedColumnFormula>
    </tableColumn>
    <tableColumn id="11" xr3:uid="{9625C1AD-CDCA-4D93-9EBD-47EE6CD087D9}" name="2031" dataDxfId="14" dataCellStyle="Normal 2">
      <calculatedColumnFormula>GSDP_GRs[[#This Row],[2030]]*INDEX(GDPGR_TempTbl[[Multiply by]:[Multiply by]],MATCH(GSDP_GRs[[#This Row],[2030]],GDPGR_TempTbl[[If GDP  GR &gt;=]:[If GDP  GR &gt;=]],1))</calculatedColumnFormula>
    </tableColumn>
    <tableColumn id="12" xr3:uid="{9225052B-42B1-41EC-845D-BEB217AE0408}" name="2032" dataDxfId="13" dataCellStyle="Normal 2">
      <calculatedColumnFormula>GSDP_GRs[[#This Row],[2031]]*INDEX(GDPGR_TempTbl[[Multiply by]:[Multiply by]],MATCH(GSDP_GRs[[#This Row],[2031]],GDPGR_TempTbl[[If GDP  GR &gt;=]:[If GDP  GR &gt;=]],1))</calculatedColumnFormula>
    </tableColumn>
    <tableColumn id="13" xr3:uid="{673C7208-F99D-4B2C-A89A-E4F8A65318A5}" name="2033" dataDxfId="12" dataCellStyle="Normal 2">
      <calculatedColumnFormula>GSDP_GRs[[#This Row],[2032]]*INDEX(GDPGR_TempTbl[[Multiply by]:[Multiply by]],MATCH(GSDP_GRs[[#This Row],[2032]],GDPGR_TempTbl[[If GDP  GR &gt;=]:[If GDP  GR &gt;=]],1))</calculatedColumnFormula>
    </tableColumn>
    <tableColumn id="14" xr3:uid="{19FA4165-1061-4C66-A7E2-BE862901D7C2}" name="2034" dataDxfId="11" dataCellStyle="Normal 2">
      <calculatedColumnFormula>GSDP_GRs[[#This Row],[2033]]*INDEX(GDPGR_TempTbl[[Multiply by]:[Multiply by]],MATCH(GSDP_GRs[[#This Row],[2033]],GDPGR_TempTbl[[If GDP  GR &gt;=]:[If GDP  GR &gt;=]],1))</calculatedColumnFormula>
    </tableColumn>
    <tableColumn id="15" xr3:uid="{4507648C-6015-4C88-AAA1-1A0AA9ED6441}" name="2035" dataDxfId="10" dataCellStyle="Normal 2">
      <calculatedColumnFormula>GSDP_GRs[[#This Row],[2034]]*INDEX(GDPGR_TempTbl[[Multiply by]:[Multiply by]],MATCH(GSDP_GRs[[#This Row],[2034]],GDPGR_TempTbl[[If GDP  GR &gt;=]:[If GDP  GR &gt;=]],1))</calculatedColumnFormula>
    </tableColumn>
    <tableColumn id="16" xr3:uid="{79D14199-C57E-45A3-A54C-7094A2C821D0}" name="2036" dataDxfId="9" dataCellStyle="Normal 2">
      <calculatedColumnFormula>GSDP_GRs[[#This Row],[2035]]*INDEX(GDPGR_TempTbl[[Multiply by]:[Multiply by]],MATCH(GSDP_GRs[[#This Row],[2035]],GDPGR_TempTbl[[If GDP  GR &gt;=]:[If GDP  GR &gt;=]],1))</calculatedColumnFormula>
    </tableColumn>
    <tableColumn id="17" xr3:uid="{A1BE7605-1AAC-431B-858A-BE2947C6A8C9}" name="2037" dataDxfId="8" dataCellStyle="Normal 2">
      <calculatedColumnFormula>GSDP_GRs[[#This Row],[2036]]*INDEX(GDPGR_TempTbl[[Multiply by]:[Multiply by]],MATCH(GSDP_GRs[[#This Row],[2036]],GDPGR_TempTbl[[If GDP  GR &gt;=]:[If GDP  GR &gt;=]],1))</calculatedColumnFormula>
    </tableColumn>
    <tableColumn id="18" xr3:uid="{361016DA-A70D-48D6-A5ED-073DACF037B8}" name="2038" dataDxfId="7" dataCellStyle="Normal 2">
      <calculatedColumnFormula>GSDP_GRs[[#This Row],[2037]]*INDEX(GDPGR_TempTbl[[Multiply by]:[Multiply by]],MATCH(GSDP_GRs[[#This Row],[2037]],GDPGR_TempTbl[[If GDP  GR &gt;=]:[If GDP  GR &gt;=]],1))</calculatedColumnFormula>
    </tableColumn>
    <tableColumn id="19" xr3:uid="{9B52F8CB-DDB8-4ED5-8C53-857CEFBD1018}" name="2039" dataDxfId="6" dataCellStyle="Normal 2">
      <calculatedColumnFormula>GSDP_GRs[[#This Row],[2038]]*INDEX(GDPGR_TempTbl[[Multiply by]:[Multiply by]],MATCH(GSDP_GRs[[#This Row],[2038]],GDPGR_TempTbl[[If GDP  GR &gt;=]:[If GDP  GR &gt;=]],1))</calculatedColumnFormula>
    </tableColumn>
    <tableColumn id="20" xr3:uid="{35DD0D77-67AE-49B2-AC86-87084FA32C92}" name="2040" dataDxfId="5" dataCellStyle="Normal 2">
      <calculatedColumnFormula>GSDP_GRs[[#This Row],[2039]]*INDEX(GDPGR_TempTbl[[Multiply by]:[Multiply by]],MATCH(GSDP_GRs[[#This Row],[2039]],GDPGR_TempTbl[[If GDP  GR &gt;=]:[If GDP  GR &gt;=]],1))</calculatedColumnFormula>
    </tableColumn>
    <tableColumn id="21" xr3:uid="{445F2A41-72D1-47FD-BAC8-947B540BE36D}" name="2041" dataDxfId="4" dataCellStyle="Normal 2">
      <calculatedColumnFormula>GSDP_GRs[[#This Row],[2040]]*INDEX(GDPGR_TempTbl[[Multiply by]:[Multiply by]],MATCH(GSDP_GRs[[#This Row],[2040]],GDPGR_TempTbl[[If GDP  GR &gt;=]:[If GDP  GR &gt;=]],1))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9209C6-A18C-4C2C-8A4C-A685566C0749}" name="StateRegion" displayName="StateRegion" ref="C42:D67" totalsRowShown="0">
  <autoFilter ref="C42:D67" xr:uid="{539209C6-A18C-4C2C-8A4C-A685566C0749}"/>
  <tableColumns count="2">
    <tableColumn id="1" xr3:uid="{1BDEBC23-8159-450B-9324-8894EEE12B24}" name="State" dataDxfId="3" dataCellStyle="Normal 2"/>
    <tableColumn id="2" xr3:uid="{299A4FCF-2AFB-4466-B4F1-2477B70058C5}" name="Region" dataDxfId="2" dataCellStyle="Normal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SDP_Yearly" displayName="GSDP_Yearly" ref="A1:E476" tableType="queryTable" totalsRowShown="0">
  <autoFilter ref="A1:E476" xr:uid="{00000000-000C-0000-FFFF-FFFF02000000}"/>
  <tableColumns count="5">
    <tableColumn id="1" xr3:uid="{A1614434-EC4C-4701-AC98-1B198E5556DD}" uniqueName="1" name="Year" queryTableFieldId="1" dataDxfId="1"/>
    <tableColumn id="2" xr3:uid="{7DF36AE1-2D69-4255-A3E0-2264E13FCE51}" uniqueName="2" name="ModelGeography" queryTableFieldId="2"/>
    <tableColumn id="3" xr3:uid="{E01C162D-86DB-4C33-B4EC-439025DB1DB6}" uniqueName="3" name="SubGeography1" queryTableFieldId="3" dataDxfId="0"/>
    <tableColumn id="4" xr3:uid="{17A0C703-7E84-4AED-BB0D-AAD56CD78657}" uniqueName="4" name="SubGeography2" queryTableFieldId="4"/>
    <tableColumn id="5" xr3:uid="{9DC3F0AA-BEF8-4302-89E4-C335DF4510B2}" uniqueName="5" name="GDP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5"/>
  <sheetViews>
    <sheetView showGridLines="0" topLeftCell="A10" zoomScaleNormal="100" workbookViewId="0">
      <selection activeCell="B25" sqref="B25"/>
    </sheetView>
  </sheetViews>
  <sheetFormatPr defaultColWidth="14.453125" defaultRowHeight="15.75" customHeight="1" x14ac:dyDescent="0.25"/>
  <cols>
    <col min="1" max="1" width="18.453125" style="125" customWidth="1"/>
    <col min="2" max="2" width="32.54296875" style="125" customWidth="1"/>
    <col min="3" max="3" width="14.453125" style="125"/>
    <col min="4" max="4" width="27.453125" style="125" customWidth="1"/>
    <col min="5" max="16384" width="14.453125" style="125"/>
  </cols>
  <sheetData>
    <row r="1" spans="1:26" ht="19" x14ac:dyDescent="0.4">
      <c r="A1" s="124" t="s">
        <v>136</v>
      </c>
      <c r="J1" s="126"/>
    </row>
    <row r="2" spans="1:26" ht="16.5" x14ac:dyDescent="0.35">
      <c r="A2" s="127" t="s">
        <v>123</v>
      </c>
      <c r="J2" s="126"/>
    </row>
    <row r="3" spans="1:26" ht="15.5" x14ac:dyDescent="0.35">
      <c r="A3" s="128">
        <v>2024</v>
      </c>
      <c r="J3" s="126"/>
    </row>
    <row r="4" spans="1:26" ht="13" x14ac:dyDescent="0.3">
      <c r="A4" s="129" t="s">
        <v>124</v>
      </c>
      <c r="B4" s="130" t="s">
        <v>164</v>
      </c>
      <c r="J4" s="126"/>
    </row>
    <row r="5" spans="1:26" ht="13" x14ac:dyDescent="0.3">
      <c r="A5" s="131" t="s">
        <v>125</v>
      </c>
      <c r="B5" s="132" t="s">
        <v>126</v>
      </c>
      <c r="C5" s="133"/>
      <c r="D5" s="133"/>
      <c r="E5" s="133"/>
      <c r="F5" s="133"/>
      <c r="G5" s="133"/>
      <c r="H5" s="133"/>
      <c r="I5" s="133"/>
      <c r="J5" s="126"/>
    </row>
    <row r="6" spans="1:26" ht="13" x14ac:dyDescent="0.3">
      <c r="C6" s="133"/>
      <c r="D6" s="133"/>
      <c r="E6" s="133"/>
      <c r="F6" s="133"/>
      <c r="G6" s="133"/>
      <c r="H6" s="133"/>
      <c r="I6" s="133"/>
      <c r="J6" s="126"/>
    </row>
    <row r="7" spans="1:26" ht="13" x14ac:dyDescent="0.3">
      <c r="C7" s="181"/>
      <c r="D7" s="182"/>
      <c r="E7" s="182"/>
      <c r="F7" s="182"/>
      <c r="G7" s="182"/>
      <c r="H7" s="182"/>
      <c r="I7" s="182"/>
      <c r="J7" s="126"/>
    </row>
    <row r="8" spans="1:26" s="188" customFormat="1" ht="27" customHeight="1" x14ac:dyDescent="0.3">
      <c r="A8" s="183" t="s">
        <v>127</v>
      </c>
      <c r="B8" s="184" t="s">
        <v>128</v>
      </c>
      <c r="C8" s="185"/>
      <c r="D8" s="186"/>
      <c r="E8" s="186"/>
      <c r="F8" s="186"/>
      <c r="G8" s="186"/>
      <c r="H8" s="186"/>
      <c r="I8" s="186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 s="188" customFormat="1" ht="27" customHeight="1" x14ac:dyDescent="0.3">
      <c r="A9" s="183" t="s">
        <v>129</v>
      </c>
      <c r="B9" s="184" t="s">
        <v>130</v>
      </c>
      <c r="C9" s="185"/>
      <c r="D9" s="186"/>
      <c r="E9" s="186"/>
      <c r="F9" s="186"/>
      <c r="G9" s="186"/>
      <c r="H9" s="186"/>
      <c r="I9" s="186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 s="188" customFormat="1" ht="27" customHeight="1" x14ac:dyDescent="0.3">
      <c r="A10" s="183" t="s">
        <v>165</v>
      </c>
      <c r="B10" s="184" t="s">
        <v>166</v>
      </c>
      <c r="C10" s="185"/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 ht="13" x14ac:dyDescent="0.3">
      <c r="C11" s="181"/>
      <c r="D11" s="182"/>
      <c r="E11" s="182"/>
      <c r="F11" s="182"/>
      <c r="G11" s="182"/>
      <c r="H11" s="182"/>
      <c r="I11" s="182"/>
      <c r="J11" s="126"/>
    </row>
    <row r="12" spans="1:26" ht="12.5" x14ac:dyDescent="0.25">
      <c r="J12" s="126"/>
    </row>
    <row r="13" spans="1:26" ht="13" x14ac:dyDescent="0.3">
      <c r="A13" s="134" t="s">
        <v>137</v>
      </c>
      <c r="B13" s="134" t="s">
        <v>138</v>
      </c>
      <c r="C13" s="138" t="s">
        <v>139</v>
      </c>
      <c r="D13" s="138" t="s">
        <v>131</v>
      </c>
      <c r="J13" s="126"/>
    </row>
    <row r="14" spans="1:26" s="142" customFormat="1" ht="12.5" x14ac:dyDescent="0.25">
      <c r="A14" s="139" t="s">
        <v>168</v>
      </c>
      <c r="B14" s="139" t="s">
        <v>167</v>
      </c>
      <c r="C14" s="140">
        <v>1</v>
      </c>
      <c r="D14" s="141" t="s">
        <v>135</v>
      </c>
      <c r="J14" s="143"/>
    </row>
    <row r="15" spans="1:26" ht="12.5" x14ac:dyDescent="0.25">
      <c r="J15" s="126"/>
    </row>
    <row r="16" spans="1:26" ht="13" x14ac:dyDescent="0.3">
      <c r="A16" s="135" t="s">
        <v>132</v>
      </c>
      <c r="B16" s="136"/>
      <c r="C16" s="136"/>
      <c r="D16" s="136"/>
      <c r="E16" s="136"/>
      <c r="J16" s="126"/>
    </row>
    <row r="17" spans="1:10" ht="12.5" x14ac:dyDescent="0.25">
      <c r="A17" s="136"/>
      <c r="B17" s="136"/>
      <c r="C17" s="136"/>
      <c r="D17" s="136"/>
      <c r="E17" s="136"/>
      <c r="J17" s="126"/>
    </row>
    <row r="18" spans="1:10" ht="12.5" x14ac:dyDescent="0.25">
      <c r="A18" s="136">
        <v>1</v>
      </c>
      <c r="B18" s="137" t="s">
        <v>169</v>
      </c>
      <c r="C18" s="136"/>
      <c r="D18" s="136"/>
      <c r="E18" s="136"/>
      <c r="J18" s="126"/>
    </row>
    <row r="19" spans="1:10" ht="12.5" x14ac:dyDescent="0.25">
      <c r="A19" s="136">
        <v>2</v>
      </c>
      <c r="B19" s="137" t="s">
        <v>133</v>
      </c>
      <c r="C19" s="136"/>
      <c r="D19" s="136"/>
      <c r="E19" s="136"/>
      <c r="J19" s="126"/>
    </row>
    <row r="20" spans="1:10" ht="12.5" x14ac:dyDescent="0.25">
      <c r="A20" s="136"/>
      <c r="B20" s="137"/>
      <c r="C20" s="136"/>
      <c r="D20" s="136"/>
      <c r="E20" s="136"/>
      <c r="J20" s="126"/>
    </row>
    <row r="21" spans="1:10" ht="13" x14ac:dyDescent="0.3">
      <c r="A21" s="135" t="s">
        <v>134</v>
      </c>
      <c r="B21" s="137"/>
      <c r="C21" s="136"/>
      <c r="D21" s="136"/>
      <c r="E21" s="136"/>
      <c r="J21" s="126"/>
    </row>
    <row r="22" spans="1:10" ht="12.5" x14ac:dyDescent="0.25">
      <c r="A22" s="136">
        <v>1</v>
      </c>
      <c r="B22" s="137" t="s">
        <v>170</v>
      </c>
      <c r="C22" s="136"/>
      <c r="D22" s="136"/>
      <c r="E22" s="136"/>
      <c r="J22" s="126"/>
    </row>
    <row r="23" spans="1:10" ht="12.5" x14ac:dyDescent="0.25">
      <c r="A23" s="136">
        <v>2</v>
      </c>
      <c r="B23" s="137" t="s">
        <v>171</v>
      </c>
      <c r="C23" s="136"/>
      <c r="D23" s="136"/>
      <c r="E23" s="136"/>
      <c r="J23" s="126"/>
    </row>
    <row r="24" spans="1:10" ht="12.5" x14ac:dyDescent="0.25">
      <c r="A24" s="136">
        <v>3</v>
      </c>
      <c r="B24" s="125" t="s">
        <v>172</v>
      </c>
      <c r="C24" s="136"/>
      <c r="D24" s="136"/>
      <c r="E24" s="136"/>
      <c r="J24" s="126"/>
    </row>
    <row r="25" spans="1:10" ht="12.5" x14ac:dyDescent="0.25">
      <c r="A25" s="136">
        <v>4</v>
      </c>
      <c r="C25" s="136"/>
      <c r="D25" s="136"/>
      <c r="E25" s="136"/>
      <c r="J25" s="126"/>
    </row>
    <row r="26" spans="1:10" ht="12.5" x14ac:dyDescent="0.25">
      <c r="A26" s="136">
        <v>5</v>
      </c>
      <c r="B26" s="137"/>
      <c r="C26" s="136"/>
      <c r="D26" s="136"/>
      <c r="E26" s="136"/>
      <c r="J26" s="126"/>
    </row>
    <row r="27" spans="1:10" ht="12.5" x14ac:dyDescent="0.25">
      <c r="A27" s="136">
        <v>6</v>
      </c>
      <c r="C27" s="136"/>
      <c r="D27" s="136"/>
      <c r="E27" s="136"/>
      <c r="J27" s="126"/>
    </row>
    <row r="28" spans="1:10" ht="12.5" x14ac:dyDescent="0.25">
      <c r="J28" s="126"/>
    </row>
    <row r="29" spans="1:10" ht="12.5" x14ac:dyDescent="0.25">
      <c r="J29" s="126"/>
    </row>
    <row r="30" spans="1:10" ht="12.5" x14ac:dyDescent="0.25">
      <c r="J30" s="126"/>
    </row>
    <row r="31" spans="1:10" ht="12.5" x14ac:dyDescent="0.25">
      <c r="J31" s="126"/>
    </row>
    <row r="32" spans="1:10" ht="12.5" x14ac:dyDescent="0.25">
      <c r="J32" s="126"/>
    </row>
    <row r="33" spans="10:10" ht="12.5" x14ac:dyDescent="0.25">
      <c r="J33" s="126"/>
    </row>
    <row r="34" spans="10:10" ht="12.5" x14ac:dyDescent="0.25">
      <c r="J34" s="126"/>
    </row>
    <row r="35" spans="10:10" ht="12.5" x14ac:dyDescent="0.25">
      <c r="J35" s="126"/>
    </row>
    <row r="36" spans="10:10" ht="12.5" x14ac:dyDescent="0.25">
      <c r="J36" s="126"/>
    </row>
    <row r="37" spans="10:10" ht="12.5" x14ac:dyDescent="0.25">
      <c r="J37" s="126"/>
    </row>
    <row r="38" spans="10:10" ht="12.5" x14ac:dyDescent="0.25">
      <c r="J38" s="126"/>
    </row>
    <row r="39" spans="10:10" ht="12.5" x14ac:dyDescent="0.25">
      <c r="J39" s="126"/>
    </row>
    <row r="40" spans="10:10" ht="12.5" x14ac:dyDescent="0.25">
      <c r="J40" s="126"/>
    </row>
    <row r="41" spans="10:10" ht="12.5" x14ac:dyDescent="0.25">
      <c r="J41" s="126"/>
    </row>
    <row r="42" spans="10:10" ht="12.5" x14ac:dyDescent="0.25">
      <c r="J42" s="126"/>
    </row>
    <row r="43" spans="10:10" ht="12.5" x14ac:dyDescent="0.25">
      <c r="J43" s="126"/>
    </row>
    <row r="44" spans="10:10" ht="12.5" x14ac:dyDescent="0.25">
      <c r="J44" s="126"/>
    </row>
    <row r="45" spans="10:10" ht="12.5" x14ac:dyDescent="0.25">
      <c r="J45" s="126"/>
    </row>
    <row r="46" spans="10:10" ht="12.5" x14ac:dyDescent="0.25">
      <c r="J46" s="126"/>
    </row>
    <row r="47" spans="10:10" ht="12.5" x14ac:dyDescent="0.25">
      <c r="J47" s="126"/>
    </row>
    <row r="48" spans="10:10" ht="12.5" x14ac:dyDescent="0.25">
      <c r="J48" s="126"/>
    </row>
    <row r="49" spans="10:10" ht="12.5" x14ac:dyDescent="0.25">
      <c r="J49" s="126"/>
    </row>
    <row r="50" spans="10:10" ht="12.5" x14ac:dyDescent="0.25">
      <c r="J50" s="126"/>
    </row>
    <row r="51" spans="10:10" ht="12.5" x14ac:dyDescent="0.25">
      <c r="J51" s="126"/>
    </row>
    <row r="52" spans="10:10" ht="12.5" x14ac:dyDescent="0.25">
      <c r="J52" s="126"/>
    </row>
    <row r="53" spans="10:10" ht="12.5" x14ac:dyDescent="0.25">
      <c r="J53" s="126"/>
    </row>
    <row r="54" spans="10:10" ht="12.5" x14ac:dyDescent="0.25">
      <c r="J54" s="126"/>
    </row>
    <row r="55" spans="10:10" ht="12.5" x14ac:dyDescent="0.25">
      <c r="J55" s="126"/>
    </row>
    <row r="56" spans="10:10" ht="12.5" x14ac:dyDescent="0.25">
      <c r="J56" s="126"/>
    </row>
    <row r="57" spans="10:10" ht="12.5" x14ac:dyDescent="0.25">
      <c r="J57" s="126"/>
    </row>
    <row r="58" spans="10:10" ht="12.5" x14ac:dyDescent="0.25">
      <c r="J58" s="126"/>
    </row>
    <row r="59" spans="10:10" ht="12.5" x14ac:dyDescent="0.25">
      <c r="J59" s="126"/>
    </row>
    <row r="60" spans="10:10" ht="12.5" x14ac:dyDescent="0.25">
      <c r="J60" s="126"/>
    </row>
    <row r="61" spans="10:10" ht="12.5" x14ac:dyDescent="0.25">
      <c r="J61" s="126"/>
    </row>
    <row r="62" spans="10:10" ht="12.5" x14ac:dyDescent="0.25">
      <c r="J62" s="126"/>
    </row>
    <row r="63" spans="10:10" ht="12.5" x14ac:dyDescent="0.25">
      <c r="J63" s="126"/>
    </row>
    <row r="64" spans="10:10" ht="12.5" x14ac:dyDescent="0.25">
      <c r="J64" s="126"/>
    </row>
    <row r="65" spans="10:10" ht="12.5" x14ac:dyDescent="0.25">
      <c r="J65" s="126"/>
    </row>
    <row r="66" spans="10:10" ht="12.5" x14ac:dyDescent="0.25">
      <c r="J66" s="126"/>
    </row>
    <row r="67" spans="10:10" ht="12.5" x14ac:dyDescent="0.25">
      <c r="J67" s="126"/>
    </row>
    <row r="68" spans="10:10" ht="12.5" x14ac:dyDescent="0.25">
      <c r="J68" s="126"/>
    </row>
    <row r="69" spans="10:10" ht="12.5" x14ac:dyDescent="0.25">
      <c r="J69" s="126"/>
    </row>
    <row r="70" spans="10:10" ht="12.5" x14ac:dyDescent="0.25">
      <c r="J70" s="126"/>
    </row>
    <row r="71" spans="10:10" ht="12.5" x14ac:dyDescent="0.25">
      <c r="J71" s="126"/>
    </row>
    <row r="72" spans="10:10" ht="12.5" x14ac:dyDescent="0.25">
      <c r="J72" s="126"/>
    </row>
    <row r="73" spans="10:10" ht="12.5" x14ac:dyDescent="0.25">
      <c r="J73" s="126"/>
    </row>
    <row r="74" spans="10:10" ht="12.5" x14ac:dyDescent="0.25">
      <c r="J74" s="126"/>
    </row>
    <row r="75" spans="10:10" ht="12.5" x14ac:dyDescent="0.25">
      <c r="J75" s="126"/>
    </row>
    <row r="76" spans="10:10" ht="12.5" x14ac:dyDescent="0.25">
      <c r="J76" s="126"/>
    </row>
    <row r="77" spans="10:10" ht="12.5" x14ac:dyDescent="0.25">
      <c r="J77" s="126"/>
    </row>
    <row r="78" spans="10:10" ht="12.5" x14ac:dyDescent="0.25">
      <c r="J78" s="126"/>
    </row>
    <row r="79" spans="10:10" ht="12.5" x14ac:dyDescent="0.25">
      <c r="J79" s="126"/>
    </row>
    <row r="80" spans="10:10" ht="12.5" x14ac:dyDescent="0.25">
      <c r="J80" s="126"/>
    </row>
    <row r="81" spans="10:10" ht="12.5" x14ac:dyDescent="0.25">
      <c r="J81" s="126"/>
    </row>
    <row r="82" spans="10:10" ht="12.5" x14ac:dyDescent="0.25">
      <c r="J82" s="126"/>
    </row>
    <row r="83" spans="10:10" ht="12.5" x14ac:dyDescent="0.25">
      <c r="J83" s="126"/>
    </row>
    <row r="84" spans="10:10" ht="12.5" x14ac:dyDescent="0.25">
      <c r="J84" s="126"/>
    </row>
    <row r="85" spans="10:10" ht="12.5" x14ac:dyDescent="0.25">
      <c r="J85" s="126"/>
    </row>
    <row r="86" spans="10:10" ht="12.5" x14ac:dyDescent="0.25">
      <c r="J86" s="126"/>
    </row>
    <row r="87" spans="10:10" ht="12.5" x14ac:dyDescent="0.25">
      <c r="J87" s="126"/>
    </row>
    <row r="88" spans="10:10" ht="12.5" x14ac:dyDescent="0.25">
      <c r="J88" s="126"/>
    </row>
    <row r="89" spans="10:10" ht="12.5" x14ac:dyDescent="0.25">
      <c r="J89" s="126"/>
    </row>
    <row r="90" spans="10:10" ht="12.5" x14ac:dyDescent="0.25">
      <c r="J90" s="126"/>
    </row>
    <row r="91" spans="10:10" ht="12.5" x14ac:dyDescent="0.25">
      <c r="J91" s="126"/>
    </row>
    <row r="92" spans="10:10" ht="12.5" x14ac:dyDescent="0.25">
      <c r="J92" s="126"/>
    </row>
    <row r="93" spans="10:10" ht="12.5" x14ac:dyDescent="0.25">
      <c r="J93" s="126"/>
    </row>
    <row r="94" spans="10:10" ht="12.5" x14ac:dyDescent="0.25">
      <c r="J94" s="126"/>
    </row>
    <row r="95" spans="10:10" ht="12.5" x14ac:dyDescent="0.25">
      <c r="J95" s="126"/>
    </row>
    <row r="96" spans="10:10" ht="12.5" x14ac:dyDescent="0.25">
      <c r="J96" s="126"/>
    </row>
    <row r="97" spans="10:10" ht="12.5" x14ac:dyDescent="0.25">
      <c r="J97" s="126"/>
    </row>
    <row r="98" spans="10:10" ht="12.5" x14ac:dyDescent="0.25">
      <c r="J98" s="126"/>
    </row>
    <row r="99" spans="10:10" ht="12.5" x14ac:dyDescent="0.25">
      <c r="J99" s="126"/>
    </row>
    <row r="100" spans="10:10" ht="12.5" x14ac:dyDescent="0.25">
      <c r="J100" s="126"/>
    </row>
    <row r="101" spans="10:10" ht="12.5" x14ac:dyDescent="0.25">
      <c r="J101" s="126"/>
    </row>
    <row r="102" spans="10:10" ht="12.5" x14ac:dyDescent="0.25">
      <c r="J102" s="126"/>
    </row>
    <row r="103" spans="10:10" ht="12.5" x14ac:dyDescent="0.25">
      <c r="J103" s="126"/>
    </row>
    <row r="104" spans="10:10" ht="12.5" x14ac:dyDescent="0.25">
      <c r="J104" s="126"/>
    </row>
    <row r="105" spans="10:10" ht="12.5" x14ac:dyDescent="0.25">
      <c r="J105" s="126"/>
    </row>
    <row r="106" spans="10:10" ht="12.5" x14ac:dyDescent="0.25">
      <c r="J106" s="126"/>
    </row>
    <row r="107" spans="10:10" ht="12.5" x14ac:dyDescent="0.25">
      <c r="J107" s="126"/>
    </row>
    <row r="108" spans="10:10" ht="12.5" x14ac:dyDescent="0.25">
      <c r="J108" s="126"/>
    </row>
    <row r="109" spans="10:10" ht="12.5" x14ac:dyDescent="0.25">
      <c r="J109" s="126"/>
    </row>
    <row r="110" spans="10:10" ht="12.5" x14ac:dyDescent="0.25">
      <c r="J110" s="126"/>
    </row>
    <row r="111" spans="10:10" ht="12.5" x14ac:dyDescent="0.25">
      <c r="J111" s="126"/>
    </row>
    <row r="112" spans="10:10" ht="12.5" x14ac:dyDescent="0.25">
      <c r="J112" s="126"/>
    </row>
    <row r="113" spans="10:10" ht="12.5" x14ac:dyDescent="0.25">
      <c r="J113" s="126"/>
    </row>
    <row r="114" spans="10:10" ht="12.5" x14ac:dyDescent="0.25">
      <c r="J114" s="126"/>
    </row>
    <row r="115" spans="10:10" ht="12.5" x14ac:dyDescent="0.25">
      <c r="J115" s="126"/>
    </row>
    <row r="116" spans="10:10" ht="12.5" x14ac:dyDescent="0.25">
      <c r="J116" s="126"/>
    </row>
    <row r="117" spans="10:10" ht="12.5" x14ac:dyDescent="0.25">
      <c r="J117" s="126"/>
    </row>
    <row r="118" spans="10:10" ht="12.5" x14ac:dyDescent="0.25">
      <c r="J118" s="126"/>
    </row>
    <row r="119" spans="10:10" ht="12.5" x14ac:dyDescent="0.25">
      <c r="J119" s="126"/>
    </row>
    <row r="120" spans="10:10" ht="12.5" x14ac:dyDescent="0.25">
      <c r="J120" s="126"/>
    </row>
    <row r="121" spans="10:10" ht="12.5" x14ac:dyDescent="0.25">
      <c r="J121" s="126"/>
    </row>
    <row r="122" spans="10:10" ht="12.5" x14ac:dyDescent="0.25">
      <c r="J122" s="126"/>
    </row>
    <row r="123" spans="10:10" ht="12.5" x14ac:dyDescent="0.25">
      <c r="J123" s="126"/>
    </row>
    <row r="124" spans="10:10" ht="12.5" x14ac:dyDescent="0.25">
      <c r="J124" s="126"/>
    </row>
    <row r="125" spans="10:10" ht="12.5" x14ac:dyDescent="0.25">
      <c r="J125" s="126"/>
    </row>
    <row r="126" spans="10:10" ht="12.5" x14ac:dyDescent="0.25">
      <c r="J126" s="126"/>
    </row>
    <row r="127" spans="10:10" ht="12.5" x14ac:dyDescent="0.25">
      <c r="J127" s="126"/>
    </row>
    <row r="128" spans="10:10" ht="12.5" x14ac:dyDescent="0.25">
      <c r="J128" s="126"/>
    </row>
    <row r="129" spans="10:10" ht="12.5" x14ac:dyDescent="0.25">
      <c r="J129" s="126"/>
    </row>
    <row r="130" spans="10:10" ht="12.5" x14ac:dyDescent="0.25">
      <c r="J130" s="126"/>
    </row>
    <row r="131" spans="10:10" ht="12.5" x14ac:dyDescent="0.25">
      <c r="J131" s="126"/>
    </row>
    <row r="132" spans="10:10" ht="12.5" x14ac:dyDescent="0.25">
      <c r="J132" s="126"/>
    </row>
    <row r="133" spans="10:10" ht="12.5" x14ac:dyDescent="0.25">
      <c r="J133" s="126"/>
    </row>
    <row r="134" spans="10:10" ht="12.5" x14ac:dyDescent="0.25">
      <c r="J134" s="126"/>
    </row>
    <row r="135" spans="10:10" ht="12.5" x14ac:dyDescent="0.25">
      <c r="J135" s="126"/>
    </row>
    <row r="136" spans="10:10" ht="12.5" x14ac:dyDescent="0.25">
      <c r="J136" s="126"/>
    </row>
    <row r="137" spans="10:10" ht="12.5" x14ac:dyDescent="0.25">
      <c r="J137" s="126"/>
    </row>
    <row r="138" spans="10:10" ht="12.5" x14ac:dyDescent="0.25">
      <c r="J138" s="126"/>
    </row>
    <row r="139" spans="10:10" ht="12.5" x14ac:dyDescent="0.25">
      <c r="J139" s="126"/>
    </row>
    <row r="140" spans="10:10" ht="12.5" x14ac:dyDescent="0.25">
      <c r="J140" s="126"/>
    </row>
    <row r="141" spans="10:10" ht="12.5" x14ac:dyDescent="0.25">
      <c r="J141" s="126"/>
    </row>
    <row r="142" spans="10:10" ht="12.5" x14ac:dyDescent="0.25">
      <c r="J142" s="126"/>
    </row>
    <row r="143" spans="10:10" ht="12.5" x14ac:dyDescent="0.25">
      <c r="J143" s="126"/>
    </row>
    <row r="144" spans="10:10" ht="12.5" x14ac:dyDescent="0.25">
      <c r="J144" s="126"/>
    </row>
    <row r="145" spans="10:10" ht="12.5" x14ac:dyDescent="0.25">
      <c r="J145" s="126"/>
    </row>
    <row r="146" spans="10:10" ht="12.5" x14ac:dyDescent="0.25">
      <c r="J146" s="126"/>
    </row>
    <row r="147" spans="10:10" ht="12.5" x14ac:dyDescent="0.25">
      <c r="J147" s="126"/>
    </row>
    <row r="148" spans="10:10" ht="12.5" x14ac:dyDescent="0.25">
      <c r="J148" s="126"/>
    </row>
    <row r="149" spans="10:10" ht="12.5" x14ac:dyDescent="0.25">
      <c r="J149" s="126"/>
    </row>
    <row r="150" spans="10:10" ht="12.5" x14ac:dyDescent="0.25">
      <c r="J150" s="126"/>
    </row>
    <row r="151" spans="10:10" ht="12.5" x14ac:dyDescent="0.25">
      <c r="J151" s="126"/>
    </row>
    <row r="152" spans="10:10" ht="12.5" x14ac:dyDescent="0.25">
      <c r="J152" s="126"/>
    </row>
    <row r="153" spans="10:10" ht="12.5" x14ac:dyDescent="0.25">
      <c r="J153" s="126"/>
    </row>
    <row r="154" spans="10:10" ht="12.5" x14ac:dyDescent="0.25">
      <c r="J154" s="126"/>
    </row>
    <row r="155" spans="10:10" ht="12.5" x14ac:dyDescent="0.25">
      <c r="J155" s="126"/>
    </row>
    <row r="156" spans="10:10" ht="12.5" x14ac:dyDescent="0.25">
      <c r="J156" s="126"/>
    </row>
    <row r="157" spans="10:10" ht="12.5" x14ac:dyDescent="0.25">
      <c r="J157" s="126"/>
    </row>
    <row r="158" spans="10:10" ht="12.5" x14ac:dyDescent="0.25">
      <c r="J158" s="126"/>
    </row>
    <row r="159" spans="10:10" ht="12.5" x14ac:dyDescent="0.25">
      <c r="J159" s="126"/>
    </row>
    <row r="160" spans="10:10" ht="12.5" x14ac:dyDescent="0.25">
      <c r="J160" s="126"/>
    </row>
    <row r="161" spans="10:10" ht="12.5" x14ac:dyDescent="0.25">
      <c r="J161" s="126"/>
    </row>
    <row r="162" spans="10:10" ht="12.5" x14ac:dyDescent="0.25">
      <c r="J162" s="126"/>
    </row>
    <row r="163" spans="10:10" ht="12.5" x14ac:dyDescent="0.25">
      <c r="J163" s="126"/>
    </row>
    <row r="164" spans="10:10" ht="12.5" x14ac:dyDescent="0.25">
      <c r="J164" s="126"/>
    </row>
    <row r="165" spans="10:10" ht="12.5" x14ac:dyDescent="0.25">
      <c r="J165" s="126"/>
    </row>
    <row r="166" spans="10:10" ht="12.5" x14ac:dyDescent="0.25">
      <c r="J166" s="126"/>
    </row>
    <row r="167" spans="10:10" ht="12.5" x14ac:dyDescent="0.25">
      <c r="J167" s="126"/>
    </row>
    <row r="168" spans="10:10" ht="12.5" x14ac:dyDescent="0.25">
      <c r="J168" s="126"/>
    </row>
    <row r="169" spans="10:10" ht="12.5" x14ac:dyDescent="0.25">
      <c r="J169" s="126"/>
    </row>
    <row r="170" spans="10:10" ht="12.5" x14ac:dyDescent="0.25">
      <c r="J170" s="126"/>
    </row>
    <row r="171" spans="10:10" ht="12.5" x14ac:dyDescent="0.25">
      <c r="J171" s="126"/>
    </row>
    <row r="172" spans="10:10" ht="12.5" x14ac:dyDescent="0.25">
      <c r="J172" s="126"/>
    </row>
    <row r="173" spans="10:10" ht="12.5" x14ac:dyDescent="0.25">
      <c r="J173" s="126"/>
    </row>
    <row r="174" spans="10:10" ht="12.5" x14ac:dyDescent="0.25">
      <c r="J174" s="126"/>
    </row>
    <row r="175" spans="10:10" ht="12.5" x14ac:dyDescent="0.25">
      <c r="J175" s="126"/>
    </row>
    <row r="176" spans="10:10" ht="12.5" x14ac:dyDescent="0.25">
      <c r="J176" s="126"/>
    </row>
    <row r="177" spans="10:10" ht="12.5" x14ac:dyDescent="0.25">
      <c r="J177" s="126"/>
    </row>
    <row r="178" spans="10:10" ht="12.5" x14ac:dyDescent="0.25">
      <c r="J178" s="126"/>
    </row>
    <row r="179" spans="10:10" ht="12.5" x14ac:dyDescent="0.25">
      <c r="J179" s="126"/>
    </row>
    <row r="180" spans="10:10" ht="12.5" x14ac:dyDescent="0.25">
      <c r="J180" s="126"/>
    </row>
    <row r="181" spans="10:10" ht="12.5" x14ac:dyDescent="0.25">
      <c r="J181" s="126"/>
    </row>
    <row r="182" spans="10:10" ht="12.5" x14ac:dyDescent="0.25">
      <c r="J182" s="126"/>
    </row>
    <row r="183" spans="10:10" ht="12.5" x14ac:dyDescent="0.25">
      <c r="J183" s="126"/>
    </row>
    <row r="184" spans="10:10" ht="12.5" x14ac:dyDescent="0.25">
      <c r="J184" s="126"/>
    </row>
    <row r="185" spans="10:10" ht="12.5" x14ac:dyDescent="0.25">
      <c r="J185" s="126"/>
    </row>
    <row r="186" spans="10:10" ht="12.5" x14ac:dyDescent="0.25">
      <c r="J186" s="126"/>
    </row>
    <row r="187" spans="10:10" ht="12.5" x14ac:dyDescent="0.25">
      <c r="J187" s="126"/>
    </row>
    <row r="188" spans="10:10" ht="12.5" x14ac:dyDescent="0.25">
      <c r="J188" s="126"/>
    </row>
    <row r="189" spans="10:10" ht="12.5" x14ac:dyDescent="0.25">
      <c r="J189" s="126"/>
    </row>
    <row r="190" spans="10:10" ht="12.5" x14ac:dyDescent="0.25">
      <c r="J190" s="126"/>
    </row>
    <row r="191" spans="10:10" ht="12.5" x14ac:dyDescent="0.25">
      <c r="J191" s="126"/>
    </row>
    <row r="192" spans="10:10" ht="12.5" x14ac:dyDescent="0.25">
      <c r="J192" s="126"/>
    </row>
    <row r="193" spans="10:10" ht="12.5" x14ac:dyDescent="0.25">
      <c r="J193" s="126"/>
    </row>
    <row r="194" spans="10:10" ht="12.5" x14ac:dyDescent="0.25">
      <c r="J194" s="126"/>
    </row>
    <row r="195" spans="10:10" ht="12.5" x14ac:dyDescent="0.25">
      <c r="J195" s="126"/>
    </row>
    <row r="196" spans="10:10" ht="12.5" x14ac:dyDescent="0.25">
      <c r="J196" s="126"/>
    </row>
    <row r="197" spans="10:10" ht="12.5" x14ac:dyDescent="0.25">
      <c r="J197" s="126"/>
    </row>
    <row r="198" spans="10:10" ht="12.5" x14ac:dyDescent="0.25">
      <c r="J198" s="126"/>
    </row>
    <row r="199" spans="10:10" ht="12.5" x14ac:dyDescent="0.25">
      <c r="J199" s="126"/>
    </row>
    <row r="200" spans="10:10" ht="12.5" x14ac:dyDescent="0.25">
      <c r="J200" s="126"/>
    </row>
    <row r="201" spans="10:10" ht="12.5" x14ac:dyDescent="0.25">
      <c r="J201" s="126"/>
    </row>
    <row r="202" spans="10:10" ht="12.5" x14ac:dyDescent="0.25">
      <c r="J202" s="126"/>
    </row>
    <row r="203" spans="10:10" ht="12.5" x14ac:dyDescent="0.25">
      <c r="J203" s="126"/>
    </row>
    <row r="204" spans="10:10" ht="12.5" x14ac:dyDescent="0.25">
      <c r="J204" s="126"/>
    </row>
    <row r="205" spans="10:10" ht="12.5" x14ac:dyDescent="0.25">
      <c r="J205" s="126"/>
    </row>
    <row r="206" spans="10:10" ht="12.5" x14ac:dyDescent="0.25">
      <c r="J206" s="126"/>
    </row>
    <row r="207" spans="10:10" ht="12.5" x14ac:dyDescent="0.25">
      <c r="J207" s="126"/>
    </row>
    <row r="208" spans="10:10" ht="12.5" x14ac:dyDescent="0.25">
      <c r="J208" s="126"/>
    </row>
    <row r="209" spans="10:10" ht="12.5" x14ac:dyDescent="0.25">
      <c r="J209" s="126"/>
    </row>
    <row r="210" spans="10:10" ht="12.5" x14ac:dyDescent="0.25">
      <c r="J210" s="126"/>
    </row>
    <row r="211" spans="10:10" ht="12.5" x14ac:dyDescent="0.25">
      <c r="J211" s="126"/>
    </row>
    <row r="212" spans="10:10" ht="12.5" x14ac:dyDescent="0.25">
      <c r="J212" s="126"/>
    </row>
    <row r="213" spans="10:10" ht="12.5" x14ac:dyDescent="0.25">
      <c r="J213" s="126"/>
    </row>
    <row r="214" spans="10:10" ht="12.5" x14ac:dyDescent="0.25">
      <c r="J214" s="126"/>
    </row>
    <row r="215" spans="10:10" ht="12.5" x14ac:dyDescent="0.25">
      <c r="J215" s="126"/>
    </row>
    <row r="216" spans="10:10" ht="12.5" x14ac:dyDescent="0.25">
      <c r="J216" s="126"/>
    </row>
    <row r="217" spans="10:10" ht="12.5" x14ac:dyDescent="0.25">
      <c r="J217" s="126"/>
    </row>
    <row r="218" spans="10:10" ht="12.5" x14ac:dyDescent="0.25">
      <c r="J218" s="126"/>
    </row>
    <row r="219" spans="10:10" ht="12.5" x14ac:dyDescent="0.25">
      <c r="J219" s="126"/>
    </row>
    <row r="220" spans="10:10" ht="12.5" x14ac:dyDescent="0.25">
      <c r="J220" s="126"/>
    </row>
    <row r="221" spans="10:10" ht="12.5" x14ac:dyDescent="0.25">
      <c r="J221" s="126"/>
    </row>
    <row r="222" spans="10:10" ht="12.5" x14ac:dyDescent="0.25">
      <c r="J222" s="126"/>
    </row>
    <row r="223" spans="10:10" ht="12.5" x14ac:dyDescent="0.25">
      <c r="J223" s="126"/>
    </row>
    <row r="224" spans="10:10" ht="12.5" x14ac:dyDescent="0.25">
      <c r="J224" s="126"/>
    </row>
    <row r="225" spans="10:10" ht="12.5" x14ac:dyDescent="0.25">
      <c r="J225" s="126"/>
    </row>
    <row r="226" spans="10:10" ht="12.5" x14ac:dyDescent="0.25">
      <c r="J226" s="126"/>
    </row>
    <row r="227" spans="10:10" ht="12.5" x14ac:dyDescent="0.25">
      <c r="J227" s="126"/>
    </row>
    <row r="228" spans="10:10" ht="12.5" x14ac:dyDescent="0.25">
      <c r="J228" s="126"/>
    </row>
    <row r="229" spans="10:10" ht="12.5" x14ac:dyDescent="0.25">
      <c r="J229" s="126"/>
    </row>
    <row r="230" spans="10:10" ht="12.5" x14ac:dyDescent="0.25">
      <c r="J230" s="126"/>
    </row>
    <row r="231" spans="10:10" ht="12.5" x14ac:dyDescent="0.25">
      <c r="J231" s="126"/>
    </row>
    <row r="232" spans="10:10" ht="12.5" x14ac:dyDescent="0.25">
      <c r="J232" s="126"/>
    </row>
    <row r="233" spans="10:10" ht="12.5" x14ac:dyDescent="0.25">
      <c r="J233" s="126"/>
    </row>
    <row r="234" spans="10:10" ht="12.5" x14ac:dyDescent="0.25">
      <c r="J234" s="126"/>
    </row>
    <row r="235" spans="10:10" ht="12.5" x14ac:dyDescent="0.25">
      <c r="J235" s="126"/>
    </row>
    <row r="236" spans="10:10" ht="12.5" x14ac:dyDescent="0.25">
      <c r="J236" s="126"/>
    </row>
    <row r="237" spans="10:10" ht="12.5" x14ac:dyDescent="0.25">
      <c r="J237" s="126"/>
    </row>
    <row r="238" spans="10:10" ht="12.5" x14ac:dyDescent="0.25">
      <c r="J238" s="126"/>
    </row>
    <row r="239" spans="10:10" ht="12.5" x14ac:dyDescent="0.25">
      <c r="J239" s="126"/>
    </row>
    <row r="240" spans="10:10" ht="12.5" x14ac:dyDescent="0.25">
      <c r="J240" s="126"/>
    </row>
    <row r="241" spans="10:10" ht="12.5" x14ac:dyDescent="0.25">
      <c r="J241" s="126"/>
    </row>
    <row r="242" spans="10:10" ht="12.5" x14ac:dyDescent="0.25">
      <c r="J242" s="126"/>
    </row>
    <row r="243" spans="10:10" ht="12.5" x14ac:dyDescent="0.25">
      <c r="J243" s="126"/>
    </row>
    <row r="244" spans="10:10" ht="12.5" x14ac:dyDescent="0.25">
      <c r="J244" s="126"/>
    </row>
    <row r="245" spans="10:10" ht="12.5" x14ac:dyDescent="0.25">
      <c r="J245" s="126"/>
    </row>
    <row r="246" spans="10:10" ht="12.5" x14ac:dyDescent="0.25">
      <c r="J246" s="126"/>
    </row>
    <row r="247" spans="10:10" ht="12.5" x14ac:dyDescent="0.25">
      <c r="J247" s="126"/>
    </row>
    <row r="248" spans="10:10" ht="12.5" x14ac:dyDescent="0.25">
      <c r="J248" s="126"/>
    </row>
    <row r="249" spans="10:10" ht="12.5" x14ac:dyDescent="0.25">
      <c r="J249" s="126"/>
    </row>
    <row r="250" spans="10:10" ht="12.5" x14ac:dyDescent="0.25">
      <c r="J250" s="126"/>
    </row>
    <row r="251" spans="10:10" ht="12.5" x14ac:dyDescent="0.25">
      <c r="J251" s="126"/>
    </row>
    <row r="252" spans="10:10" ht="12.5" x14ac:dyDescent="0.25">
      <c r="J252" s="126"/>
    </row>
    <row r="253" spans="10:10" ht="12.5" x14ac:dyDescent="0.25">
      <c r="J253" s="126"/>
    </row>
    <row r="254" spans="10:10" ht="12.5" x14ac:dyDescent="0.25">
      <c r="J254" s="126"/>
    </row>
    <row r="255" spans="10:10" ht="12.5" x14ac:dyDescent="0.25">
      <c r="J255" s="126"/>
    </row>
    <row r="256" spans="10:10" ht="12.5" x14ac:dyDescent="0.25">
      <c r="J256" s="126"/>
    </row>
    <row r="257" spans="10:10" ht="12.5" x14ac:dyDescent="0.25">
      <c r="J257" s="126"/>
    </row>
    <row r="258" spans="10:10" ht="12.5" x14ac:dyDescent="0.25">
      <c r="J258" s="126"/>
    </row>
    <row r="259" spans="10:10" ht="12.5" x14ac:dyDescent="0.25">
      <c r="J259" s="126"/>
    </row>
    <row r="260" spans="10:10" ht="12.5" x14ac:dyDescent="0.25">
      <c r="J260" s="126"/>
    </row>
    <row r="261" spans="10:10" ht="12.5" x14ac:dyDescent="0.25">
      <c r="J261" s="126"/>
    </row>
    <row r="262" spans="10:10" ht="12.5" x14ac:dyDescent="0.25">
      <c r="J262" s="126"/>
    </row>
    <row r="263" spans="10:10" ht="12.5" x14ac:dyDescent="0.25">
      <c r="J263" s="126"/>
    </row>
    <row r="264" spans="10:10" ht="12.5" x14ac:dyDescent="0.25">
      <c r="J264" s="126"/>
    </row>
    <row r="265" spans="10:10" ht="12.5" x14ac:dyDescent="0.25">
      <c r="J265" s="126"/>
    </row>
    <row r="266" spans="10:10" ht="12.5" x14ac:dyDescent="0.25">
      <c r="J266" s="126"/>
    </row>
    <row r="267" spans="10:10" ht="12.5" x14ac:dyDescent="0.25">
      <c r="J267" s="126"/>
    </row>
    <row r="268" spans="10:10" ht="12.5" x14ac:dyDescent="0.25">
      <c r="J268" s="126"/>
    </row>
    <row r="269" spans="10:10" ht="12.5" x14ac:dyDescent="0.25">
      <c r="J269" s="126"/>
    </row>
    <row r="270" spans="10:10" ht="12.5" x14ac:dyDescent="0.25">
      <c r="J270" s="126"/>
    </row>
    <row r="271" spans="10:10" ht="12.5" x14ac:dyDescent="0.25">
      <c r="J271" s="126"/>
    </row>
    <row r="272" spans="10:10" ht="12.5" x14ac:dyDescent="0.25">
      <c r="J272" s="126"/>
    </row>
    <row r="273" spans="10:10" ht="12.5" x14ac:dyDescent="0.25">
      <c r="J273" s="126"/>
    </row>
    <row r="274" spans="10:10" ht="12.5" x14ac:dyDescent="0.25">
      <c r="J274" s="126"/>
    </row>
    <row r="275" spans="10:10" ht="12.5" x14ac:dyDescent="0.25">
      <c r="J275" s="126"/>
    </row>
    <row r="276" spans="10:10" ht="12.5" x14ac:dyDescent="0.25">
      <c r="J276" s="126"/>
    </row>
    <row r="277" spans="10:10" ht="12.5" x14ac:dyDescent="0.25">
      <c r="J277" s="126"/>
    </row>
    <row r="278" spans="10:10" ht="12.5" x14ac:dyDescent="0.25">
      <c r="J278" s="126"/>
    </row>
    <row r="279" spans="10:10" ht="12.5" x14ac:dyDescent="0.25">
      <c r="J279" s="126"/>
    </row>
    <row r="280" spans="10:10" ht="12.5" x14ac:dyDescent="0.25">
      <c r="J280" s="126"/>
    </row>
    <row r="281" spans="10:10" ht="12.5" x14ac:dyDescent="0.25">
      <c r="J281" s="126"/>
    </row>
    <row r="282" spans="10:10" ht="12.5" x14ac:dyDescent="0.25">
      <c r="J282" s="126"/>
    </row>
    <row r="283" spans="10:10" ht="12.5" x14ac:dyDescent="0.25">
      <c r="J283" s="126"/>
    </row>
    <row r="284" spans="10:10" ht="12.5" x14ac:dyDescent="0.25">
      <c r="J284" s="126"/>
    </row>
    <row r="285" spans="10:10" ht="12.5" x14ac:dyDescent="0.25">
      <c r="J285" s="126"/>
    </row>
    <row r="286" spans="10:10" ht="12.5" x14ac:dyDescent="0.25">
      <c r="J286" s="126"/>
    </row>
    <row r="287" spans="10:10" ht="12.5" x14ac:dyDescent="0.25">
      <c r="J287" s="126"/>
    </row>
    <row r="288" spans="10:10" ht="12.5" x14ac:dyDescent="0.25">
      <c r="J288" s="126"/>
    </row>
    <row r="289" spans="10:10" ht="12.5" x14ac:dyDescent="0.25">
      <c r="J289" s="126"/>
    </row>
    <row r="290" spans="10:10" ht="12.5" x14ac:dyDescent="0.25">
      <c r="J290" s="126"/>
    </row>
    <row r="291" spans="10:10" ht="12.5" x14ac:dyDescent="0.25">
      <c r="J291" s="126"/>
    </row>
    <row r="292" spans="10:10" ht="12.5" x14ac:dyDescent="0.25">
      <c r="J292" s="126"/>
    </row>
    <row r="293" spans="10:10" ht="12.5" x14ac:dyDescent="0.25">
      <c r="J293" s="126"/>
    </row>
    <row r="294" spans="10:10" ht="12.5" x14ac:dyDescent="0.25">
      <c r="J294" s="126"/>
    </row>
    <row r="295" spans="10:10" ht="12.5" x14ac:dyDescent="0.25">
      <c r="J295" s="126"/>
    </row>
    <row r="296" spans="10:10" ht="12.5" x14ac:dyDescent="0.25">
      <c r="J296" s="126"/>
    </row>
    <row r="297" spans="10:10" ht="12.5" x14ac:dyDescent="0.25">
      <c r="J297" s="126"/>
    </row>
    <row r="298" spans="10:10" ht="12.5" x14ac:dyDescent="0.25">
      <c r="J298" s="126"/>
    </row>
    <row r="299" spans="10:10" ht="12.5" x14ac:dyDescent="0.25">
      <c r="J299" s="126"/>
    </row>
    <row r="300" spans="10:10" ht="12.5" x14ac:dyDescent="0.25">
      <c r="J300" s="126"/>
    </row>
    <row r="301" spans="10:10" ht="12.5" x14ac:dyDescent="0.25">
      <c r="J301" s="126"/>
    </row>
    <row r="302" spans="10:10" ht="12.5" x14ac:dyDescent="0.25">
      <c r="J302" s="126"/>
    </row>
    <row r="303" spans="10:10" ht="12.5" x14ac:dyDescent="0.25">
      <c r="J303" s="126"/>
    </row>
    <row r="304" spans="10:10" ht="12.5" x14ac:dyDescent="0.25">
      <c r="J304" s="126"/>
    </row>
    <row r="305" spans="10:10" ht="12.5" x14ac:dyDescent="0.25">
      <c r="J305" s="126"/>
    </row>
    <row r="306" spans="10:10" ht="12.5" x14ac:dyDescent="0.25">
      <c r="J306" s="126"/>
    </row>
    <row r="307" spans="10:10" ht="12.5" x14ac:dyDescent="0.25">
      <c r="J307" s="126"/>
    </row>
    <row r="308" spans="10:10" ht="12.5" x14ac:dyDescent="0.25">
      <c r="J308" s="126"/>
    </row>
    <row r="309" spans="10:10" ht="12.5" x14ac:dyDescent="0.25">
      <c r="J309" s="126"/>
    </row>
    <row r="310" spans="10:10" ht="12.5" x14ac:dyDescent="0.25">
      <c r="J310" s="126"/>
    </row>
    <row r="311" spans="10:10" ht="12.5" x14ac:dyDescent="0.25">
      <c r="J311" s="126"/>
    </row>
    <row r="312" spans="10:10" ht="12.5" x14ac:dyDescent="0.25">
      <c r="J312" s="126"/>
    </row>
    <row r="313" spans="10:10" ht="12.5" x14ac:dyDescent="0.25">
      <c r="J313" s="126"/>
    </row>
    <row r="314" spans="10:10" ht="12.5" x14ac:dyDescent="0.25">
      <c r="J314" s="126"/>
    </row>
    <row r="315" spans="10:10" ht="12.5" x14ac:dyDescent="0.25">
      <c r="J315" s="126"/>
    </row>
    <row r="316" spans="10:10" ht="12.5" x14ac:dyDescent="0.25">
      <c r="J316" s="126"/>
    </row>
    <row r="317" spans="10:10" ht="12.5" x14ac:dyDescent="0.25">
      <c r="J317" s="126"/>
    </row>
    <row r="318" spans="10:10" ht="12.5" x14ac:dyDescent="0.25">
      <c r="J318" s="126"/>
    </row>
    <row r="319" spans="10:10" ht="12.5" x14ac:dyDescent="0.25">
      <c r="J319" s="126"/>
    </row>
    <row r="320" spans="10:10" ht="12.5" x14ac:dyDescent="0.25">
      <c r="J320" s="126"/>
    </row>
    <row r="321" spans="10:10" ht="12.5" x14ac:dyDescent="0.25">
      <c r="J321" s="126"/>
    </row>
    <row r="322" spans="10:10" ht="12.5" x14ac:dyDescent="0.25">
      <c r="J322" s="126"/>
    </row>
    <row r="323" spans="10:10" ht="12.5" x14ac:dyDescent="0.25">
      <c r="J323" s="126"/>
    </row>
    <row r="324" spans="10:10" ht="12.5" x14ac:dyDescent="0.25">
      <c r="J324" s="126"/>
    </row>
    <row r="325" spans="10:10" ht="12.5" x14ac:dyDescent="0.25">
      <c r="J325" s="126"/>
    </row>
    <row r="326" spans="10:10" ht="12.5" x14ac:dyDescent="0.25">
      <c r="J326" s="126"/>
    </row>
    <row r="327" spans="10:10" ht="12.5" x14ac:dyDescent="0.25">
      <c r="J327" s="126"/>
    </row>
    <row r="328" spans="10:10" ht="12.5" x14ac:dyDescent="0.25">
      <c r="J328" s="126"/>
    </row>
    <row r="329" spans="10:10" ht="12.5" x14ac:dyDescent="0.25">
      <c r="J329" s="126"/>
    </row>
    <row r="330" spans="10:10" ht="12.5" x14ac:dyDescent="0.25">
      <c r="J330" s="126"/>
    </row>
    <row r="331" spans="10:10" ht="12.5" x14ac:dyDescent="0.25">
      <c r="J331" s="126"/>
    </row>
    <row r="332" spans="10:10" ht="12.5" x14ac:dyDescent="0.25">
      <c r="J332" s="126"/>
    </row>
    <row r="333" spans="10:10" ht="12.5" x14ac:dyDescent="0.25">
      <c r="J333" s="126"/>
    </row>
    <row r="334" spans="10:10" ht="12.5" x14ac:dyDescent="0.25">
      <c r="J334" s="126"/>
    </row>
    <row r="335" spans="10:10" ht="12.5" x14ac:dyDescent="0.25">
      <c r="J335" s="126"/>
    </row>
    <row r="336" spans="10:10" ht="12.5" x14ac:dyDescent="0.25">
      <c r="J336" s="126"/>
    </row>
    <row r="337" spans="10:10" ht="12.5" x14ac:dyDescent="0.25">
      <c r="J337" s="126"/>
    </row>
    <row r="338" spans="10:10" ht="12.5" x14ac:dyDescent="0.25">
      <c r="J338" s="126"/>
    </row>
    <row r="339" spans="10:10" ht="12.5" x14ac:dyDescent="0.25">
      <c r="J339" s="126"/>
    </row>
    <row r="340" spans="10:10" ht="12.5" x14ac:dyDescent="0.25">
      <c r="J340" s="126"/>
    </row>
    <row r="341" spans="10:10" ht="12.5" x14ac:dyDescent="0.25">
      <c r="J341" s="126"/>
    </row>
    <row r="342" spans="10:10" ht="12.5" x14ac:dyDescent="0.25">
      <c r="J342" s="126"/>
    </row>
    <row r="343" spans="10:10" ht="12.5" x14ac:dyDescent="0.25">
      <c r="J343" s="126"/>
    </row>
    <row r="344" spans="10:10" ht="12.5" x14ac:dyDescent="0.25">
      <c r="J344" s="126"/>
    </row>
    <row r="345" spans="10:10" ht="12.5" x14ac:dyDescent="0.25">
      <c r="J345" s="126"/>
    </row>
    <row r="346" spans="10:10" ht="12.5" x14ac:dyDescent="0.25">
      <c r="J346" s="126"/>
    </row>
    <row r="347" spans="10:10" ht="12.5" x14ac:dyDescent="0.25">
      <c r="J347" s="126"/>
    </row>
    <row r="348" spans="10:10" ht="12.5" x14ac:dyDescent="0.25">
      <c r="J348" s="126"/>
    </row>
    <row r="349" spans="10:10" ht="12.5" x14ac:dyDescent="0.25">
      <c r="J349" s="126"/>
    </row>
    <row r="350" spans="10:10" ht="12.5" x14ac:dyDescent="0.25">
      <c r="J350" s="126"/>
    </row>
    <row r="351" spans="10:10" ht="12.5" x14ac:dyDescent="0.25">
      <c r="J351" s="126"/>
    </row>
    <row r="352" spans="10:10" ht="12.5" x14ac:dyDescent="0.25">
      <c r="J352" s="126"/>
    </row>
    <row r="353" spans="10:10" ht="12.5" x14ac:dyDescent="0.25">
      <c r="J353" s="126"/>
    </row>
    <row r="354" spans="10:10" ht="12.5" x14ac:dyDescent="0.25">
      <c r="J354" s="126"/>
    </row>
    <row r="355" spans="10:10" ht="12.5" x14ac:dyDescent="0.25">
      <c r="J355" s="126"/>
    </row>
    <row r="356" spans="10:10" ht="12.5" x14ac:dyDescent="0.25">
      <c r="J356" s="126"/>
    </row>
    <row r="357" spans="10:10" ht="12.5" x14ac:dyDescent="0.25">
      <c r="J357" s="126"/>
    </row>
    <row r="358" spans="10:10" ht="12.5" x14ac:dyDescent="0.25">
      <c r="J358" s="126"/>
    </row>
    <row r="359" spans="10:10" ht="12.5" x14ac:dyDescent="0.25">
      <c r="J359" s="126"/>
    </row>
    <row r="360" spans="10:10" ht="12.5" x14ac:dyDescent="0.25">
      <c r="J360" s="126"/>
    </row>
    <row r="361" spans="10:10" ht="12.5" x14ac:dyDescent="0.25">
      <c r="J361" s="126"/>
    </row>
    <row r="362" spans="10:10" ht="12.5" x14ac:dyDescent="0.25">
      <c r="J362" s="126"/>
    </row>
    <row r="363" spans="10:10" ht="12.5" x14ac:dyDescent="0.25">
      <c r="J363" s="126"/>
    </row>
    <row r="364" spans="10:10" ht="12.5" x14ac:dyDescent="0.25">
      <c r="J364" s="126"/>
    </row>
    <row r="365" spans="10:10" ht="12.5" x14ac:dyDescent="0.25">
      <c r="J365" s="126"/>
    </row>
    <row r="366" spans="10:10" ht="12.5" x14ac:dyDescent="0.25">
      <c r="J366" s="126"/>
    </row>
    <row r="367" spans="10:10" ht="12.5" x14ac:dyDescent="0.25">
      <c r="J367" s="126"/>
    </row>
    <row r="368" spans="10:10" ht="12.5" x14ac:dyDescent="0.25">
      <c r="J368" s="126"/>
    </row>
    <row r="369" spans="10:10" ht="12.5" x14ac:dyDescent="0.25">
      <c r="J369" s="126"/>
    </row>
    <row r="370" spans="10:10" ht="12.5" x14ac:dyDescent="0.25">
      <c r="J370" s="126"/>
    </row>
    <row r="371" spans="10:10" ht="12.5" x14ac:dyDescent="0.25">
      <c r="J371" s="126"/>
    </row>
    <row r="372" spans="10:10" ht="12.5" x14ac:dyDescent="0.25">
      <c r="J372" s="126"/>
    </row>
    <row r="373" spans="10:10" ht="12.5" x14ac:dyDescent="0.25">
      <c r="J373" s="126"/>
    </row>
    <row r="374" spans="10:10" ht="12.5" x14ac:dyDescent="0.25">
      <c r="J374" s="126"/>
    </row>
    <row r="375" spans="10:10" ht="12.5" x14ac:dyDescent="0.25">
      <c r="J375" s="126"/>
    </row>
    <row r="376" spans="10:10" ht="12.5" x14ac:dyDescent="0.25">
      <c r="J376" s="126"/>
    </row>
    <row r="377" spans="10:10" ht="12.5" x14ac:dyDescent="0.25">
      <c r="J377" s="126"/>
    </row>
    <row r="378" spans="10:10" ht="12.5" x14ac:dyDescent="0.25">
      <c r="J378" s="126"/>
    </row>
    <row r="379" spans="10:10" ht="12.5" x14ac:dyDescent="0.25">
      <c r="J379" s="126"/>
    </row>
    <row r="380" spans="10:10" ht="12.5" x14ac:dyDescent="0.25">
      <c r="J380" s="126"/>
    </row>
    <row r="381" spans="10:10" ht="12.5" x14ac:dyDescent="0.25">
      <c r="J381" s="126"/>
    </row>
    <row r="382" spans="10:10" ht="12.5" x14ac:dyDescent="0.25">
      <c r="J382" s="126"/>
    </row>
    <row r="383" spans="10:10" ht="12.5" x14ac:dyDescent="0.25">
      <c r="J383" s="126"/>
    </row>
    <row r="384" spans="10:10" ht="12.5" x14ac:dyDescent="0.25">
      <c r="J384" s="126"/>
    </row>
    <row r="385" spans="10:10" ht="12.5" x14ac:dyDescent="0.25">
      <c r="J385" s="126"/>
    </row>
    <row r="386" spans="10:10" ht="12.5" x14ac:dyDescent="0.25">
      <c r="J386" s="126"/>
    </row>
    <row r="387" spans="10:10" ht="12.5" x14ac:dyDescent="0.25">
      <c r="J387" s="126"/>
    </row>
    <row r="388" spans="10:10" ht="12.5" x14ac:dyDescent="0.25">
      <c r="J388" s="126"/>
    </row>
    <row r="389" spans="10:10" ht="12.5" x14ac:dyDescent="0.25">
      <c r="J389" s="126"/>
    </row>
    <row r="390" spans="10:10" ht="12.5" x14ac:dyDescent="0.25">
      <c r="J390" s="126"/>
    </row>
    <row r="391" spans="10:10" ht="12.5" x14ac:dyDescent="0.25">
      <c r="J391" s="126"/>
    </row>
    <row r="392" spans="10:10" ht="12.5" x14ac:dyDescent="0.25">
      <c r="J392" s="126"/>
    </row>
    <row r="393" spans="10:10" ht="12.5" x14ac:dyDescent="0.25">
      <c r="J393" s="126"/>
    </row>
    <row r="394" spans="10:10" ht="12.5" x14ac:dyDescent="0.25">
      <c r="J394" s="126"/>
    </row>
    <row r="395" spans="10:10" ht="12.5" x14ac:dyDescent="0.25">
      <c r="J395" s="126"/>
    </row>
    <row r="396" spans="10:10" ht="12.5" x14ac:dyDescent="0.25">
      <c r="J396" s="126"/>
    </row>
    <row r="397" spans="10:10" ht="12.5" x14ac:dyDescent="0.25">
      <c r="J397" s="126"/>
    </row>
    <row r="398" spans="10:10" ht="12.5" x14ac:dyDescent="0.25">
      <c r="J398" s="126"/>
    </row>
    <row r="399" spans="10:10" ht="12.5" x14ac:dyDescent="0.25">
      <c r="J399" s="126"/>
    </row>
    <row r="400" spans="10:10" ht="12.5" x14ac:dyDescent="0.25">
      <c r="J400" s="126"/>
    </row>
    <row r="401" spans="10:10" ht="12.5" x14ac:dyDescent="0.25">
      <c r="J401" s="126"/>
    </row>
    <row r="402" spans="10:10" ht="12.5" x14ac:dyDescent="0.25">
      <c r="J402" s="126"/>
    </row>
    <row r="403" spans="10:10" ht="12.5" x14ac:dyDescent="0.25">
      <c r="J403" s="126"/>
    </row>
    <row r="404" spans="10:10" ht="12.5" x14ac:dyDescent="0.25">
      <c r="J404" s="126"/>
    </row>
    <row r="405" spans="10:10" ht="12.5" x14ac:dyDescent="0.25">
      <c r="J405" s="126"/>
    </row>
    <row r="406" spans="10:10" ht="12.5" x14ac:dyDescent="0.25">
      <c r="J406" s="126"/>
    </row>
    <row r="407" spans="10:10" ht="12.5" x14ac:dyDescent="0.25">
      <c r="J407" s="126"/>
    </row>
    <row r="408" spans="10:10" ht="12.5" x14ac:dyDescent="0.25">
      <c r="J408" s="126"/>
    </row>
    <row r="409" spans="10:10" ht="12.5" x14ac:dyDescent="0.25">
      <c r="J409" s="126"/>
    </row>
    <row r="410" spans="10:10" ht="12.5" x14ac:dyDescent="0.25">
      <c r="J410" s="126"/>
    </row>
    <row r="411" spans="10:10" ht="12.5" x14ac:dyDescent="0.25">
      <c r="J411" s="126"/>
    </row>
    <row r="412" spans="10:10" ht="12.5" x14ac:dyDescent="0.25">
      <c r="J412" s="126"/>
    </row>
    <row r="413" spans="10:10" ht="12.5" x14ac:dyDescent="0.25">
      <c r="J413" s="126"/>
    </row>
    <row r="414" spans="10:10" ht="12.5" x14ac:dyDescent="0.25">
      <c r="J414" s="126"/>
    </row>
    <row r="415" spans="10:10" ht="12.5" x14ac:dyDescent="0.25">
      <c r="J415" s="126"/>
    </row>
    <row r="416" spans="10:10" ht="12.5" x14ac:dyDescent="0.25">
      <c r="J416" s="126"/>
    </row>
    <row r="417" spans="10:10" ht="12.5" x14ac:dyDescent="0.25">
      <c r="J417" s="126"/>
    </row>
    <row r="418" spans="10:10" ht="12.5" x14ac:dyDescent="0.25">
      <c r="J418" s="126"/>
    </row>
    <row r="419" spans="10:10" ht="12.5" x14ac:dyDescent="0.25">
      <c r="J419" s="126"/>
    </row>
    <row r="420" spans="10:10" ht="12.5" x14ac:dyDescent="0.25">
      <c r="J420" s="126"/>
    </row>
    <row r="421" spans="10:10" ht="12.5" x14ac:dyDescent="0.25">
      <c r="J421" s="126"/>
    </row>
    <row r="422" spans="10:10" ht="12.5" x14ac:dyDescent="0.25">
      <c r="J422" s="126"/>
    </row>
    <row r="423" spans="10:10" ht="12.5" x14ac:dyDescent="0.25">
      <c r="J423" s="126"/>
    </row>
    <row r="424" spans="10:10" ht="12.5" x14ac:dyDescent="0.25">
      <c r="J424" s="126"/>
    </row>
    <row r="425" spans="10:10" ht="12.5" x14ac:dyDescent="0.25">
      <c r="J425" s="126"/>
    </row>
    <row r="426" spans="10:10" ht="12.5" x14ac:dyDescent="0.25">
      <c r="J426" s="126"/>
    </row>
    <row r="427" spans="10:10" ht="12.5" x14ac:dyDescent="0.25">
      <c r="J427" s="126"/>
    </row>
    <row r="428" spans="10:10" ht="12.5" x14ac:dyDescent="0.25">
      <c r="J428" s="126"/>
    </row>
    <row r="429" spans="10:10" ht="12.5" x14ac:dyDescent="0.25">
      <c r="J429" s="126"/>
    </row>
    <row r="430" spans="10:10" ht="12.5" x14ac:dyDescent="0.25">
      <c r="J430" s="126"/>
    </row>
    <row r="431" spans="10:10" ht="12.5" x14ac:dyDescent="0.25">
      <c r="J431" s="126"/>
    </row>
    <row r="432" spans="10:10" ht="12.5" x14ac:dyDescent="0.25">
      <c r="J432" s="126"/>
    </row>
    <row r="433" spans="10:10" ht="12.5" x14ac:dyDescent="0.25">
      <c r="J433" s="126"/>
    </row>
    <row r="434" spans="10:10" ht="12.5" x14ac:dyDescent="0.25">
      <c r="J434" s="126"/>
    </row>
    <row r="435" spans="10:10" ht="12.5" x14ac:dyDescent="0.25">
      <c r="J435" s="126"/>
    </row>
    <row r="436" spans="10:10" ht="12.5" x14ac:dyDescent="0.25">
      <c r="J436" s="126"/>
    </row>
    <row r="437" spans="10:10" ht="12.5" x14ac:dyDescent="0.25">
      <c r="J437" s="126"/>
    </row>
    <row r="438" spans="10:10" ht="12.5" x14ac:dyDescent="0.25">
      <c r="J438" s="126"/>
    </row>
    <row r="439" spans="10:10" ht="12.5" x14ac:dyDescent="0.25">
      <c r="J439" s="126"/>
    </row>
    <row r="440" spans="10:10" ht="12.5" x14ac:dyDescent="0.25">
      <c r="J440" s="126"/>
    </row>
    <row r="441" spans="10:10" ht="12.5" x14ac:dyDescent="0.25">
      <c r="J441" s="126"/>
    </row>
    <row r="442" spans="10:10" ht="12.5" x14ac:dyDescent="0.25">
      <c r="J442" s="126"/>
    </row>
    <row r="443" spans="10:10" ht="12.5" x14ac:dyDescent="0.25">
      <c r="J443" s="126"/>
    </row>
    <row r="444" spans="10:10" ht="12.5" x14ac:dyDescent="0.25">
      <c r="J444" s="126"/>
    </row>
    <row r="445" spans="10:10" ht="12.5" x14ac:dyDescent="0.25">
      <c r="J445" s="126"/>
    </row>
    <row r="446" spans="10:10" ht="12.5" x14ac:dyDescent="0.25">
      <c r="J446" s="126"/>
    </row>
    <row r="447" spans="10:10" ht="12.5" x14ac:dyDescent="0.25">
      <c r="J447" s="126"/>
    </row>
    <row r="448" spans="10:10" ht="12.5" x14ac:dyDescent="0.25">
      <c r="J448" s="126"/>
    </row>
    <row r="449" spans="10:10" ht="12.5" x14ac:dyDescent="0.25">
      <c r="J449" s="126"/>
    </row>
    <row r="450" spans="10:10" ht="12.5" x14ac:dyDescent="0.25">
      <c r="J450" s="126"/>
    </row>
    <row r="451" spans="10:10" ht="12.5" x14ac:dyDescent="0.25">
      <c r="J451" s="126"/>
    </row>
    <row r="452" spans="10:10" ht="12.5" x14ac:dyDescent="0.25">
      <c r="J452" s="126"/>
    </row>
    <row r="453" spans="10:10" ht="12.5" x14ac:dyDescent="0.25">
      <c r="J453" s="126"/>
    </row>
    <row r="454" spans="10:10" ht="12.5" x14ac:dyDescent="0.25">
      <c r="J454" s="126"/>
    </row>
    <row r="455" spans="10:10" ht="12.5" x14ac:dyDescent="0.25">
      <c r="J455" s="126"/>
    </row>
    <row r="456" spans="10:10" ht="12.5" x14ac:dyDescent="0.25">
      <c r="J456" s="126"/>
    </row>
    <row r="457" spans="10:10" ht="12.5" x14ac:dyDescent="0.25">
      <c r="J457" s="126"/>
    </row>
    <row r="458" spans="10:10" ht="12.5" x14ac:dyDescent="0.25">
      <c r="J458" s="126"/>
    </row>
    <row r="459" spans="10:10" ht="12.5" x14ac:dyDescent="0.25">
      <c r="J459" s="126"/>
    </row>
    <row r="460" spans="10:10" ht="12.5" x14ac:dyDescent="0.25">
      <c r="J460" s="126"/>
    </row>
    <row r="461" spans="10:10" ht="12.5" x14ac:dyDescent="0.25">
      <c r="J461" s="126"/>
    </row>
    <row r="462" spans="10:10" ht="12.5" x14ac:dyDescent="0.25">
      <c r="J462" s="126"/>
    </row>
    <row r="463" spans="10:10" ht="12.5" x14ac:dyDescent="0.25">
      <c r="J463" s="126"/>
    </row>
    <row r="464" spans="10:10" ht="12.5" x14ac:dyDescent="0.25">
      <c r="J464" s="126"/>
    </row>
    <row r="465" spans="10:10" ht="12.5" x14ac:dyDescent="0.25">
      <c r="J465" s="126"/>
    </row>
    <row r="466" spans="10:10" ht="12.5" x14ac:dyDescent="0.25">
      <c r="J466" s="126"/>
    </row>
    <row r="467" spans="10:10" ht="12.5" x14ac:dyDescent="0.25">
      <c r="J467" s="126"/>
    </row>
    <row r="468" spans="10:10" ht="12.5" x14ac:dyDescent="0.25">
      <c r="J468" s="126"/>
    </row>
    <row r="469" spans="10:10" ht="12.5" x14ac:dyDescent="0.25">
      <c r="J469" s="126"/>
    </row>
    <row r="470" spans="10:10" ht="12.5" x14ac:dyDescent="0.25">
      <c r="J470" s="126"/>
    </row>
    <row r="471" spans="10:10" ht="12.5" x14ac:dyDescent="0.25">
      <c r="J471" s="126"/>
    </row>
    <row r="472" spans="10:10" ht="12.5" x14ac:dyDescent="0.25">
      <c r="J472" s="126"/>
    </row>
    <row r="473" spans="10:10" ht="12.5" x14ac:dyDescent="0.25">
      <c r="J473" s="126"/>
    </row>
    <row r="474" spans="10:10" ht="12.5" x14ac:dyDescent="0.25">
      <c r="J474" s="126"/>
    </row>
    <row r="475" spans="10:10" ht="12.5" x14ac:dyDescent="0.25">
      <c r="J475" s="126"/>
    </row>
    <row r="476" spans="10:10" ht="12.5" x14ac:dyDescent="0.25">
      <c r="J476" s="126"/>
    </row>
    <row r="477" spans="10:10" ht="12.5" x14ac:dyDescent="0.25">
      <c r="J477" s="126"/>
    </row>
    <row r="478" spans="10:10" ht="12.5" x14ac:dyDescent="0.25">
      <c r="J478" s="126"/>
    </row>
    <row r="479" spans="10:10" ht="12.5" x14ac:dyDescent="0.25">
      <c r="J479" s="126"/>
    </row>
    <row r="480" spans="10:10" ht="12.5" x14ac:dyDescent="0.25">
      <c r="J480" s="126"/>
    </row>
    <row r="481" spans="10:10" ht="12.5" x14ac:dyDescent="0.25">
      <c r="J481" s="126"/>
    </row>
    <row r="482" spans="10:10" ht="12.5" x14ac:dyDescent="0.25">
      <c r="J482" s="126"/>
    </row>
    <row r="483" spans="10:10" ht="12.5" x14ac:dyDescent="0.25">
      <c r="J483" s="126"/>
    </row>
    <row r="484" spans="10:10" ht="12.5" x14ac:dyDescent="0.25">
      <c r="J484" s="126"/>
    </row>
    <row r="485" spans="10:10" ht="12.5" x14ac:dyDescent="0.25">
      <c r="J485" s="126"/>
    </row>
    <row r="486" spans="10:10" ht="12.5" x14ac:dyDescent="0.25">
      <c r="J486" s="126"/>
    </row>
    <row r="487" spans="10:10" ht="12.5" x14ac:dyDescent="0.25">
      <c r="J487" s="126"/>
    </row>
    <row r="488" spans="10:10" ht="12.5" x14ac:dyDescent="0.25">
      <c r="J488" s="126"/>
    </row>
    <row r="489" spans="10:10" ht="12.5" x14ac:dyDescent="0.25">
      <c r="J489" s="126"/>
    </row>
    <row r="490" spans="10:10" ht="12.5" x14ac:dyDescent="0.25">
      <c r="J490" s="126"/>
    </row>
    <row r="491" spans="10:10" ht="12.5" x14ac:dyDescent="0.25">
      <c r="J491" s="126"/>
    </row>
    <row r="492" spans="10:10" ht="12.5" x14ac:dyDescent="0.25">
      <c r="J492" s="126"/>
    </row>
    <row r="493" spans="10:10" ht="12.5" x14ac:dyDescent="0.25">
      <c r="J493" s="126"/>
    </row>
    <row r="494" spans="10:10" ht="12.5" x14ac:dyDescent="0.25">
      <c r="J494" s="126"/>
    </row>
    <row r="495" spans="10:10" ht="12.5" x14ac:dyDescent="0.25">
      <c r="J495" s="126"/>
    </row>
    <row r="496" spans="10:10" ht="12.5" x14ac:dyDescent="0.25">
      <c r="J496" s="126"/>
    </row>
    <row r="497" spans="10:10" ht="12.5" x14ac:dyDescent="0.25">
      <c r="J497" s="126"/>
    </row>
    <row r="498" spans="10:10" ht="12.5" x14ac:dyDescent="0.25">
      <c r="J498" s="126"/>
    </row>
    <row r="499" spans="10:10" ht="12.5" x14ac:dyDescent="0.25">
      <c r="J499" s="126"/>
    </row>
    <row r="500" spans="10:10" ht="12.5" x14ac:dyDescent="0.25">
      <c r="J500" s="126"/>
    </row>
    <row r="501" spans="10:10" ht="12.5" x14ac:dyDescent="0.25">
      <c r="J501" s="126"/>
    </row>
    <row r="502" spans="10:10" ht="12.5" x14ac:dyDescent="0.25">
      <c r="J502" s="126"/>
    </row>
    <row r="503" spans="10:10" ht="12.5" x14ac:dyDescent="0.25">
      <c r="J503" s="126"/>
    </row>
    <row r="504" spans="10:10" ht="12.5" x14ac:dyDescent="0.25">
      <c r="J504" s="126"/>
    </row>
    <row r="505" spans="10:10" ht="12.5" x14ac:dyDescent="0.25">
      <c r="J505" s="126"/>
    </row>
    <row r="506" spans="10:10" ht="12.5" x14ac:dyDescent="0.25">
      <c r="J506" s="126"/>
    </row>
    <row r="507" spans="10:10" ht="12.5" x14ac:dyDescent="0.25">
      <c r="J507" s="126"/>
    </row>
    <row r="508" spans="10:10" ht="12.5" x14ac:dyDescent="0.25">
      <c r="J508" s="126"/>
    </row>
    <row r="509" spans="10:10" ht="12.5" x14ac:dyDescent="0.25">
      <c r="J509" s="126"/>
    </row>
    <row r="510" spans="10:10" ht="12.5" x14ac:dyDescent="0.25">
      <c r="J510" s="126"/>
    </row>
    <row r="511" spans="10:10" ht="12.5" x14ac:dyDescent="0.25">
      <c r="J511" s="126"/>
    </row>
    <row r="512" spans="10:10" ht="12.5" x14ac:dyDescent="0.25">
      <c r="J512" s="126"/>
    </row>
    <row r="513" spans="10:10" ht="12.5" x14ac:dyDescent="0.25">
      <c r="J513" s="126"/>
    </row>
    <row r="514" spans="10:10" ht="12.5" x14ac:dyDescent="0.25">
      <c r="J514" s="126"/>
    </row>
    <row r="515" spans="10:10" ht="12.5" x14ac:dyDescent="0.25">
      <c r="J515" s="126"/>
    </row>
    <row r="516" spans="10:10" ht="12.5" x14ac:dyDescent="0.25">
      <c r="J516" s="126"/>
    </row>
    <row r="517" spans="10:10" ht="12.5" x14ac:dyDescent="0.25">
      <c r="J517" s="126"/>
    </row>
    <row r="518" spans="10:10" ht="12.5" x14ac:dyDescent="0.25">
      <c r="J518" s="126"/>
    </row>
    <row r="519" spans="10:10" ht="12.5" x14ac:dyDescent="0.25">
      <c r="J519" s="126"/>
    </row>
    <row r="520" spans="10:10" ht="12.5" x14ac:dyDescent="0.25">
      <c r="J520" s="126"/>
    </row>
    <row r="521" spans="10:10" ht="12.5" x14ac:dyDescent="0.25">
      <c r="J521" s="126"/>
    </row>
    <row r="522" spans="10:10" ht="12.5" x14ac:dyDescent="0.25">
      <c r="J522" s="126"/>
    </row>
    <row r="523" spans="10:10" ht="12.5" x14ac:dyDescent="0.25">
      <c r="J523" s="126"/>
    </row>
    <row r="524" spans="10:10" ht="12.5" x14ac:dyDescent="0.25">
      <c r="J524" s="126"/>
    </row>
    <row r="525" spans="10:10" ht="12.5" x14ac:dyDescent="0.25">
      <c r="J525" s="126"/>
    </row>
    <row r="526" spans="10:10" ht="12.5" x14ac:dyDescent="0.25">
      <c r="J526" s="126"/>
    </row>
    <row r="527" spans="10:10" ht="12.5" x14ac:dyDescent="0.25">
      <c r="J527" s="126"/>
    </row>
    <row r="528" spans="10:10" ht="12.5" x14ac:dyDescent="0.25">
      <c r="J528" s="126"/>
    </row>
    <row r="529" spans="10:10" ht="12.5" x14ac:dyDescent="0.25">
      <c r="J529" s="126"/>
    </row>
    <row r="530" spans="10:10" ht="12.5" x14ac:dyDescent="0.25">
      <c r="J530" s="126"/>
    </row>
    <row r="531" spans="10:10" ht="12.5" x14ac:dyDescent="0.25">
      <c r="J531" s="126"/>
    </row>
    <row r="532" spans="10:10" ht="12.5" x14ac:dyDescent="0.25">
      <c r="J532" s="126"/>
    </row>
    <row r="533" spans="10:10" ht="12.5" x14ac:dyDescent="0.25">
      <c r="J533" s="126"/>
    </row>
    <row r="534" spans="10:10" ht="12.5" x14ac:dyDescent="0.25">
      <c r="J534" s="126"/>
    </row>
    <row r="535" spans="10:10" ht="12.5" x14ac:dyDescent="0.25">
      <c r="J535" s="126"/>
    </row>
    <row r="536" spans="10:10" ht="12.5" x14ac:dyDescent="0.25">
      <c r="J536" s="126"/>
    </row>
    <row r="537" spans="10:10" ht="12.5" x14ac:dyDescent="0.25">
      <c r="J537" s="126"/>
    </row>
    <row r="538" spans="10:10" ht="12.5" x14ac:dyDescent="0.25">
      <c r="J538" s="126"/>
    </row>
    <row r="539" spans="10:10" ht="12.5" x14ac:dyDescent="0.25">
      <c r="J539" s="126"/>
    </row>
    <row r="540" spans="10:10" ht="12.5" x14ac:dyDescent="0.25">
      <c r="J540" s="126"/>
    </row>
    <row r="541" spans="10:10" ht="12.5" x14ac:dyDescent="0.25">
      <c r="J541" s="126"/>
    </row>
    <row r="542" spans="10:10" ht="12.5" x14ac:dyDescent="0.25">
      <c r="J542" s="126"/>
    </row>
    <row r="543" spans="10:10" ht="12.5" x14ac:dyDescent="0.25">
      <c r="J543" s="126"/>
    </row>
    <row r="544" spans="10:10" ht="12.5" x14ac:dyDescent="0.25">
      <c r="J544" s="126"/>
    </row>
    <row r="545" spans="10:10" ht="12.5" x14ac:dyDescent="0.25">
      <c r="J545" s="126"/>
    </row>
    <row r="546" spans="10:10" ht="12.5" x14ac:dyDescent="0.25">
      <c r="J546" s="126"/>
    </row>
    <row r="547" spans="10:10" ht="12.5" x14ac:dyDescent="0.25">
      <c r="J547" s="126"/>
    </row>
    <row r="548" spans="10:10" ht="12.5" x14ac:dyDescent="0.25">
      <c r="J548" s="126"/>
    </row>
    <row r="549" spans="10:10" ht="12.5" x14ac:dyDescent="0.25">
      <c r="J549" s="126"/>
    </row>
    <row r="550" spans="10:10" ht="12.5" x14ac:dyDescent="0.25">
      <c r="J550" s="126"/>
    </row>
    <row r="551" spans="10:10" ht="12.5" x14ac:dyDescent="0.25">
      <c r="J551" s="126"/>
    </row>
    <row r="552" spans="10:10" ht="12.5" x14ac:dyDescent="0.25">
      <c r="J552" s="126"/>
    </row>
    <row r="553" spans="10:10" ht="12.5" x14ac:dyDescent="0.25">
      <c r="J553" s="126"/>
    </row>
    <row r="554" spans="10:10" ht="12.5" x14ac:dyDescent="0.25">
      <c r="J554" s="126"/>
    </row>
    <row r="555" spans="10:10" ht="12.5" x14ac:dyDescent="0.25">
      <c r="J555" s="126"/>
    </row>
    <row r="556" spans="10:10" ht="12.5" x14ac:dyDescent="0.25">
      <c r="J556" s="126"/>
    </row>
    <row r="557" spans="10:10" ht="12.5" x14ac:dyDescent="0.25">
      <c r="J557" s="126"/>
    </row>
    <row r="558" spans="10:10" ht="12.5" x14ac:dyDescent="0.25">
      <c r="J558" s="126"/>
    </row>
    <row r="559" spans="10:10" ht="12.5" x14ac:dyDescent="0.25">
      <c r="J559" s="126"/>
    </row>
    <row r="560" spans="10:10" ht="12.5" x14ac:dyDescent="0.25">
      <c r="J560" s="126"/>
    </row>
    <row r="561" spans="10:10" ht="12.5" x14ac:dyDescent="0.25">
      <c r="J561" s="126"/>
    </row>
    <row r="562" spans="10:10" ht="12.5" x14ac:dyDescent="0.25">
      <c r="J562" s="126"/>
    </row>
    <row r="563" spans="10:10" ht="12.5" x14ac:dyDescent="0.25">
      <c r="J563" s="126"/>
    </row>
    <row r="564" spans="10:10" ht="12.5" x14ac:dyDescent="0.25">
      <c r="J564" s="126"/>
    </row>
    <row r="565" spans="10:10" ht="12.5" x14ac:dyDescent="0.25">
      <c r="J565" s="126"/>
    </row>
    <row r="566" spans="10:10" ht="12.5" x14ac:dyDescent="0.25">
      <c r="J566" s="126"/>
    </row>
    <row r="567" spans="10:10" ht="12.5" x14ac:dyDescent="0.25">
      <c r="J567" s="126"/>
    </row>
    <row r="568" spans="10:10" ht="12.5" x14ac:dyDescent="0.25">
      <c r="J568" s="126"/>
    </row>
    <row r="569" spans="10:10" ht="12.5" x14ac:dyDescent="0.25">
      <c r="J569" s="126"/>
    </row>
    <row r="570" spans="10:10" ht="12.5" x14ac:dyDescent="0.25">
      <c r="J570" s="126"/>
    </row>
    <row r="571" spans="10:10" ht="12.5" x14ac:dyDescent="0.25">
      <c r="J571" s="126"/>
    </row>
    <row r="572" spans="10:10" ht="12.5" x14ac:dyDescent="0.25">
      <c r="J572" s="126"/>
    </row>
    <row r="573" spans="10:10" ht="12.5" x14ac:dyDescent="0.25">
      <c r="J573" s="126"/>
    </row>
    <row r="574" spans="10:10" ht="12.5" x14ac:dyDescent="0.25">
      <c r="J574" s="126"/>
    </row>
    <row r="575" spans="10:10" ht="12.5" x14ac:dyDescent="0.25">
      <c r="J575" s="126"/>
    </row>
    <row r="576" spans="10:10" ht="12.5" x14ac:dyDescent="0.25">
      <c r="J576" s="126"/>
    </row>
    <row r="577" spans="10:10" ht="12.5" x14ac:dyDescent="0.25">
      <c r="J577" s="126"/>
    </row>
    <row r="578" spans="10:10" ht="12.5" x14ac:dyDescent="0.25">
      <c r="J578" s="126"/>
    </row>
    <row r="579" spans="10:10" ht="12.5" x14ac:dyDescent="0.25">
      <c r="J579" s="126"/>
    </row>
    <row r="580" spans="10:10" ht="12.5" x14ac:dyDescent="0.25">
      <c r="J580" s="126"/>
    </row>
    <row r="581" spans="10:10" ht="12.5" x14ac:dyDescent="0.25">
      <c r="J581" s="126"/>
    </row>
    <row r="582" spans="10:10" ht="12.5" x14ac:dyDescent="0.25">
      <c r="J582" s="126"/>
    </row>
    <row r="583" spans="10:10" ht="12.5" x14ac:dyDescent="0.25">
      <c r="J583" s="126"/>
    </row>
    <row r="584" spans="10:10" ht="12.5" x14ac:dyDescent="0.25">
      <c r="J584" s="126"/>
    </row>
    <row r="585" spans="10:10" ht="12.5" x14ac:dyDescent="0.25">
      <c r="J585" s="126"/>
    </row>
    <row r="586" spans="10:10" ht="12.5" x14ac:dyDescent="0.25">
      <c r="J586" s="126"/>
    </row>
    <row r="587" spans="10:10" ht="12.5" x14ac:dyDescent="0.25">
      <c r="J587" s="126"/>
    </row>
    <row r="588" spans="10:10" ht="12.5" x14ac:dyDescent="0.25">
      <c r="J588" s="126"/>
    </row>
    <row r="589" spans="10:10" ht="12.5" x14ac:dyDescent="0.25">
      <c r="J589" s="126"/>
    </row>
    <row r="590" spans="10:10" ht="12.5" x14ac:dyDescent="0.25">
      <c r="J590" s="126"/>
    </row>
    <row r="591" spans="10:10" ht="12.5" x14ac:dyDescent="0.25">
      <c r="J591" s="126"/>
    </row>
    <row r="592" spans="10:10" ht="12.5" x14ac:dyDescent="0.25">
      <c r="J592" s="126"/>
    </row>
    <row r="593" spans="10:10" ht="12.5" x14ac:dyDescent="0.25">
      <c r="J593" s="126"/>
    </row>
    <row r="594" spans="10:10" ht="12.5" x14ac:dyDescent="0.25">
      <c r="J594" s="126"/>
    </row>
    <row r="595" spans="10:10" ht="12.5" x14ac:dyDescent="0.25">
      <c r="J595" s="126"/>
    </row>
    <row r="596" spans="10:10" ht="12.5" x14ac:dyDescent="0.25">
      <c r="J596" s="126"/>
    </row>
    <row r="597" spans="10:10" ht="12.5" x14ac:dyDescent="0.25">
      <c r="J597" s="126"/>
    </row>
    <row r="598" spans="10:10" ht="12.5" x14ac:dyDescent="0.25">
      <c r="J598" s="126"/>
    </row>
    <row r="599" spans="10:10" ht="12.5" x14ac:dyDescent="0.25">
      <c r="J599" s="126"/>
    </row>
    <row r="600" spans="10:10" ht="12.5" x14ac:dyDescent="0.25">
      <c r="J600" s="126"/>
    </row>
    <row r="601" spans="10:10" ht="12.5" x14ac:dyDescent="0.25">
      <c r="J601" s="126"/>
    </row>
    <row r="602" spans="10:10" ht="12.5" x14ac:dyDescent="0.25">
      <c r="J602" s="126"/>
    </row>
    <row r="603" spans="10:10" ht="12.5" x14ac:dyDescent="0.25">
      <c r="J603" s="126"/>
    </row>
    <row r="604" spans="10:10" ht="12.5" x14ac:dyDescent="0.25">
      <c r="J604" s="126"/>
    </row>
    <row r="605" spans="10:10" ht="12.5" x14ac:dyDescent="0.25">
      <c r="J605" s="126"/>
    </row>
    <row r="606" spans="10:10" ht="12.5" x14ac:dyDescent="0.25">
      <c r="J606" s="126"/>
    </row>
    <row r="607" spans="10:10" ht="12.5" x14ac:dyDescent="0.25">
      <c r="J607" s="126"/>
    </row>
    <row r="608" spans="10:10" ht="12.5" x14ac:dyDescent="0.25">
      <c r="J608" s="126"/>
    </row>
    <row r="609" spans="10:10" ht="12.5" x14ac:dyDescent="0.25">
      <c r="J609" s="126"/>
    </row>
    <row r="610" spans="10:10" ht="12.5" x14ac:dyDescent="0.25">
      <c r="J610" s="126"/>
    </row>
    <row r="611" spans="10:10" ht="12.5" x14ac:dyDescent="0.25">
      <c r="J611" s="126"/>
    </row>
    <row r="612" spans="10:10" ht="12.5" x14ac:dyDescent="0.25">
      <c r="J612" s="126"/>
    </row>
    <row r="613" spans="10:10" ht="12.5" x14ac:dyDescent="0.25">
      <c r="J613" s="126"/>
    </row>
    <row r="614" spans="10:10" ht="12.5" x14ac:dyDescent="0.25">
      <c r="J614" s="126"/>
    </row>
    <row r="615" spans="10:10" ht="12.5" x14ac:dyDescent="0.25">
      <c r="J615" s="126"/>
    </row>
    <row r="616" spans="10:10" ht="12.5" x14ac:dyDescent="0.25">
      <c r="J616" s="126"/>
    </row>
    <row r="617" spans="10:10" ht="12.5" x14ac:dyDescent="0.25">
      <c r="J617" s="126"/>
    </row>
    <row r="618" spans="10:10" ht="12.5" x14ac:dyDescent="0.25">
      <c r="J618" s="126"/>
    </row>
    <row r="619" spans="10:10" ht="12.5" x14ac:dyDescent="0.25">
      <c r="J619" s="126"/>
    </row>
    <row r="620" spans="10:10" ht="12.5" x14ac:dyDescent="0.25">
      <c r="J620" s="126"/>
    </row>
    <row r="621" spans="10:10" ht="12.5" x14ac:dyDescent="0.25">
      <c r="J621" s="126"/>
    </row>
    <row r="622" spans="10:10" ht="12.5" x14ac:dyDescent="0.25">
      <c r="J622" s="126"/>
    </row>
    <row r="623" spans="10:10" ht="12.5" x14ac:dyDescent="0.25">
      <c r="J623" s="126"/>
    </row>
    <row r="624" spans="10:10" ht="12.5" x14ac:dyDescent="0.25">
      <c r="J624" s="126"/>
    </row>
    <row r="625" spans="10:10" ht="12.5" x14ac:dyDescent="0.25">
      <c r="J625" s="126"/>
    </row>
    <row r="626" spans="10:10" ht="12.5" x14ac:dyDescent="0.25">
      <c r="J626" s="126"/>
    </row>
    <row r="627" spans="10:10" ht="12.5" x14ac:dyDescent="0.25">
      <c r="J627" s="126"/>
    </row>
    <row r="628" spans="10:10" ht="12.5" x14ac:dyDescent="0.25">
      <c r="J628" s="126"/>
    </row>
    <row r="629" spans="10:10" ht="12.5" x14ac:dyDescent="0.25">
      <c r="J629" s="126"/>
    </row>
    <row r="630" spans="10:10" ht="12.5" x14ac:dyDescent="0.25">
      <c r="J630" s="126"/>
    </row>
    <row r="631" spans="10:10" ht="12.5" x14ac:dyDescent="0.25">
      <c r="J631" s="126"/>
    </row>
    <row r="632" spans="10:10" ht="12.5" x14ac:dyDescent="0.25">
      <c r="J632" s="126"/>
    </row>
    <row r="633" spans="10:10" ht="12.5" x14ac:dyDescent="0.25">
      <c r="J633" s="126"/>
    </row>
    <row r="634" spans="10:10" ht="12.5" x14ac:dyDescent="0.25">
      <c r="J634" s="126"/>
    </row>
    <row r="635" spans="10:10" ht="12.5" x14ac:dyDescent="0.25">
      <c r="J635" s="126"/>
    </row>
    <row r="636" spans="10:10" ht="12.5" x14ac:dyDescent="0.25">
      <c r="J636" s="126"/>
    </row>
    <row r="637" spans="10:10" ht="12.5" x14ac:dyDescent="0.25">
      <c r="J637" s="126"/>
    </row>
    <row r="638" spans="10:10" ht="12.5" x14ac:dyDescent="0.25">
      <c r="J638" s="126"/>
    </row>
    <row r="639" spans="10:10" ht="12.5" x14ac:dyDescent="0.25">
      <c r="J639" s="126"/>
    </row>
    <row r="640" spans="10:10" ht="12.5" x14ac:dyDescent="0.25">
      <c r="J640" s="126"/>
    </row>
    <row r="641" spans="10:10" ht="12.5" x14ac:dyDescent="0.25">
      <c r="J641" s="126"/>
    </row>
    <row r="642" spans="10:10" ht="12.5" x14ac:dyDescent="0.25">
      <c r="J642" s="126"/>
    </row>
    <row r="643" spans="10:10" ht="12.5" x14ac:dyDescent="0.25">
      <c r="J643" s="126"/>
    </row>
    <row r="644" spans="10:10" ht="12.5" x14ac:dyDescent="0.25">
      <c r="J644" s="126"/>
    </row>
    <row r="645" spans="10:10" ht="12.5" x14ac:dyDescent="0.25">
      <c r="J645" s="126"/>
    </row>
    <row r="646" spans="10:10" ht="12.5" x14ac:dyDescent="0.25">
      <c r="J646" s="126"/>
    </row>
    <row r="647" spans="10:10" ht="12.5" x14ac:dyDescent="0.25">
      <c r="J647" s="126"/>
    </row>
    <row r="648" spans="10:10" ht="12.5" x14ac:dyDescent="0.25">
      <c r="J648" s="126"/>
    </row>
    <row r="649" spans="10:10" ht="12.5" x14ac:dyDescent="0.25">
      <c r="J649" s="126"/>
    </row>
    <row r="650" spans="10:10" ht="12.5" x14ac:dyDescent="0.25">
      <c r="J650" s="126"/>
    </row>
    <row r="651" spans="10:10" ht="12.5" x14ac:dyDescent="0.25">
      <c r="J651" s="126"/>
    </row>
    <row r="652" spans="10:10" ht="12.5" x14ac:dyDescent="0.25">
      <c r="J652" s="126"/>
    </row>
    <row r="653" spans="10:10" ht="12.5" x14ac:dyDescent="0.25">
      <c r="J653" s="126"/>
    </row>
    <row r="654" spans="10:10" ht="12.5" x14ac:dyDescent="0.25">
      <c r="J654" s="126"/>
    </row>
    <row r="655" spans="10:10" ht="12.5" x14ac:dyDescent="0.25">
      <c r="J655" s="126"/>
    </row>
    <row r="656" spans="10:10" ht="12.5" x14ac:dyDescent="0.25">
      <c r="J656" s="126"/>
    </row>
    <row r="657" spans="10:10" ht="12.5" x14ac:dyDescent="0.25">
      <c r="J657" s="126"/>
    </row>
    <row r="658" spans="10:10" ht="12.5" x14ac:dyDescent="0.25">
      <c r="J658" s="126"/>
    </row>
    <row r="659" spans="10:10" ht="12.5" x14ac:dyDescent="0.25">
      <c r="J659" s="126"/>
    </row>
    <row r="660" spans="10:10" ht="12.5" x14ac:dyDescent="0.25">
      <c r="J660" s="126"/>
    </row>
    <row r="661" spans="10:10" ht="12.5" x14ac:dyDescent="0.25">
      <c r="J661" s="126"/>
    </row>
    <row r="662" spans="10:10" ht="12.5" x14ac:dyDescent="0.25">
      <c r="J662" s="126"/>
    </row>
    <row r="663" spans="10:10" ht="12.5" x14ac:dyDescent="0.25">
      <c r="J663" s="126"/>
    </row>
    <row r="664" spans="10:10" ht="12.5" x14ac:dyDescent="0.25">
      <c r="J664" s="126"/>
    </row>
    <row r="665" spans="10:10" ht="12.5" x14ac:dyDescent="0.25">
      <c r="J665" s="126"/>
    </row>
    <row r="666" spans="10:10" ht="12.5" x14ac:dyDescent="0.25">
      <c r="J666" s="126"/>
    </row>
    <row r="667" spans="10:10" ht="12.5" x14ac:dyDescent="0.25">
      <c r="J667" s="126"/>
    </row>
    <row r="668" spans="10:10" ht="12.5" x14ac:dyDescent="0.25">
      <c r="J668" s="126"/>
    </row>
    <row r="669" spans="10:10" ht="12.5" x14ac:dyDescent="0.25">
      <c r="J669" s="126"/>
    </row>
    <row r="670" spans="10:10" ht="12.5" x14ac:dyDescent="0.25">
      <c r="J670" s="126"/>
    </row>
    <row r="671" spans="10:10" ht="12.5" x14ac:dyDescent="0.25">
      <c r="J671" s="126"/>
    </row>
    <row r="672" spans="10:10" ht="12.5" x14ac:dyDescent="0.25">
      <c r="J672" s="126"/>
    </row>
    <row r="673" spans="10:10" ht="12.5" x14ac:dyDescent="0.25">
      <c r="J673" s="126"/>
    </row>
    <row r="674" spans="10:10" ht="12.5" x14ac:dyDescent="0.25">
      <c r="J674" s="126"/>
    </row>
    <row r="675" spans="10:10" ht="12.5" x14ac:dyDescent="0.25">
      <c r="J675" s="126"/>
    </row>
    <row r="676" spans="10:10" ht="12.5" x14ac:dyDescent="0.25">
      <c r="J676" s="126"/>
    </row>
    <row r="677" spans="10:10" ht="12.5" x14ac:dyDescent="0.25">
      <c r="J677" s="126"/>
    </row>
    <row r="678" spans="10:10" ht="12.5" x14ac:dyDescent="0.25">
      <c r="J678" s="126"/>
    </row>
    <row r="679" spans="10:10" ht="12.5" x14ac:dyDescent="0.25">
      <c r="J679" s="126"/>
    </row>
    <row r="680" spans="10:10" ht="12.5" x14ac:dyDescent="0.25">
      <c r="J680" s="126"/>
    </row>
    <row r="681" spans="10:10" ht="12.5" x14ac:dyDescent="0.25">
      <c r="J681" s="126"/>
    </row>
    <row r="682" spans="10:10" ht="12.5" x14ac:dyDescent="0.25">
      <c r="J682" s="126"/>
    </row>
    <row r="683" spans="10:10" ht="12.5" x14ac:dyDescent="0.25">
      <c r="J683" s="126"/>
    </row>
    <row r="684" spans="10:10" ht="12.5" x14ac:dyDescent="0.25">
      <c r="J684" s="126"/>
    </row>
    <row r="685" spans="10:10" ht="12.5" x14ac:dyDescent="0.25">
      <c r="J685" s="126"/>
    </row>
    <row r="686" spans="10:10" ht="12.5" x14ac:dyDescent="0.25">
      <c r="J686" s="126"/>
    </row>
    <row r="687" spans="10:10" ht="12.5" x14ac:dyDescent="0.25">
      <c r="J687" s="126"/>
    </row>
    <row r="688" spans="10:10" ht="12.5" x14ac:dyDescent="0.25">
      <c r="J688" s="126"/>
    </row>
    <row r="689" spans="10:10" ht="12.5" x14ac:dyDescent="0.25">
      <c r="J689" s="126"/>
    </row>
    <row r="690" spans="10:10" ht="12.5" x14ac:dyDescent="0.25">
      <c r="J690" s="126"/>
    </row>
    <row r="691" spans="10:10" ht="12.5" x14ac:dyDescent="0.25">
      <c r="J691" s="126"/>
    </row>
    <row r="692" spans="10:10" ht="12.5" x14ac:dyDescent="0.25">
      <c r="J692" s="126"/>
    </row>
    <row r="693" spans="10:10" ht="12.5" x14ac:dyDescent="0.25">
      <c r="J693" s="126"/>
    </row>
    <row r="694" spans="10:10" ht="12.5" x14ac:dyDescent="0.25">
      <c r="J694" s="126"/>
    </row>
    <row r="695" spans="10:10" ht="12.5" x14ac:dyDescent="0.25">
      <c r="J695" s="126"/>
    </row>
    <row r="696" spans="10:10" ht="12.5" x14ac:dyDescent="0.25">
      <c r="J696" s="126"/>
    </row>
    <row r="697" spans="10:10" ht="12.5" x14ac:dyDescent="0.25">
      <c r="J697" s="126"/>
    </row>
    <row r="698" spans="10:10" ht="12.5" x14ac:dyDescent="0.25">
      <c r="J698" s="126"/>
    </row>
    <row r="699" spans="10:10" ht="12.5" x14ac:dyDescent="0.25">
      <c r="J699" s="126"/>
    </row>
    <row r="700" spans="10:10" ht="12.5" x14ac:dyDescent="0.25">
      <c r="J700" s="126"/>
    </row>
    <row r="701" spans="10:10" ht="12.5" x14ac:dyDescent="0.25">
      <c r="J701" s="126"/>
    </row>
    <row r="702" spans="10:10" ht="12.5" x14ac:dyDescent="0.25">
      <c r="J702" s="126"/>
    </row>
    <row r="703" spans="10:10" ht="12.5" x14ac:dyDescent="0.25">
      <c r="J703" s="126"/>
    </row>
    <row r="704" spans="10:10" ht="12.5" x14ac:dyDescent="0.25">
      <c r="J704" s="126"/>
    </row>
    <row r="705" spans="10:10" ht="12.5" x14ac:dyDescent="0.25">
      <c r="J705" s="126"/>
    </row>
    <row r="706" spans="10:10" ht="12.5" x14ac:dyDescent="0.25">
      <c r="J706" s="126"/>
    </row>
    <row r="707" spans="10:10" ht="12.5" x14ac:dyDescent="0.25">
      <c r="J707" s="126"/>
    </row>
    <row r="708" spans="10:10" ht="12.5" x14ac:dyDescent="0.25">
      <c r="J708" s="126"/>
    </row>
    <row r="709" spans="10:10" ht="12.5" x14ac:dyDescent="0.25">
      <c r="J709" s="126"/>
    </row>
    <row r="710" spans="10:10" ht="12.5" x14ac:dyDescent="0.25">
      <c r="J710" s="126"/>
    </row>
    <row r="711" spans="10:10" ht="12.5" x14ac:dyDescent="0.25">
      <c r="J711" s="126"/>
    </row>
    <row r="712" spans="10:10" ht="12.5" x14ac:dyDescent="0.25">
      <c r="J712" s="126"/>
    </row>
    <row r="713" spans="10:10" ht="12.5" x14ac:dyDescent="0.25">
      <c r="J713" s="126"/>
    </row>
    <row r="714" spans="10:10" ht="12.5" x14ac:dyDescent="0.25">
      <c r="J714" s="126"/>
    </row>
    <row r="715" spans="10:10" ht="12.5" x14ac:dyDescent="0.25">
      <c r="J715" s="126"/>
    </row>
    <row r="716" spans="10:10" ht="12.5" x14ac:dyDescent="0.25">
      <c r="J716" s="126"/>
    </row>
    <row r="717" spans="10:10" ht="12.5" x14ac:dyDescent="0.25">
      <c r="J717" s="126"/>
    </row>
    <row r="718" spans="10:10" ht="12.5" x14ac:dyDescent="0.25">
      <c r="J718" s="126"/>
    </row>
    <row r="719" spans="10:10" ht="12.5" x14ac:dyDescent="0.25">
      <c r="J719" s="126"/>
    </row>
    <row r="720" spans="10:10" ht="12.5" x14ac:dyDescent="0.25">
      <c r="J720" s="126"/>
    </row>
    <row r="721" spans="10:10" ht="12.5" x14ac:dyDescent="0.25">
      <c r="J721" s="126"/>
    </row>
    <row r="722" spans="10:10" ht="12.5" x14ac:dyDescent="0.25">
      <c r="J722" s="126"/>
    </row>
    <row r="723" spans="10:10" ht="12.5" x14ac:dyDescent="0.25">
      <c r="J723" s="126"/>
    </row>
    <row r="724" spans="10:10" ht="12.5" x14ac:dyDescent="0.25">
      <c r="J724" s="126"/>
    </row>
    <row r="725" spans="10:10" ht="12.5" x14ac:dyDescent="0.25">
      <c r="J725" s="126"/>
    </row>
    <row r="726" spans="10:10" ht="12.5" x14ac:dyDescent="0.25">
      <c r="J726" s="126"/>
    </row>
    <row r="727" spans="10:10" ht="12.5" x14ac:dyDescent="0.25">
      <c r="J727" s="126"/>
    </row>
    <row r="728" spans="10:10" ht="12.5" x14ac:dyDescent="0.25">
      <c r="J728" s="126"/>
    </row>
    <row r="729" spans="10:10" ht="12.5" x14ac:dyDescent="0.25">
      <c r="J729" s="126"/>
    </row>
    <row r="730" spans="10:10" ht="12.5" x14ac:dyDescent="0.25">
      <c r="J730" s="126"/>
    </row>
    <row r="731" spans="10:10" ht="12.5" x14ac:dyDescent="0.25">
      <c r="J731" s="126"/>
    </row>
    <row r="732" spans="10:10" ht="12.5" x14ac:dyDescent="0.25">
      <c r="J732" s="126"/>
    </row>
    <row r="733" spans="10:10" ht="12.5" x14ac:dyDescent="0.25">
      <c r="J733" s="126"/>
    </row>
    <row r="734" spans="10:10" ht="12.5" x14ac:dyDescent="0.25">
      <c r="J734" s="126"/>
    </row>
    <row r="735" spans="10:10" ht="12.5" x14ac:dyDescent="0.25">
      <c r="J735" s="126"/>
    </row>
    <row r="736" spans="10:10" ht="12.5" x14ac:dyDescent="0.25">
      <c r="J736" s="126"/>
    </row>
    <row r="737" spans="10:10" ht="12.5" x14ac:dyDescent="0.25">
      <c r="J737" s="126"/>
    </row>
    <row r="738" spans="10:10" ht="12.5" x14ac:dyDescent="0.25">
      <c r="J738" s="126"/>
    </row>
    <row r="739" spans="10:10" ht="12.5" x14ac:dyDescent="0.25">
      <c r="J739" s="126"/>
    </row>
    <row r="740" spans="10:10" ht="12.5" x14ac:dyDescent="0.25">
      <c r="J740" s="126"/>
    </row>
    <row r="741" spans="10:10" ht="12.5" x14ac:dyDescent="0.25">
      <c r="J741" s="126"/>
    </row>
    <row r="742" spans="10:10" ht="12.5" x14ac:dyDescent="0.25">
      <c r="J742" s="126"/>
    </row>
    <row r="743" spans="10:10" ht="12.5" x14ac:dyDescent="0.25">
      <c r="J743" s="126"/>
    </row>
    <row r="744" spans="10:10" ht="12.5" x14ac:dyDescent="0.25">
      <c r="J744" s="126"/>
    </row>
    <row r="745" spans="10:10" ht="12.5" x14ac:dyDescent="0.25">
      <c r="J745" s="126"/>
    </row>
    <row r="746" spans="10:10" ht="12.5" x14ac:dyDescent="0.25">
      <c r="J746" s="126"/>
    </row>
    <row r="747" spans="10:10" ht="12.5" x14ac:dyDescent="0.25">
      <c r="J747" s="126"/>
    </row>
    <row r="748" spans="10:10" ht="12.5" x14ac:dyDescent="0.25">
      <c r="J748" s="126"/>
    </row>
    <row r="749" spans="10:10" ht="12.5" x14ac:dyDescent="0.25">
      <c r="J749" s="126"/>
    </row>
    <row r="750" spans="10:10" ht="12.5" x14ac:dyDescent="0.25">
      <c r="J750" s="126"/>
    </row>
    <row r="751" spans="10:10" ht="12.5" x14ac:dyDescent="0.25">
      <c r="J751" s="126"/>
    </row>
    <row r="752" spans="10:10" ht="12.5" x14ac:dyDescent="0.25">
      <c r="J752" s="126"/>
    </row>
    <row r="753" spans="10:10" ht="12.5" x14ac:dyDescent="0.25">
      <c r="J753" s="126"/>
    </row>
    <row r="754" spans="10:10" ht="12.5" x14ac:dyDescent="0.25">
      <c r="J754" s="126"/>
    </row>
    <row r="755" spans="10:10" ht="12.5" x14ac:dyDescent="0.25">
      <c r="J755" s="126"/>
    </row>
    <row r="756" spans="10:10" ht="12.5" x14ac:dyDescent="0.25">
      <c r="J756" s="126"/>
    </row>
    <row r="757" spans="10:10" ht="12.5" x14ac:dyDescent="0.25">
      <c r="J757" s="126"/>
    </row>
    <row r="758" spans="10:10" ht="12.5" x14ac:dyDescent="0.25">
      <c r="J758" s="126"/>
    </row>
    <row r="759" spans="10:10" ht="12.5" x14ac:dyDescent="0.25">
      <c r="J759" s="126"/>
    </row>
    <row r="760" spans="10:10" ht="12.5" x14ac:dyDescent="0.25">
      <c r="J760" s="126"/>
    </row>
    <row r="761" spans="10:10" ht="12.5" x14ac:dyDescent="0.25">
      <c r="J761" s="126"/>
    </row>
    <row r="762" spans="10:10" ht="12.5" x14ac:dyDescent="0.25">
      <c r="J762" s="126"/>
    </row>
    <row r="763" spans="10:10" ht="12.5" x14ac:dyDescent="0.25">
      <c r="J763" s="126"/>
    </row>
    <row r="764" spans="10:10" ht="12.5" x14ac:dyDescent="0.25">
      <c r="J764" s="126"/>
    </row>
    <row r="765" spans="10:10" ht="12.5" x14ac:dyDescent="0.25">
      <c r="J765" s="126"/>
    </row>
    <row r="766" spans="10:10" ht="12.5" x14ac:dyDescent="0.25">
      <c r="J766" s="126"/>
    </row>
    <row r="767" spans="10:10" ht="12.5" x14ac:dyDescent="0.25">
      <c r="J767" s="126"/>
    </row>
    <row r="768" spans="10:10" ht="12.5" x14ac:dyDescent="0.25">
      <c r="J768" s="126"/>
    </row>
    <row r="769" spans="10:10" ht="12.5" x14ac:dyDescent="0.25">
      <c r="J769" s="126"/>
    </row>
    <row r="770" spans="10:10" ht="12.5" x14ac:dyDescent="0.25">
      <c r="J770" s="126"/>
    </row>
    <row r="771" spans="10:10" ht="12.5" x14ac:dyDescent="0.25">
      <c r="J771" s="126"/>
    </row>
    <row r="772" spans="10:10" ht="12.5" x14ac:dyDescent="0.25">
      <c r="J772" s="126"/>
    </row>
    <row r="773" spans="10:10" ht="12.5" x14ac:dyDescent="0.25">
      <c r="J773" s="126"/>
    </row>
    <row r="774" spans="10:10" ht="12.5" x14ac:dyDescent="0.25">
      <c r="J774" s="126"/>
    </row>
    <row r="775" spans="10:10" ht="12.5" x14ac:dyDescent="0.25">
      <c r="J775" s="126"/>
    </row>
    <row r="776" spans="10:10" ht="12.5" x14ac:dyDescent="0.25">
      <c r="J776" s="126"/>
    </row>
    <row r="777" spans="10:10" ht="12.5" x14ac:dyDescent="0.25">
      <c r="J777" s="126"/>
    </row>
    <row r="778" spans="10:10" ht="12.5" x14ac:dyDescent="0.25">
      <c r="J778" s="126"/>
    </row>
    <row r="779" spans="10:10" ht="12.5" x14ac:dyDescent="0.25">
      <c r="J779" s="126"/>
    </row>
    <row r="780" spans="10:10" ht="12.5" x14ac:dyDescent="0.25">
      <c r="J780" s="126"/>
    </row>
    <row r="781" spans="10:10" ht="12.5" x14ac:dyDescent="0.25">
      <c r="J781" s="126"/>
    </row>
    <row r="782" spans="10:10" ht="12.5" x14ac:dyDescent="0.25">
      <c r="J782" s="126"/>
    </row>
    <row r="783" spans="10:10" ht="12.5" x14ac:dyDescent="0.25">
      <c r="J783" s="126"/>
    </row>
    <row r="784" spans="10:10" ht="12.5" x14ac:dyDescent="0.25">
      <c r="J784" s="126"/>
    </row>
    <row r="785" spans="10:10" ht="12.5" x14ac:dyDescent="0.25">
      <c r="J785" s="126"/>
    </row>
    <row r="786" spans="10:10" ht="12.5" x14ac:dyDescent="0.25">
      <c r="J786" s="126"/>
    </row>
    <row r="787" spans="10:10" ht="12.5" x14ac:dyDescent="0.25">
      <c r="J787" s="126"/>
    </row>
    <row r="788" spans="10:10" ht="12.5" x14ac:dyDescent="0.25">
      <c r="J788" s="126"/>
    </row>
    <row r="789" spans="10:10" ht="12.5" x14ac:dyDescent="0.25">
      <c r="J789" s="126"/>
    </row>
    <row r="790" spans="10:10" ht="12.5" x14ac:dyDescent="0.25">
      <c r="J790" s="126"/>
    </row>
    <row r="791" spans="10:10" ht="12.5" x14ac:dyDescent="0.25">
      <c r="J791" s="126"/>
    </row>
    <row r="792" spans="10:10" ht="12.5" x14ac:dyDescent="0.25">
      <c r="J792" s="126"/>
    </row>
    <row r="793" spans="10:10" ht="12.5" x14ac:dyDescent="0.25">
      <c r="J793" s="126"/>
    </row>
    <row r="794" spans="10:10" ht="12.5" x14ac:dyDescent="0.25">
      <c r="J794" s="126"/>
    </row>
    <row r="795" spans="10:10" ht="12.5" x14ac:dyDescent="0.25">
      <c r="J795" s="126"/>
    </row>
    <row r="796" spans="10:10" ht="12.5" x14ac:dyDescent="0.25">
      <c r="J796" s="126"/>
    </row>
    <row r="797" spans="10:10" ht="12.5" x14ac:dyDescent="0.25">
      <c r="J797" s="126"/>
    </row>
    <row r="798" spans="10:10" ht="12.5" x14ac:dyDescent="0.25">
      <c r="J798" s="126"/>
    </row>
    <row r="799" spans="10:10" ht="12.5" x14ac:dyDescent="0.25">
      <c r="J799" s="126"/>
    </row>
    <row r="800" spans="10:10" ht="12.5" x14ac:dyDescent="0.25">
      <c r="J800" s="126"/>
    </row>
    <row r="801" spans="10:10" ht="12.5" x14ac:dyDescent="0.25">
      <c r="J801" s="126"/>
    </row>
    <row r="802" spans="10:10" ht="12.5" x14ac:dyDescent="0.25">
      <c r="J802" s="126"/>
    </row>
    <row r="803" spans="10:10" ht="12.5" x14ac:dyDescent="0.25">
      <c r="J803" s="126"/>
    </row>
    <row r="804" spans="10:10" ht="12.5" x14ac:dyDescent="0.25">
      <c r="J804" s="126"/>
    </row>
    <row r="805" spans="10:10" ht="12.5" x14ac:dyDescent="0.25">
      <c r="J805" s="126"/>
    </row>
    <row r="806" spans="10:10" ht="12.5" x14ac:dyDescent="0.25">
      <c r="J806" s="126"/>
    </row>
    <row r="807" spans="10:10" ht="12.5" x14ac:dyDescent="0.25">
      <c r="J807" s="126"/>
    </row>
    <row r="808" spans="10:10" ht="12.5" x14ac:dyDescent="0.25">
      <c r="J808" s="126"/>
    </row>
    <row r="809" spans="10:10" ht="12.5" x14ac:dyDescent="0.25">
      <c r="J809" s="126"/>
    </row>
    <row r="810" spans="10:10" ht="12.5" x14ac:dyDescent="0.25">
      <c r="J810" s="126"/>
    </row>
    <row r="811" spans="10:10" ht="12.5" x14ac:dyDescent="0.25">
      <c r="J811" s="126"/>
    </row>
    <row r="812" spans="10:10" ht="12.5" x14ac:dyDescent="0.25">
      <c r="J812" s="126"/>
    </row>
    <row r="813" spans="10:10" ht="12.5" x14ac:dyDescent="0.25">
      <c r="J813" s="126"/>
    </row>
    <row r="814" spans="10:10" ht="12.5" x14ac:dyDescent="0.25">
      <c r="J814" s="126"/>
    </row>
    <row r="815" spans="10:10" ht="12.5" x14ac:dyDescent="0.25">
      <c r="J815" s="126"/>
    </row>
    <row r="816" spans="10:10" ht="12.5" x14ac:dyDescent="0.25">
      <c r="J816" s="126"/>
    </row>
    <row r="817" spans="10:10" ht="12.5" x14ac:dyDescent="0.25">
      <c r="J817" s="126"/>
    </row>
    <row r="818" spans="10:10" ht="12.5" x14ac:dyDescent="0.25">
      <c r="J818" s="126"/>
    </row>
    <row r="819" spans="10:10" ht="12.5" x14ac:dyDescent="0.25">
      <c r="J819" s="126"/>
    </row>
    <row r="820" spans="10:10" ht="12.5" x14ac:dyDescent="0.25">
      <c r="J820" s="126"/>
    </row>
    <row r="821" spans="10:10" ht="12.5" x14ac:dyDescent="0.25">
      <c r="J821" s="126"/>
    </row>
    <row r="822" spans="10:10" ht="12.5" x14ac:dyDescent="0.25">
      <c r="J822" s="126"/>
    </row>
    <row r="823" spans="10:10" ht="12.5" x14ac:dyDescent="0.25">
      <c r="J823" s="126"/>
    </row>
    <row r="824" spans="10:10" ht="12.5" x14ac:dyDescent="0.25">
      <c r="J824" s="126"/>
    </row>
    <row r="825" spans="10:10" ht="12.5" x14ac:dyDescent="0.25">
      <c r="J825" s="126"/>
    </row>
    <row r="826" spans="10:10" ht="12.5" x14ac:dyDescent="0.25">
      <c r="J826" s="126"/>
    </row>
    <row r="827" spans="10:10" ht="12.5" x14ac:dyDescent="0.25">
      <c r="J827" s="126"/>
    </row>
    <row r="828" spans="10:10" ht="12.5" x14ac:dyDescent="0.25">
      <c r="J828" s="126"/>
    </row>
    <row r="829" spans="10:10" ht="12.5" x14ac:dyDescent="0.25">
      <c r="J829" s="126"/>
    </row>
    <row r="830" spans="10:10" ht="12.5" x14ac:dyDescent="0.25">
      <c r="J830" s="126"/>
    </row>
    <row r="831" spans="10:10" ht="12.5" x14ac:dyDescent="0.25">
      <c r="J831" s="126"/>
    </row>
    <row r="832" spans="10:10" ht="12.5" x14ac:dyDescent="0.25">
      <c r="J832" s="126"/>
    </row>
    <row r="833" spans="10:10" ht="12.5" x14ac:dyDescent="0.25">
      <c r="J833" s="126"/>
    </row>
    <row r="834" spans="10:10" ht="12.5" x14ac:dyDescent="0.25">
      <c r="J834" s="126"/>
    </row>
    <row r="835" spans="10:10" ht="12.5" x14ac:dyDescent="0.25">
      <c r="J835" s="126"/>
    </row>
    <row r="836" spans="10:10" ht="12.5" x14ac:dyDescent="0.25">
      <c r="J836" s="126"/>
    </row>
    <row r="837" spans="10:10" ht="12.5" x14ac:dyDescent="0.25">
      <c r="J837" s="126"/>
    </row>
    <row r="838" spans="10:10" ht="12.5" x14ac:dyDescent="0.25">
      <c r="J838" s="126"/>
    </row>
    <row r="839" spans="10:10" ht="12.5" x14ac:dyDescent="0.25">
      <c r="J839" s="126"/>
    </row>
    <row r="840" spans="10:10" ht="12.5" x14ac:dyDescent="0.25">
      <c r="J840" s="126"/>
    </row>
    <row r="841" spans="10:10" ht="12.5" x14ac:dyDescent="0.25">
      <c r="J841" s="126"/>
    </row>
    <row r="842" spans="10:10" ht="12.5" x14ac:dyDescent="0.25">
      <c r="J842" s="126"/>
    </row>
    <row r="843" spans="10:10" ht="12.5" x14ac:dyDescent="0.25">
      <c r="J843" s="126"/>
    </row>
    <row r="844" spans="10:10" ht="12.5" x14ac:dyDescent="0.25">
      <c r="J844" s="126"/>
    </row>
    <row r="845" spans="10:10" ht="12.5" x14ac:dyDescent="0.25">
      <c r="J845" s="126"/>
    </row>
    <row r="846" spans="10:10" ht="12.5" x14ac:dyDescent="0.25">
      <c r="J846" s="126"/>
    </row>
    <row r="847" spans="10:10" ht="12.5" x14ac:dyDescent="0.25">
      <c r="J847" s="126"/>
    </row>
    <row r="848" spans="10:10" ht="12.5" x14ac:dyDescent="0.25">
      <c r="J848" s="126"/>
    </row>
    <row r="849" spans="10:10" ht="12.5" x14ac:dyDescent="0.25">
      <c r="J849" s="126"/>
    </row>
    <row r="850" spans="10:10" ht="12.5" x14ac:dyDescent="0.25">
      <c r="J850" s="126"/>
    </row>
    <row r="851" spans="10:10" ht="12.5" x14ac:dyDescent="0.25">
      <c r="J851" s="126"/>
    </row>
    <row r="852" spans="10:10" ht="12.5" x14ac:dyDescent="0.25">
      <c r="J852" s="126"/>
    </row>
    <row r="853" spans="10:10" ht="12.5" x14ac:dyDescent="0.25">
      <c r="J853" s="126"/>
    </row>
    <row r="854" spans="10:10" ht="12.5" x14ac:dyDescent="0.25">
      <c r="J854" s="126"/>
    </row>
    <row r="855" spans="10:10" ht="12.5" x14ac:dyDescent="0.25">
      <c r="J855" s="126"/>
    </row>
    <row r="856" spans="10:10" ht="12.5" x14ac:dyDescent="0.25">
      <c r="J856" s="126"/>
    </row>
    <row r="857" spans="10:10" ht="12.5" x14ac:dyDescent="0.25">
      <c r="J857" s="126"/>
    </row>
    <row r="858" spans="10:10" ht="12.5" x14ac:dyDescent="0.25">
      <c r="J858" s="126"/>
    </row>
    <row r="859" spans="10:10" ht="12.5" x14ac:dyDescent="0.25">
      <c r="J859" s="126"/>
    </row>
    <row r="860" spans="10:10" ht="12.5" x14ac:dyDescent="0.25">
      <c r="J860" s="126"/>
    </row>
    <row r="861" spans="10:10" ht="12.5" x14ac:dyDescent="0.25">
      <c r="J861" s="126"/>
    </row>
    <row r="862" spans="10:10" ht="12.5" x14ac:dyDescent="0.25">
      <c r="J862" s="126"/>
    </row>
    <row r="863" spans="10:10" ht="12.5" x14ac:dyDescent="0.25">
      <c r="J863" s="126"/>
    </row>
    <row r="864" spans="10:10" ht="12.5" x14ac:dyDescent="0.25">
      <c r="J864" s="126"/>
    </row>
    <row r="865" spans="10:10" ht="12.5" x14ac:dyDescent="0.25">
      <c r="J865" s="126"/>
    </row>
    <row r="866" spans="10:10" ht="12.5" x14ac:dyDescent="0.25">
      <c r="J866" s="126"/>
    </row>
    <row r="867" spans="10:10" ht="12.5" x14ac:dyDescent="0.25">
      <c r="J867" s="126"/>
    </row>
    <row r="868" spans="10:10" ht="12.5" x14ac:dyDescent="0.25">
      <c r="J868" s="126"/>
    </row>
    <row r="869" spans="10:10" ht="12.5" x14ac:dyDescent="0.25">
      <c r="J869" s="126"/>
    </row>
    <row r="870" spans="10:10" ht="12.5" x14ac:dyDescent="0.25">
      <c r="J870" s="126"/>
    </row>
    <row r="871" spans="10:10" ht="12.5" x14ac:dyDescent="0.25">
      <c r="J871" s="126"/>
    </row>
    <row r="872" spans="10:10" ht="12.5" x14ac:dyDescent="0.25">
      <c r="J872" s="126"/>
    </row>
    <row r="873" spans="10:10" ht="12.5" x14ac:dyDescent="0.25">
      <c r="J873" s="126"/>
    </row>
    <row r="874" spans="10:10" ht="12.5" x14ac:dyDescent="0.25">
      <c r="J874" s="126"/>
    </row>
    <row r="875" spans="10:10" ht="12.5" x14ac:dyDescent="0.25">
      <c r="J875" s="126"/>
    </row>
    <row r="876" spans="10:10" ht="12.5" x14ac:dyDescent="0.25">
      <c r="J876" s="126"/>
    </row>
    <row r="877" spans="10:10" ht="12.5" x14ac:dyDescent="0.25">
      <c r="J877" s="126"/>
    </row>
    <row r="878" spans="10:10" ht="12.5" x14ac:dyDescent="0.25">
      <c r="J878" s="126"/>
    </row>
    <row r="879" spans="10:10" ht="12.5" x14ac:dyDescent="0.25">
      <c r="J879" s="126"/>
    </row>
    <row r="880" spans="10:10" ht="12.5" x14ac:dyDescent="0.25">
      <c r="J880" s="126"/>
    </row>
    <row r="881" spans="10:10" ht="12.5" x14ac:dyDescent="0.25">
      <c r="J881" s="126"/>
    </row>
    <row r="882" spans="10:10" ht="12.5" x14ac:dyDescent="0.25">
      <c r="J882" s="126"/>
    </row>
    <row r="883" spans="10:10" ht="12.5" x14ac:dyDescent="0.25">
      <c r="J883" s="126"/>
    </row>
    <row r="884" spans="10:10" ht="12.5" x14ac:dyDescent="0.25">
      <c r="J884" s="126"/>
    </row>
    <row r="885" spans="10:10" ht="12.5" x14ac:dyDescent="0.25">
      <c r="J885" s="126"/>
    </row>
    <row r="886" spans="10:10" ht="12.5" x14ac:dyDescent="0.25">
      <c r="J886" s="126"/>
    </row>
    <row r="887" spans="10:10" ht="12.5" x14ac:dyDescent="0.25">
      <c r="J887" s="126"/>
    </row>
    <row r="888" spans="10:10" ht="12.5" x14ac:dyDescent="0.25">
      <c r="J888" s="126"/>
    </row>
    <row r="889" spans="10:10" ht="12.5" x14ac:dyDescent="0.25">
      <c r="J889" s="126"/>
    </row>
    <row r="890" spans="10:10" ht="12.5" x14ac:dyDescent="0.25">
      <c r="J890" s="126"/>
    </row>
    <row r="891" spans="10:10" ht="12.5" x14ac:dyDescent="0.25">
      <c r="J891" s="126"/>
    </row>
    <row r="892" spans="10:10" ht="12.5" x14ac:dyDescent="0.25">
      <c r="J892" s="126"/>
    </row>
    <row r="893" spans="10:10" ht="12.5" x14ac:dyDescent="0.25">
      <c r="J893" s="126"/>
    </row>
    <row r="894" spans="10:10" ht="12.5" x14ac:dyDescent="0.25">
      <c r="J894" s="126"/>
    </row>
    <row r="895" spans="10:10" ht="12.5" x14ac:dyDescent="0.25">
      <c r="J895" s="126"/>
    </row>
    <row r="896" spans="10:10" ht="12.5" x14ac:dyDescent="0.25">
      <c r="J896" s="126"/>
    </row>
    <row r="897" spans="10:10" ht="12.5" x14ac:dyDescent="0.25">
      <c r="J897" s="126"/>
    </row>
    <row r="898" spans="10:10" ht="12.5" x14ac:dyDescent="0.25">
      <c r="J898" s="126"/>
    </row>
    <row r="899" spans="10:10" ht="12.5" x14ac:dyDescent="0.25">
      <c r="J899" s="126"/>
    </row>
    <row r="900" spans="10:10" ht="12.5" x14ac:dyDescent="0.25">
      <c r="J900" s="126"/>
    </row>
    <row r="901" spans="10:10" ht="12.5" x14ac:dyDescent="0.25">
      <c r="J901" s="126"/>
    </row>
    <row r="902" spans="10:10" ht="12.5" x14ac:dyDescent="0.25">
      <c r="J902" s="126"/>
    </row>
    <row r="903" spans="10:10" ht="12.5" x14ac:dyDescent="0.25">
      <c r="J903" s="126"/>
    </row>
    <row r="904" spans="10:10" ht="12.5" x14ac:dyDescent="0.25">
      <c r="J904" s="126"/>
    </row>
    <row r="905" spans="10:10" ht="12.5" x14ac:dyDescent="0.25">
      <c r="J905" s="126"/>
    </row>
    <row r="906" spans="10:10" ht="12.5" x14ac:dyDescent="0.25">
      <c r="J906" s="126"/>
    </row>
    <row r="907" spans="10:10" ht="12.5" x14ac:dyDescent="0.25">
      <c r="J907" s="126"/>
    </row>
    <row r="908" spans="10:10" ht="12.5" x14ac:dyDescent="0.25">
      <c r="J908" s="126"/>
    </row>
    <row r="909" spans="10:10" ht="12.5" x14ac:dyDescent="0.25">
      <c r="J909" s="126"/>
    </row>
    <row r="910" spans="10:10" ht="12.5" x14ac:dyDescent="0.25">
      <c r="J910" s="126"/>
    </row>
    <row r="911" spans="10:10" ht="12.5" x14ac:dyDescent="0.25">
      <c r="J911" s="126"/>
    </row>
    <row r="912" spans="10:10" ht="12.5" x14ac:dyDescent="0.25">
      <c r="J912" s="126"/>
    </row>
    <row r="913" spans="10:10" ht="12.5" x14ac:dyDescent="0.25">
      <c r="J913" s="126"/>
    </row>
    <row r="914" spans="10:10" ht="12.5" x14ac:dyDescent="0.25">
      <c r="J914" s="126"/>
    </row>
    <row r="915" spans="10:10" ht="12.5" x14ac:dyDescent="0.25">
      <c r="J915" s="126"/>
    </row>
    <row r="916" spans="10:10" ht="12.5" x14ac:dyDescent="0.25">
      <c r="J916" s="126"/>
    </row>
    <row r="917" spans="10:10" ht="12.5" x14ac:dyDescent="0.25">
      <c r="J917" s="126"/>
    </row>
    <row r="918" spans="10:10" ht="12.5" x14ac:dyDescent="0.25">
      <c r="J918" s="126"/>
    </row>
    <row r="919" spans="10:10" ht="12.5" x14ac:dyDescent="0.25">
      <c r="J919" s="126"/>
    </row>
    <row r="920" spans="10:10" ht="12.5" x14ac:dyDescent="0.25">
      <c r="J920" s="126"/>
    </row>
    <row r="921" spans="10:10" ht="12.5" x14ac:dyDescent="0.25">
      <c r="J921" s="126"/>
    </row>
    <row r="922" spans="10:10" ht="12.5" x14ac:dyDescent="0.25">
      <c r="J922" s="126"/>
    </row>
    <row r="923" spans="10:10" ht="12.5" x14ac:dyDescent="0.25">
      <c r="J923" s="126"/>
    </row>
    <row r="924" spans="10:10" ht="12.5" x14ac:dyDescent="0.25">
      <c r="J924" s="126"/>
    </row>
    <row r="925" spans="10:10" ht="12.5" x14ac:dyDescent="0.25">
      <c r="J925" s="126"/>
    </row>
    <row r="926" spans="10:10" ht="12.5" x14ac:dyDescent="0.25">
      <c r="J926" s="126"/>
    </row>
    <row r="927" spans="10:10" ht="12.5" x14ac:dyDescent="0.25">
      <c r="J927" s="126"/>
    </row>
    <row r="928" spans="10:10" ht="12.5" x14ac:dyDescent="0.25">
      <c r="J928" s="126"/>
    </row>
    <row r="929" spans="10:10" ht="12.5" x14ac:dyDescent="0.25">
      <c r="J929" s="126"/>
    </row>
    <row r="930" spans="10:10" ht="12.5" x14ac:dyDescent="0.25">
      <c r="J930" s="126"/>
    </row>
    <row r="931" spans="10:10" ht="12.5" x14ac:dyDescent="0.25">
      <c r="J931" s="126"/>
    </row>
    <row r="932" spans="10:10" ht="12.5" x14ac:dyDescent="0.25">
      <c r="J932" s="126"/>
    </row>
    <row r="933" spans="10:10" ht="12.5" x14ac:dyDescent="0.25">
      <c r="J933" s="126"/>
    </row>
    <row r="934" spans="10:10" ht="12.5" x14ac:dyDescent="0.25">
      <c r="J934" s="126"/>
    </row>
    <row r="935" spans="10:10" ht="12.5" x14ac:dyDescent="0.25">
      <c r="J935" s="126"/>
    </row>
    <row r="936" spans="10:10" ht="12.5" x14ac:dyDescent="0.25">
      <c r="J936" s="126"/>
    </row>
    <row r="937" spans="10:10" ht="12.5" x14ac:dyDescent="0.25">
      <c r="J937" s="126"/>
    </row>
    <row r="938" spans="10:10" ht="12.5" x14ac:dyDescent="0.25">
      <c r="J938" s="126"/>
    </row>
    <row r="939" spans="10:10" ht="12.5" x14ac:dyDescent="0.25">
      <c r="J939" s="126"/>
    </row>
    <row r="940" spans="10:10" ht="12.5" x14ac:dyDescent="0.25">
      <c r="J940" s="126"/>
    </row>
    <row r="941" spans="10:10" ht="12.5" x14ac:dyDescent="0.25">
      <c r="J941" s="126"/>
    </row>
    <row r="942" spans="10:10" ht="12.5" x14ac:dyDescent="0.25">
      <c r="J942" s="126"/>
    </row>
    <row r="943" spans="10:10" ht="12.5" x14ac:dyDescent="0.25">
      <c r="J943" s="126"/>
    </row>
    <row r="944" spans="10:10" ht="12.5" x14ac:dyDescent="0.25">
      <c r="J944" s="126"/>
    </row>
    <row r="945" spans="10:10" ht="12.5" x14ac:dyDescent="0.25">
      <c r="J945" s="126"/>
    </row>
    <row r="946" spans="10:10" ht="12.5" x14ac:dyDescent="0.25">
      <c r="J946" s="126"/>
    </row>
    <row r="947" spans="10:10" ht="12.5" x14ac:dyDescent="0.25">
      <c r="J947" s="126"/>
    </row>
    <row r="948" spans="10:10" ht="12.5" x14ac:dyDescent="0.25">
      <c r="J948" s="126"/>
    </row>
    <row r="949" spans="10:10" ht="12.5" x14ac:dyDescent="0.25">
      <c r="J949" s="126"/>
    </row>
    <row r="950" spans="10:10" ht="12.5" x14ac:dyDescent="0.25">
      <c r="J950" s="126"/>
    </row>
    <row r="951" spans="10:10" ht="12.5" x14ac:dyDescent="0.25">
      <c r="J951" s="126"/>
    </row>
    <row r="952" spans="10:10" ht="12.5" x14ac:dyDescent="0.25">
      <c r="J952" s="126"/>
    </row>
    <row r="953" spans="10:10" ht="12.5" x14ac:dyDescent="0.25">
      <c r="J953" s="126"/>
    </row>
    <row r="954" spans="10:10" ht="12.5" x14ac:dyDescent="0.25">
      <c r="J954" s="126"/>
    </row>
    <row r="955" spans="10:10" ht="12.5" x14ac:dyDescent="0.25">
      <c r="J955" s="126"/>
    </row>
  </sheetData>
  <hyperlinks>
    <hyperlink ref="D14" location="GDP!A1" display="GDP.csv" xr:uid="{00000000-0004-0000-0000-000000000000}"/>
    <hyperlink ref="B8" r:id="rId1" xr:uid="{5A6A3589-093C-431D-8DC6-AE6A82E4808F}"/>
    <hyperlink ref="B9" r:id="rId2" xr:uid="{C433A2D4-E7EE-4E55-BF65-03CCAE54ED55}"/>
    <hyperlink ref="B10" r:id="rId3" xr:uid="{8A5B3A98-00A9-4BF0-9269-ADC70151BA4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21"/>
  <sheetViews>
    <sheetView topLeftCell="J7" zoomScale="70" zoomScaleNormal="70" workbookViewId="0">
      <selection activeCell="M5" sqref="M5"/>
    </sheetView>
  </sheetViews>
  <sheetFormatPr defaultColWidth="8.54296875" defaultRowHeight="14.5" x14ac:dyDescent="0.35"/>
  <cols>
    <col min="2" max="2" width="103" customWidth="1"/>
    <col min="3" max="3" width="8.54296875" bestFit="1" customWidth="1"/>
    <col min="4" max="4" width="24.81640625" bestFit="1" customWidth="1"/>
    <col min="5" max="10" width="16.1796875" bestFit="1" customWidth="1"/>
    <col min="11" max="11" width="22.54296875" bestFit="1" customWidth="1"/>
    <col min="12" max="13" width="22.1796875" bestFit="1" customWidth="1"/>
    <col min="14" max="14" width="19.81640625" customWidth="1"/>
    <col min="15" max="15" width="16.1796875" bestFit="1" customWidth="1"/>
    <col min="16" max="16" width="16.54296875" bestFit="1" customWidth="1"/>
    <col min="17" max="22" width="16.1796875" bestFit="1" customWidth="1"/>
    <col min="23" max="23" width="17.81640625" bestFit="1" customWidth="1"/>
    <col min="24" max="34" width="17.81640625" customWidth="1"/>
    <col min="35" max="35" width="55.1796875" style="174" bestFit="1" customWidth="1"/>
    <col min="36" max="36" width="23.81640625" style="174" customWidth="1"/>
    <col min="37" max="37" width="48.81640625" customWidth="1"/>
    <col min="38" max="38" width="11.1796875" bestFit="1" customWidth="1"/>
    <col min="39" max="39" width="8.453125" bestFit="1" customWidth="1"/>
  </cols>
  <sheetData>
    <row r="1" spans="2:38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75" t="s">
        <v>103</v>
      </c>
      <c r="L1" s="75" t="s">
        <v>101</v>
      </c>
      <c r="M1" s="75" t="s">
        <v>157</v>
      </c>
      <c r="N1" s="1"/>
    </row>
    <row r="2" spans="2:38" s="117" customFormat="1" ht="39" customHeight="1" x14ac:dyDescent="0.45">
      <c r="B2" s="113" t="s">
        <v>107</v>
      </c>
      <c r="C2" s="114"/>
      <c r="D2" s="115" t="s">
        <v>75</v>
      </c>
      <c r="E2" s="115" t="s">
        <v>74</v>
      </c>
      <c r="F2" s="115" t="s">
        <v>73</v>
      </c>
      <c r="G2" s="115" t="s">
        <v>72</v>
      </c>
      <c r="H2" s="115" t="s">
        <v>71</v>
      </c>
      <c r="I2" s="115" t="s">
        <v>70</v>
      </c>
      <c r="J2" s="115" t="s">
        <v>69</v>
      </c>
      <c r="K2" s="115" t="s">
        <v>68</v>
      </c>
      <c r="L2" s="115" t="s">
        <v>67</v>
      </c>
      <c r="M2" s="115" t="s">
        <v>150</v>
      </c>
      <c r="N2" s="115" t="s">
        <v>151</v>
      </c>
      <c r="O2" s="115" t="s">
        <v>96</v>
      </c>
      <c r="P2" s="116" t="s">
        <v>95</v>
      </c>
      <c r="AI2" s="174"/>
      <c r="AJ2" s="174"/>
    </row>
    <row r="3" spans="2:38" s="117" customFormat="1" ht="39" customHeight="1" x14ac:dyDescent="0.45">
      <c r="B3" s="154"/>
      <c r="C3" s="153"/>
      <c r="D3" s="152"/>
      <c r="E3" s="152"/>
      <c r="F3" s="152"/>
      <c r="G3" s="152"/>
      <c r="H3" s="152"/>
      <c r="I3" s="152"/>
      <c r="J3" s="152"/>
      <c r="K3" s="169" t="s">
        <v>152</v>
      </c>
      <c r="L3" s="169" t="s">
        <v>161</v>
      </c>
      <c r="M3" s="169" t="s">
        <v>153</v>
      </c>
      <c r="N3" s="169" t="s">
        <v>154</v>
      </c>
      <c r="O3" s="152"/>
      <c r="P3" s="151"/>
      <c r="AI3" s="174"/>
      <c r="AJ3" s="174"/>
    </row>
    <row r="4" spans="2:38" ht="23.25" customHeight="1" x14ac:dyDescent="0.35">
      <c r="B4" s="157" t="s">
        <v>102</v>
      </c>
      <c r="C4" s="88"/>
      <c r="D4" s="89">
        <v>8736328.7113728095</v>
      </c>
      <c r="E4" s="89">
        <v>9944013.1041529253</v>
      </c>
      <c r="F4" s="89">
        <v>11233521.61163931</v>
      </c>
      <c r="G4" s="89">
        <v>12467959.292554554</v>
      </c>
      <c r="H4" s="89">
        <v>13771873.878856419</v>
      </c>
      <c r="I4" s="89">
        <v>15391669.014873372</v>
      </c>
      <c r="J4" s="166">
        <v>17090042</v>
      </c>
      <c r="K4" s="89">
        <v>18899668</v>
      </c>
      <c r="L4" s="89">
        <v>20074856</v>
      </c>
      <c r="M4" s="171">
        <v>19800913.822209533</v>
      </c>
      <c r="N4" s="171">
        <v>23664636.993029311</v>
      </c>
      <c r="O4" s="167" t="s">
        <v>155</v>
      </c>
      <c r="P4" s="90"/>
      <c r="AL4" s="78"/>
    </row>
    <row r="5" spans="2:38" ht="23.25" customHeight="1" x14ac:dyDescent="0.35">
      <c r="B5" s="157" t="s">
        <v>100</v>
      </c>
      <c r="C5" s="88"/>
      <c r="D5" s="89">
        <v>8736328.8108910192</v>
      </c>
      <c r="E5" s="89">
        <v>9213016.7685994264</v>
      </c>
      <c r="F5" s="89">
        <v>9801369.8221771102</v>
      </c>
      <c r="G5" s="89">
        <v>10527673.634424319</v>
      </c>
      <c r="H5" s="89">
        <v>11369493.135959458</v>
      </c>
      <c r="I5" s="89">
        <v>12308193</v>
      </c>
      <c r="J5" s="166">
        <v>13144582</v>
      </c>
      <c r="K5" s="89">
        <v>13992914</v>
      </c>
      <c r="L5" s="171">
        <v>14534640.775489697</v>
      </c>
      <c r="M5" s="171">
        <v>13687118.136492422</v>
      </c>
      <c r="N5" s="171">
        <v>14925840.365403078</v>
      </c>
      <c r="O5" s="168" t="s">
        <v>162</v>
      </c>
      <c r="P5" s="91"/>
    </row>
    <row r="6" spans="2:38" ht="23.25" customHeight="1" x14ac:dyDescent="0.35">
      <c r="B6" s="157" t="s">
        <v>99</v>
      </c>
      <c r="C6" s="88"/>
      <c r="D6" s="88"/>
      <c r="E6" s="92">
        <f t="shared" ref="E6:L6" si="0">(E5/D5)-1</f>
        <v>5.4563875516469906E-2</v>
      </c>
      <c r="F6" s="92">
        <f t="shared" si="0"/>
        <v>6.3861064009234969E-2</v>
      </c>
      <c r="G6" s="92">
        <f t="shared" si="0"/>
        <v>7.4102276051642768E-2</v>
      </c>
      <c r="H6" s="93">
        <f t="shared" si="0"/>
        <v>7.9962537856652638E-2</v>
      </c>
      <c r="I6" s="93">
        <f t="shared" si="0"/>
        <v>8.2563035380321503E-2</v>
      </c>
      <c r="J6" s="93">
        <f t="shared" si="0"/>
        <v>6.7953841802773196E-2</v>
      </c>
      <c r="K6" s="170">
        <f t="shared" si="0"/>
        <v>6.4538530019440765E-2</v>
      </c>
      <c r="L6" s="170">
        <f t="shared" si="0"/>
        <v>3.8714364676985635E-2</v>
      </c>
      <c r="M6" s="170">
        <f t="shared" ref="M6" si="1">(M5/L5)-1</f>
        <v>-5.8310532202934362E-2</v>
      </c>
      <c r="N6" s="170">
        <f t="shared" ref="N6" si="2">(N5/M5)-1</f>
        <v>9.0502779077210604E-2</v>
      </c>
      <c r="O6" s="88"/>
      <c r="P6" s="90"/>
    </row>
    <row r="7" spans="2:38" ht="23.25" customHeight="1" x14ac:dyDescent="0.35">
      <c r="B7" s="157" t="s">
        <v>111</v>
      </c>
      <c r="C7" s="88"/>
      <c r="D7" s="89">
        <f t="shared" ref="D7:L7" si="3">D4/D5*100</f>
        <v>99.999998860869226</v>
      </c>
      <c r="E7" s="89">
        <f t="shared" si="3"/>
        <v>107.93438624843212</v>
      </c>
      <c r="F7" s="89">
        <f t="shared" si="3"/>
        <v>114.6117513719535</v>
      </c>
      <c r="G7" s="89">
        <f t="shared" si="3"/>
        <v>118.43033632602094</v>
      </c>
      <c r="H7" s="89">
        <f t="shared" si="3"/>
        <v>121.13006018974326</v>
      </c>
      <c r="I7" s="89">
        <f t="shared" si="3"/>
        <v>125.05222346508032</v>
      </c>
      <c r="J7" s="89">
        <f t="shared" si="3"/>
        <v>130.01586509179219</v>
      </c>
      <c r="K7" s="89">
        <f t="shared" si="3"/>
        <v>135.06599125814679</v>
      </c>
      <c r="L7" s="89">
        <f t="shared" si="3"/>
        <v>138.11731786211718</v>
      </c>
      <c r="M7" s="89">
        <f t="shared" ref="M7:N7" si="4">M4/M5*100</f>
        <v>144.6682466297751</v>
      </c>
      <c r="N7" s="89">
        <f t="shared" si="4"/>
        <v>158.54810458700922</v>
      </c>
      <c r="O7" s="94"/>
      <c r="P7" s="90"/>
    </row>
    <row r="8" spans="2:38" ht="23.25" customHeight="1" x14ac:dyDescent="0.35">
      <c r="B8" s="157" t="s">
        <v>98</v>
      </c>
      <c r="C8" s="88"/>
      <c r="D8" s="88"/>
      <c r="E8" s="95">
        <f t="shared" ref="E8:L8" si="5">(E7/D7)-1</f>
        <v>7.9343874779459478E-2</v>
      </c>
      <c r="F8" s="95">
        <f t="shared" si="5"/>
        <v>6.1865040008215022E-2</v>
      </c>
      <c r="G8" s="95">
        <f t="shared" si="5"/>
        <v>3.3317569170327355E-2</v>
      </c>
      <c r="H8" s="96">
        <f t="shared" si="5"/>
        <v>2.2795881084812564E-2</v>
      </c>
      <c r="I8" s="96">
        <f t="shared" si="5"/>
        <v>3.2379768235838435E-2</v>
      </c>
      <c r="J8" s="96">
        <f t="shared" si="5"/>
        <v>3.9692549953723288E-2</v>
      </c>
      <c r="K8" s="96">
        <f t="shared" si="5"/>
        <v>3.8842384064353697E-2</v>
      </c>
      <c r="L8" s="96">
        <f t="shared" si="5"/>
        <v>2.2591376078812342E-2</v>
      </c>
      <c r="M8" s="96">
        <f t="shared" ref="M8" si="6">(M7/L7)-1</f>
        <v>4.7430176527158752E-2</v>
      </c>
      <c r="N8" s="96">
        <f>(N7/M7)-1</f>
        <v>9.5942670769726623E-2</v>
      </c>
      <c r="O8" s="88"/>
      <c r="P8" s="90"/>
    </row>
    <row r="9" spans="2:38" ht="23.25" customHeight="1" x14ac:dyDescent="0.35">
      <c r="B9" s="157" t="s">
        <v>97</v>
      </c>
      <c r="C9" s="88"/>
      <c r="D9" s="97">
        <f t="shared" ref="D9:L9" si="7">($K$7/D7)</f>
        <v>1.3506599279672509</v>
      </c>
      <c r="E9" s="98">
        <f t="shared" si="7"/>
        <v>1.2513712816902112</v>
      </c>
      <c r="F9" s="98">
        <f t="shared" si="7"/>
        <v>1.178465468342879</v>
      </c>
      <c r="G9" s="98">
        <f t="shared" si="7"/>
        <v>1.1404678518038689</v>
      </c>
      <c r="H9" s="98">
        <f t="shared" si="7"/>
        <v>1.1150493200991867</v>
      </c>
      <c r="I9" s="98">
        <f t="shared" si="7"/>
        <v>1.0800766872878733</v>
      </c>
      <c r="J9" s="98">
        <f t="shared" si="7"/>
        <v>1.0388423840643537</v>
      </c>
      <c r="K9" s="98">
        <f t="shared" si="7"/>
        <v>1</v>
      </c>
      <c r="L9" s="98">
        <f t="shared" si="7"/>
        <v>0.97790771895080875</v>
      </c>
      <c r="M9" s="98">
        <f t="shared" ref="M9:N9" si="8">($K$7/M7)</f>
        <v>0.93362568776960619</v>
      </c>
      <c r="N9" s="98">
        <f t="shared" si="8"/>
        <v>0.8518928158111424</v>
      </c>
      <c r="O9" s="88"/>
      <c r="P9" s="90"/>
    </row>
    <row r="10" spans="2:38" ht="15" thickBot="1" x14ac:dyDescent="0.4">
      <c r="B10" s="158"/>
      <c r="C10" s="99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/>
    </row>
    <row r="13" spans="2:38" s="76" customFormat="1" ht="42.5" thickBot="1" x14ac:dyDescent="0.4">
      <c r="N13" s="120" t="s">
        <v>173</v>
      </c>
      <c r="O13" s="121" t="s">
        <v>110</v>
      </c>
      <c r="P13" s="122" t="s">
        <v>108</v>
      </c>
      <c r="AI13" s="175"/>
      <c r="AJ13" s="175"/>
      <c r="AK13" s="79"/>
      <c r="AL13" s="79"/>
    </row>
    <row r="14" spans="2:38" s="106" customFormat="1" ht="44.25" customHeight="1" x14ac:dyDescent="0.35">
      <c r="B14" s="103" t="s">
        <v>109</v>
      </c>
      <c r="C14" s="104" t="s">
        <v>94</v>
      </c>
      <c r="D14" s="104">
        <v>2011</v>
      </c>
      <c r="E14" s="104">
        <v>2012</v>
      </c>
      <c r="F14" s="104">
        <v>2013</v>
      </c>
      <c r="G14" s="104">
        <v>2014</v>
      </c>
      <c r="H14" s="104">
        <v>2015</v>
      </c>
      <c r="I14" s="104">
        <v>2016</v>
      </c>
      <c r="J14" s="104">
        <v>2017</v>
      </c>
      <c r="K14" s="104">
        <v>2018</v>
      </c>
      <c r="L14" s="104">
        <v>2019</v>
      </c>
      <c r="M14" s="104">
        <v>2020</v>
      </c>
      <c r="N14" s="104">
        <v>2021</v>
      </c>
      <c r="O14" s="104">
        <v>2022</v>
      </c>
      <c r="P14" s="104">
        <v>2023</v>
      </c>
      <c r="Q14" s="104">
        <v>2024</v>
      </c>
      <c r="R14" s="104">
        <v>2025</v>
      </c>
      <c r="S14" s="104">
        <v>2026</v>
      </c>
      <c r="T14" s="104">
        <v>2027</v>
      </c>
      <c r="U14" s="104">
        <v>2028</v>
      </c>
      <c r="V14" s="104">
        <v>2029</v>
      </c>
      <c r="W14" s="105">
        <v>2030</v>
      </c>
      <c r="X14" s="104">
        <v>2031</v>
      </c>
      <c r="Y14" s="105">
        <v>2032</v>
      </c>
      <c r="Z14" s="104">
        <v>2033</v>
      </c>
      <c r="AA14" s="105">
        <v>2034</v>
      </c>
      <c r="AB14" s="104">
        <v>2035</v>
      </c>
      <c r="AC14" s="105">
        <v>2036</v>
      </c>
      <c r="AD14" s="104">
        <v>2037</v>
      </c>
      <c r="AE14" s="105">
        <v>2038</v>
      </c>
      <c r="AF14" s="104">
        <v>2039</v>
      </c>
      <c r="AG14" s="105">
        <v>2040</v>
      </c>
      <c r="AH14" s="105">
        <v>2041</v>
      </c>
      <c r="AI14" s="109" t="s">
        <v>95</v>
      </c>
      <c r="AJ14" s="110" t="s">
        <v>106</v>
      </c>
    </row>
    <row r="15" spans="2:38" s="106" customFormat="1" ht="44.25" customHeight="1" x14ac:dyDescent="0.35">
      <c r="B15" s="107" t="s">
        <v>112</v>
      </c>
      <c r="C15" s="108"/>
      <c r="D15" s="108" t="str">
        <f>D14&amp;"-"&amp;RIGHT(E14,2)</f>
        <v>2011-12</v>
      </c>
      <c r="E15" s="108" t="str">
        <f t="shared" ref="E15:AE15" si="9">E14&amp;"-"&amp;RIGHT(F14,2)</f>
        <v>2012-13</v>
      </c>
      <c r="F15" s="108" t="str">
        <f t="shared" si="9"/>
        <v>2013-14</v>
      </c>
      <c r="G15" s="108" t="str">
        <f t="shared" si="9"/>
        <v>2014-15</v>
      </c>
      <c r="H15" s="108" t="str">
        <f t="shared" si="9"/>
        <v>2015-16</v>
      </c>
      <c r="I15" s="108" t="str">
        <f t="shared" si="9"/>
        <v>2016-17</v>
      </c>
      <c r="J15" s="108" t="str">
        <f t="shared" si="9"/>
        <v>2017-18</v>
      </c>
      <c r="K15" s="108" t="str">
        <f t="shared" si="9"/>
        <v>2018-19</v>
      </c>
      <c r="L15" s="108" t="str">
        <f t="shared" si="9"/>
        <v>2019-20</v>
      </c>
      <c r="M15" s="108" t="str">
        <f>M14&amp;"-"&amp;RIGHT(N14,2)</f>
        <v>2020-21</v>
      </c>
      <c r="N15" s="108" t="str">
        <f>N14&amp;"-"&amp;RIGHT(O14,2)</f>
        <v>2021-22</v>
      </c>
      <c r="O15" s="108" t="str">
        <f>O14&amp;"-"&amp;RIGHT(P14,2)</f>
        <v>2022-23</v>
      </c>
      <c r="P15" s="108" t="str">
        <f>P14&amp;"-"&amp;RIGHT(Q14,2)</f>
        <v>2023-24</v>
      </c>
      <c r="Q15" s="108" t="str">
        <f t="shared" si="9"/>
        <v>2024-25</v>
      </c>
      <c r="R15" s="108" t="str">
        <f t="shared" si="9"/>
        <v>2025-26</v>
      </c>
      <c r="S15" s="108" t="str">
        <f t="shared" si="9"/>
        <v>2026-27</v>
      </c>
      <c r="T15" s="108" t="str">
        <f t="shared" si="9"/>
        <v>2027-28</v>
      </c>
      <c r="U15" s="108" t="str">
        <f t="shared" si="9"/>
        <v>2028-29</v>
      </c>
      <c r="V15" s="108" t="str">
        <f t="shared" si="9"/>
        <v>2029-30</v>
      </c>
      <c r="W15" s="108" t="str">
        <f t="shared" si="9"/>
        <v>2030-31</v>
      </c>
      <c r="X15" s="108" t="str">
        <f t="shared" si="9"/>
        <v>2031-32</v>
      </c>
      <c r="Y15" s="108" t="str">
        <f t="shared" si="9"/>
        <v>2032-33</v>
      </c>
      <c r="Z15" s="108" t="str">
        <f t="shared" si="9"/>
        <v>2033-34</v>
      </c>
      <c r="AA15" s="108" t="str">
        <f t="shared" si="9"/>
        <v>2034-35</v>
      </c>
      <c r="AB15" s="108" t="str">
        <f t="shared" si="9"/>
        <v>2035-36</v>
      </c>
      <c r="AC15" s="108" t="str">
        <f t="shared" si="9"/>
        <v>2036-37</v>
      </c>
      <c r="AD15" s="108" t="str">
        <f t="shared" si="9"/>
        <v>2037-38</v>
      </c>
      <c r="AE15" s="108" t="str">
        <f t="shared" si="9"/>
        <v>2038-39</v>
      </c>
      <c r="AF15" s="108" t="str">
        <f>AF14&amp;"-"&amp;RIGHT(AG14,2)</f>
        <v>2039-40</v>
      </c>
      <c r="AG15" s="108" t="str">
        <f>AG14&amp;"-"&amp;RIGHT(AH14,2)</f>
        <v>2040-41</v>
      </c>
      <c r="AH15" s="108"/>
      <c r="AI15" s="111"/>
      <c r="AJ15" s="176"/>
    </row>
    <row r="16" spans="2:38" s="76" customFormat="1" ht="44.25" customHeight="1" x14ac:dyDescent="0.35">
      <c r="B16" s="112" t="s">
        <v>175</v>
      </c>
      <c r="C16" s="80"/>
      <c r="D16" s="146">
        <f>D5/100</f>
        <v>87363.288108910187</v>
      </c>
      <c r="E16" s="146">
        <f t="shared" ref="E16:L16" si="10">E5/100</f>
        <v>92130.167685994267</v>
      </c>
      <c r="F16" s="147">
        <f t="shared" si="10"/>
        <v>98013.698221771105</v>
      </c>
      <c r="G16" s="147">
        <f t="shared" si="10"/>
        <v>105276.7363442432</v>
      </c>
      <c r="H16" s="147">
        <f t="shared" si="10"/>
        <v>113694.93135959457</v>
      </c>
      <c r="I16" s="147">
        <f t="shared" si="10"/>
        <v>123081.93</v>
      </c>
      <c r="J16" s="147">
        <f t="shared" si="10"/>
        <v>131445.82</v>
      </c>
      <c r="K16" s="147">
        <f t="shared" si="10"/>
        <v>139929.14000000001</v>
      </c>
      <c r="L16" s="147">
        <f t="shared" si="10"/>
        <v>145346.40775489697</v>
      </c>
      <c r="M16" s="148">
        <f>M5/100</f>
        <v>136871.18136492421</v>
      </c>
      <c r="N16" s="148">
        <f>N5/100</f>
        <v>149258.40365403079</v>
      </c>
      <c r="O16" s="149">
        <v>159453.68799999999</v>
      </c>
      <c r="P16" s="149">
        <v>168845.337</v>
      </c>
      <c r="Q16" s="149">
        <v>179534.486</v>
      </c>
      <c r="R16" s="149">
        <v>190677.03899999999</v>
      </c>
      <c r="S16" s="149">
        <v>202248.158</v>
      </c>
      <c r="T16" s="149">
        <v>214387.508</v>
      </c>
      <c r="U16" s="150">
        <f t="shared" ref="U16:AC16" si="11">T16*(1+U17)</f>
        <v>227255.48672957538</v>
      </c>
      <c r="V16" s="150">
        <f t="shared" si="11"/>
        <v>240895.82798217985</v>
      </c>
      <c r="W16" s="150">
        <f t="shared" si="11"/>
        <v>255354.89054340956</v>
      </c>
      <c r="X16" s="150">
        <f t="shared" si="11"/>
        <v>270681.81574842497</v>
      </c>
      <c r="Y16" s="150">
        <f t="shared" si="11"/>
        <v>286928.69449629291</v>
      </c>
      <c r="Z16" s="150">
        <f t="shared" si="11"/>
        <v>304150.74428887281</v>
      </c>
      <c r="AA16" s="150">
        <f t="shared" si="11"/>
        <v>322406.49689594045</v>
      </c>
      <c r="AB16" s="150">
        <f t="shared" si="11"/>
        <v>341757.99728435796</v>
      </c>
      <c r="AC16" s="150">
        <f t="shared" si="11"/>
        <v>362271.01448738173</v>
      </c>
      <c r="AD16" s="150">
        <f t="shared" ref="AD16" si="12">AC16*(1+AD17)</f>
        <v>384015.26513077889</v>
      </c>
      <c r="AE16" s="150">
        <f t="shared" ref="AE16" si="13">AD16*(1+AE17)</f>
        <v>407064.65037544112</v>
      </c>
      <c r="AF16" s="150">
        <f>AE16*(1+AF17)</f>
        <v>431497.50708178058</v>
      </c>
      <c r="AG16" s="150">
        <f>AF16*(1+AG17)</f>
        <v>457396.8740495292</v>
      </c>
      <c r="AH16" s="150">
        <f>AG16*(1+AH17)</f>
        <v>484850.77423779765</v>
      </c>
      <c r="AI16" s="189" t="s">
        <v>174</v>
      </c>
      <c r="AJ16" s="177" t="s">
        <v>159</v>
      </c>
      <c r="AK16" s="74"/>
      <c r="AL16" s="106"/>
    </row>
    <row r="17" spans="2:38" s="76" customFormat="1" ht="44.25" customHeight="1" x14ac:dyDescent="0.35">
      <c r="B17" s="112" t="s">
        <v>104</v>
      </c>
      <c r="C17" s="80"/>
      <c r="D17" s="82"/>
      <c r="E17" s="83">
        <f>E16/D16-1</f>
        <v>5.4563875516469906E-2</v>
      </c>
      <c r="F17" s="83">
        <f>F16/E16-1</f>
        <v>6.3861064009234969E-2</v>
      </c>
      <c r="G17" s="83">
        <f>G16/F16-1</f>
        <v>7.4102276051642768E-2</v>
      </c>
      <c r="H17" s="83">
        <f>H16/G16-1</f>
        <v>7.9962537856652638E-2</v>
      </c>
      <c r="I17" s="81">
        <f t="shared" ref="I17:Q17" si="14">(I16/H16)-1</f>
        <v>8.2563035380321503E-2</v>
      </c>
      <c r="J17" s="81">
        <f t="shared" si="14"/>
        <v>6.7953841802773196E-2</v>
      </c>
      <c r="K17" s="81">
        <f t="shared" si="14"/>
        <v>6.4538530019440765E-2</v>
      </c>
      <c r="L17" s="81">
        <f t="shared" si="14"/>
        <v>3.8714364676985413E-2</v>
      </c>
      <c r="M17" s="81">
        <f t="shared" si="14"/>
        <v>-5.8310532202934362E-2</v>
      </c>
      <c r="N17" s="81">
        <f t="shared" si="14"/>
        <v>9.0502779077210604E-2</v>
      </c>
      <c r="O17" s="81">
        <f t="shared" si="14"/>
        <v>6.8306266825692852E-2</v>
      </c>
      <c r="P17" s="81">
        <f t="shared" si="14"/>
        <v>5.8898913645697659E-2</v>
      </c>
      <c r="Q17" s="81">
        <f t="shared" si="14"/>
        <v>6.3307339070903801E-2</v>
      </c>
      <c r="R17" s="81">
        <f t="shared" ref="R17:T17" si="15">(R16/Q16)-1</f>
        <v>6.2063580364164705E-2</v>
      </c>
      <c r="S17" s="81">
        <f t="shared" si="15"/>
        <v>6.0684385811130559E-2</v>
      </c>
      <c r="T17" s="81">
        <f t="shared" si="15"/>
        <v>6.0022054687884907E-2</v>
      </c>
      <c r="U17" s="81">
        <f>T17</f>
        <v>6.0022054687884907E-2</v>
      </c>
      <c r="V17" s="81">
        <f t="shared" ref="V17:AG17" si="16">U17</f>
        <v>6.0022054687884907E-2</v>
      </c>
      <c r="W17" s="81">
        <f t="shared" si="16"/>
        <v>6.0022054687884907E-2</v>
      </c>
      <c r="X17" s="81">
        <f t="shared" si="16"/>
        <v>6.0022054687884907E-2</v>
      </c>
      <c r="Y17" s="81">
        <f t="shared" si="16"/>
        <v>6.0022054687884907E-2</v>
      </c>
      <c r="Z17" s="81">
        <f t="shared" si="16"/>
        <v>6.0022054687884907E-2</v>
      </c>
      <c r="AA17" s="81">
        <f t="shared" si="16"/>
        <v>6.0022054687884907E-2</v>
      </c>
      <c r="AB17" s="81">
        <f t="shared" si="16"/>
        <v>6.0022054687884907E-2</v>
      </c>
      <c r="AC17" s="81">
        <f t="shared" si="16"/>
        <v>6.0022054687884907E-2</v>
      </c>
      <c r="AD17" s="81">
        <f t="shared" si="16"/>
        <v>6.0022054687884907E-2</v>
      </c>
      <c r="AE17" s="81">
        <f t="shared" si="16"/>
        <v>6.0022054687884907E-2</v>
      </c>
      <c r="AF17" s="81">
        <f t="shared" si="16"/>
        <v>6.0022054687884907E-2</v>
      </c>
      <c r="AG17" s="81">
        <f t="shared" si="16"/>
        <v>6.0022054687884907E-2</v>
      </c>
      <c r="AH17" s="81">
        <f>AG17</f>
        <v>6.0022054687884907E-2</v>
      </c>
      <c r="AI17" s="111" t="s">
        <v>113</v>
      </c>
      <c r="AJ17" s="176"/>
      <c r="AL17" s="106"/>
    </row>
    <row r="18" spans="2:38" s="77" customFormat="1" ht="44.25" customHeight="1" thickBot="1" x14ac:dyDescent="0.4">
      <c r="B18" s="172" t="s">
        <v>105</v>
      </c>
      <c r="C18" s="84"/>
      <c r="D18" s="173">
        <f>D16*$D$9*100</f>
        <v>11799809.242416283</v>
      </c>
      <c r="E18" s="173">
        <f t="shared" ref="E18:AH18" si="17">E16*$D$9*100</f>
        <v>12443652.565037575</v>
      </c>
      <c r="F18" s="173">
        <f t="shared" si="17"/>
        <v>13238317.458002124</v>
      </c>
      <c r="G18" s="173">
        <f t="shared" si="17"/>
        <v>14219306.912734278</v>
      </c>
      <c r="H18" s="173">
        <f t="shared" si="17"/>
        <v>15356318.780039154</v>
      </c>
      <c r="I18" s="173">
        <f t="shared" si="17"/>
        <v>16624183.07078702</v>
      </c>
      <c r="J18" s="173">
        <f t="shared" si="17"/>
        <v>17753860.177279625</v>
      </c>
      <c r="K18" s="173">
        <f t="shared" si="17"/>
        <v>18899668.21529194</v>
      </c>
      <c r="L18" s="173">
        <f t="shared" si="17"/>
        <v>19631356.862852782</v>
      </c>
      <c r="M18" s="173">
        <f t="shared" si="17"/>
        <v>18486641.996314105</v>
      </c>
      <c r="N18" s="173">
        <f t="shared" si="17"/>
        <v>20159734.472786006</v>
      </c>
      <c r="O18" s="173">
        <f t="shared" si="17"/>
        <v>21536770.67481925</v>
      </c>
      <c r="P18" s="173">
        <f t="shared" si="17"/>
        <v>22805263.071002617</v>
      </c>
      <c r="Q18" s="173">
        <f t="shared" si="17"/>
        <v>24249003.59283974</v>
      </c>
      <c r="R18" s="173">
        <f t="shared" si="17"/>
        <v>25753983.576074868</v>
      </c>
      <c r="S18" s="173">
        <f t="shared" si="17"/>
        <v>27316848.251578916</v>
      </c>
      <c r="T18" s="173">
        <f t="shared" si="17"/>
        <v>28956461.611235842</v>
      </c>
      <c r="U18" s="173">
        <f t="shared" si="17"/>
        <v>30694487.933633082</v>
      </c>
      <c r="V18" s="173">
        <f t="shared" si="17"/>
        <v>32536834.167002227</v>
      </c>
      <c r="W18" s="173">
        <f t="shared" si="17"/>
        <v>34489761.80674468</v>
      </c>
      <c r="X18" s="173">
        <f t="shared" si="17"/>
        <v>36559908.176081233</v>
      </c>
      <c r="Y18" s="173">
        <f t="shared" si="17"/>
        <v>38754308.984010033</v>
      </c>
      <c r="Z18" s="173">
        <f t="shared" si="17"/>
        <v>41080422.237239473</v>
      </c>
      <c r="AA18" s="173">
        <f t="shared" si="17"/>
        <v>43546153.587364465</v>
      </c>
      <c r="AB18" s="173">
        <f t="shared" si="17"/>
        <v>46159883.199432284</v>
      </c>
      <c r="AC18" s="173">
        <f t="shared" si="17"/>
        <v>48930494.233214989</v>
      </c>
      <c r="AD18" s="173">
        <f t="shared" si="17"/>
        <v>51867403.033986256</v>
      </c>
      <c r="AE18" s="173">
        <f t="shared" si="17"/>
        <v>54980591.135410741</v>
      </c>
      <c r="AF18" s="173">
        <f t="shared" si="17"/>
        <v>58280639.18331261</v>
      </c>
      <c r="AG18" s="173">
        <f t="shared" si="17"/>
        <v>61778762.89561829</v>
      </c>
      <c r="AH18" s="173">
        <f t="shared" si="17"/>
        <v>65486851.180688955</v>
      </c>
      <c r="AI18" s="178"/>
      <c r="AJ18" s="179"/>
    </row>
    <row r="19" spans="2:38" x14ac:dyDescent="0.35">
      <c r="M19" s="190"/>
      <c r="N19" s="190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59"/>
    </row>
    <row r="20" spans="2:38" x14ac:dyDescent="0.35"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2:38" x14ac:dyDescent="0.35"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</sheetData>
  <pageMargins left="0.7" right="0.7" top="0.75" bottom="0.75" header="0.3" footer="0.3"/>
  <pageSetup paperSize="9" orientation="portrait" r:id="rId1"/>
  <ignoredErrors>
    <ignoredError sqref="D7:N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44"/>
  <sheetViews>
    <sheetView topLeftCell="A42" zoomScale="85" zoomScaleNormal="85" workbookViewId="0">
      <selection activeCell="C42" sqref="C42:D67"/>
    </sheetView>
  </sheetViews>
  <sheetFormatPr defaultColWidth="9.1796875" defaultRowHeight="14.5" x14ac:dyDescent="0.35"/>
  <cols>
    <col min="1" max="1" width="4.54296875" style="2" bestFit="1" customWidth="1"/>
    <col min="2" max="2" width="24.453125" style="5" customWidth="1"/>
    <col min="3" max="3" width="14.81640625" style="2" customWidth="1"/>
    <col min="4" max="4" width="16.1796875" style="2" customWidth="1"/>
    <col min="5" max="5" width="19.1796875" style="2" bestFit="1" customWidth="1"/>
    <col min="6" max="6" width="19.54296875" style="2" bestFit="1" customWidth="1"/>
    <col min="7" max="7" width="19.81640625" style="2" bestFit="1" customWidth="1"/>
    <col min="8" max="9" width="19.1796875" style="2" bestFit="1" customWidth="1"/>
    <col min="10" max="10" width="19.54296875" style="2" bestFit="1" customWidth="1"/>
    <col min="11" max="12" width="19.81640625" style="2" bestFit="1" customWidth="1"/>
    <col min="13" max="13" width="19.1796875" style="4" customWidth="1"/>
    <col min="14" max="14" width="19.1796875" style="3" bestFit="1" customWidth="1"/>
    <col min="15" max="15" width="17" style="2" bestFit="1" customWidth="1"/>
    <col min="16" max="16" width="16.453125" style="2" bestFit="1" customWidth="1"/>
    <col min="17" max="17" width="18.1796875" style="2" bestFit="1" customWidth="1"/>
    <col min="18" max="18" width="16.453125" style="2" customWidth="1"/>
    <col min="19" max="19" width="16.453125" style="2" bestFit="1" customWidth="1"/>
    <col min="20" max="20" width="16.453125" style="2" customWidth="1"/>
    <col min="21" max="21" width="16.453125" style="2" bestFit="1" customWidth="1"/>
    <col min="22" max="22" width="16.453125" style="2" customWidth="1"/>
    <col min="23" max="23" width="16.453125" style="2" bestFit="1" customWidth="1"/>
    <col min="24" max="24" width="17.54296875" style="2" bestFit="1" customWidth="1"/>
    <col min="25" max="25" width="16.453125" style="2" bestFit="1" customWidth="1"/>
    <col min="26" max="26" width="16.453125" style="2" customWidth="1"/>
    <col min="27" max="27" width="17.81640625" style="2" bestFit="1" customWidth="1"/>
    <col min="28" max="28" width="16.453125" style="2" customWidth="1"/>
    <col min="29" max="29" width="16.54296875" style="2" bestFit="1" customWidth="1"/>
    <col min="30" max="30" width="16.453125" style="2" customWidth="1"/>
    <col min="31" max="31" width="16.54296875" style="2" bestFit="1" customWidth="1"/>
    <col min="32" max="32" width="16.453125" style="2" customWidth="1"/>
    <col min="33" max="33" width="16.54296875" style="2" bestFit="1" customWidth="1"/>
    <col min="34" max="34" width="16.453125" style="2" customWidth="1"/>
    <col min="35" max="35" width="14.453125" style="2" bestFit="1" customWidth="1"/>
    <col min="36" max="36" width="14.453125" style="2" customWidth="1"/>
    <col min="37" max="37" width="14.453125" style="2" bestFit="1" customWidth="1"/>
    <col min="38" max="38" width="18.81640625" style="2" bestFit="1" customWidth="1"/>
    <col min="39" max="39" width="14" style="2" bestFit="1" customWidth="1"/>
    <col min="40" max="43" width="14.453125" style="2" bestFit="1" customWidth="1"/>
    <col min="44" max="44" width="14.1796875" style="2" bestFit="1" customWidth="1"/>
    <col min="45" max="47" width="14.54296875" style="2" bestFit="1" customWidth="1"/>
    <col min="48" max="48" width="14.453125" style="2" bestFit="1" customWidth="1"/>
    <col min="49" max="49" width="14.54296875" style="2" bestFit="1" customWidth="1"/>
    <col min="50" max="50" width="14.453125" style="2" bestFit="1" customWidth="1"/>
    <col min="51" max="51" width="14.1796875" style="2" bestFit="1" customWidth="1"/>
    <col min="52" max="53" width="14.54296875" style="2" bestFit="1" customWidth="1"/>
    <col min="54" max="54" width="14.1796875" style="2" bestFit="1" customWidth="1"/>
    <col min="55" max="56" width="14.54296875" style="2" bestFit="1" customWidth="1"/>
    <col min="57" max="58" width="14" style="2" bestFit="1" customWidth="1"/>
    <col min="59" max="62" width="14.453125" style="2" bestFit="1" customWidth="1"/>
    <col min="63" max="68" width="13.54296875" style="2" bestFit="1" customWidth="1"/>
    <col min="69" max="16384" width="9.1796875" style="2"/>
  </cols>
  <sheetData>
    <row r="1" spans="1:67" x14ac:dyDescent="0.35">
      <c r="P1" s="73" t="s">
        <v>92</v>
      </c>
      <c r="R1" s="73"/>
      <c r="T1" s="73" t="s">
        <v>92</v>
      </c>
      <c r="U1" s="67"/>
      <c r="V1" s="73" t="s">
        <v>92</v>
      </c>
      <c r="W1" s="67"/>
      <c r="X1" s="73" t="s">
        <v>92</v>
      </c>
      <c r="Y1" s="67"/>
      <c r="Z1" s="73" t="s">
        <v>92</v>
      </c>
      <c r="AA1" s="67"/>
      <c r="AB1" s="73" t="s">
        <v>92</v>
      </c>
      <c r="AC1" s="67"/>
      <c r="AD1" s="73" t="s">
        <v>92</v>
      </c>
      <c r="AE1" s="67"/>
      <c r="AF1" s="73" t="s">
        <v>92</v>
      </c>
      <c r="AG1" s="67"/>
      <c r="AH1" s="73" t="s">
        <v>92</v>
      </c>
      <c r="AI1" s="67"/>
      <c r="AJ1" s="73" t="s">
        <v>92</v>
      </c>
      <c r="AK1" s="67"/>
      <c r="AL1" s="73" t="s">
        <v>92</v>
      </c>
      <c r="AM1" s="67"/>
      <c r="AN1" s="73" t="s">
        <v>92</v>
      </c>
      <c r="AO1" s="67"/>
      <c r="AP1" s="73" t="s">
        <v>92</v>
      </c>
      <c r="AQ1" s="67"/>
      <c r="AR1" s="73" t="s">
        <v>92</v>
      </c>
      <c r="AS1" s="67"/>
      <c r="AT1" s="73" t="s">
        <v>92</v>
      </c>
      <c r="AU1" s="67"/>
      <c r="AV1" s="73" t="s">
        <v>92</v>
      </c>
      <c r="AW1" s="67"/>
      <c r="AX1" s="73" t="s">
        <v>92</v>
      </c>
      <c r="AY1" s="67"/>
      <c r="AZ1" s="73" t="s">
        <v>92</v>
      </c>
      <c r="BA1" s="67"/>
      <c r="BB1" s="73" t="s">
        <v>92</v>
      </c>
      <c r="BC1" s="67"/>
      <c r="BD1" s="73" t="s">
        <v>92</v>
      </c>
      <c r="BE1" s="67"/>
      <c r="BF1" s="73" t="s">
        <v>92</v>
      </c>
      <c r="BG1" s="67"/>
      <c r="BH1" s="73" t="s">
        <v>92</v>
      </c>
      <c r="BI1" s="67"/>
      <c r="BJ1" s="73" t="s">
        <v>92</v>
      </c>
    </row>
    <row r="2" spans="1:67" x14ac:dyDescent="0.35">
      <c r="O2" s="2">
        <v>2015</v>
      </c>
      <c r="P2" s="53"/>
      <c r="Q2" s="29"/>
      <c r="R2" s="29"/>
      <c r="S2" s="2">
        <v>2019</v>
      </c>
      <c r="T2" s="53"/>
      <c r="U2" s="2">
        <f>S2+1</f>
        <v>2020</v>
      </c>
      <c r="V2" s="53"/>
      <c r="W2" s="2">
        <f>U2+1</f>
        <v>2021</v>
      </c>
      <c r="X2" s="53"/>
      <c r="Y2" s="2">
        <f>W2+1</f>
        <v>2022</v>
      </c>
      <c r="Z2" s="53"/>
      <c r="AA2" s="2">
        <f>Y2+1</f>
        <v>2023</v>
      </c>
      <c r="AB2" s="53"/>
      <c r="AC2" s="2">
        <f>AA2+1</f>
        <v>2024</v>
      </c>
      <c r="AD2" s="53"/>
      <c r="AE2" s="2">
        <f>AC2+1</f>
        <v>2025</v>
      </c>
      <c r="AF2" s="53"/>
      <c r="AG2" s="2">
        <f>AE2+1</f>
        <v>2026</v>
      </c>
      <c r="AH2" s="53"/>
      <c r="AI2" s="2">
        <f>AG2+1</f>
        <v>2027</v>
      </c>
      <c r="AJ2" s="53"/>
      <c r="AK2" s="2">
        <f>AI2+1</f>
        <v>2028</v>
      </c>
      <c r="AL2" s="53"/>
      <c r="AM2" s="2">
        <f>AK2+1</f>
        <v>2029</v>
      </c>
      <c r="AN2" s="53"/>
      <c r="AO2" s="2">
        <f>AM2+1</f>
        <v>2030</v>
      </c>
      <c r="AP2" s="53"/>
      <c r="AQ2" s="2">
        <f>AO2+1</f>
        <v>2031</v>
      </c>
      <c r="AR2" s="53"/>
      <c r="AS2" s="2">
        <f>AQ2+1</f>
        <v>2032</v>
      </c>
      <c r="AT2" s="53"/>
      <c r="AU2" s="2">
        <f>AS2+1</f>
        <v>2033</v>
      </c>
      <c r="AV2" s="53"/>
      <c r="AW2" s="2">
        <f>AU2+1</f>
        <v>2034</v>
      </c>
      <c r="AX2" s="53"/>
      <c r="AY2" s="2">
        <f>AW2+1</f>
        <v>2035</v>
      </c>
      <c r="AZ2" s="53"/>
      <c r="BA2" s="2">
        <f>AY2+1</f>
        <v>2036</v>
      </c>
      <c r="BB2" s="53"/>
      <c r="BC2" s="2">
        <f>BA2+1</f>
        <v>2037</v>
      </c>
      <c r="BD2" s="53"/>
      <c r="BE2" s="2">
        <f>BC2+1</f>
        <v>2038</v>
      </c>
      <c r="BF2" s="53"/>
      <c r="BG2" s="2">
        <f>BE2+1</f>
        <v>2039</v>
      </c>
      <c r="BH2" s="53"/>
      <c r="BI2" s="2">
        <f>BG2+1</f>
        <v>2040</v>
      </c>
      <c r="BJ2" s="53"/>
    </row>
    <row r="3" spans="1:67" ht="40" thickBot="1" x14ac:dyDescent="0.4">
      <c r="B3" s="18" t="s">
        <v>91</v>
      </c>
      <c r="D3" s="72" t="s">
        <v>156</v>
      </c>
      <c r="E3" s="5" t="s">
        <v>93</v>
      </c>
      <c r="G3" s="67"/>
      <c r="O3" s="2">
        <v>16</v>
      </c>
      <c r="P3" s="53"/>
      <c r="Q3" s="29"/>
      <c r="R3" s="29"/>
      <c r="S3" s="2">
        <v>20</v>
      </c>
      <c r="T3" s="53"/>
      <c r="U3" s="2">
        <f>S3+1</f>
        <v>21</v>
      </c>
      <c r="V3" s="53"/>
      <c r="W3" s="2">
        <f>U3+1</f>
        <v>22</v>
      </c>
      <c r="X3" s="53"/>
      <c r="Y3" s="2">
        <f>W3+1</f>
        <v>23</v>
      </c>
      <c r="Z3" s="53"/>
      <c r="AA3" s="2">
        <f>Y3+1</f>
        <v>24</v>
      </c>
      <c r="AB3" s="53"/>
      <c r="AC3" s="2">
        <f>AA3+1</f>
        <v>25</v>
      </c>
      <c r="AD3" s="53"/>
      <c r="AE3" s="2">
        <f>AC3+1</f>
        <v>26</v>
      </c>
      <c r="AF3" s="53"/>
      <c r="AG3" s="2">
        <f>AE3+1</f>
        <v>27</v>
      </c>
      <c r="AH3" s="53"/>
      <c r="AI3" s="2">
        <f>AG3+1</f>
        <v>28</v>
      </c>
      <c r="AJ3" s="53"/>
      <c r="AK3" s="2">
        <f>AI3+1</f>
        <v>29</v>
      </c>
      <c r="AL3" s="53"/>
      <c r="AM3" s="2">
        <f>AK3+1</f>
        <v>30</v>
      </c>
      <c r="AN3" s="53"/>
      <c r="AO3" s="2">
        <f>AM3+1</f>
        <v>31</v>
      </c>
      <c r="AP3" s="53"/>
      <c r="AQ3" s="2">
        <f>AO3+1</f>
        <v>32</v>
      </c>
      <c r="AR3" s="53"/>
      <c r="AS3" s="2">
        <f>AQ3+1</f>
        <v>33</v>
      </c>
      <c r="AT3" s="53"/>
      <c r="AU3" s="2">
        <f>AS3+1</f>
        <v>34</v>
      </c>
      <c r="AV3" s="53"/>
      <c r="AW3" s="2">
        <f>AU3+1</f>
        <v>35</v>
      </c>
      <c r="AX3" s="53"/>
      <c r="AY3" s="2">
        <f>AW3+1</f>
        <v>36</v>
      </c>
      <c r="AZ3" s="53"/>
      <c r="BA3" s="2">
        <f>AY3+1</f>
        <v>37</v>
      </c>
      <c r="BB3" s="53"/>
      <c r="BC3" s="2">
        <f>BA3+1</f>
        <v>38</v>
      </c>
      <c r="BD3" s="53"/>
      <c r="BE3" s="2">
        <f>BC3+1</f>
        <v>39</v>
      </c>
      <c r="BF3" s="53"/>
      <c r="BG3" s="2">
        <f>BE3+1</f>
        <v>40</v>
      </c>
      <c r="BH3" s="53"/>
      <c r="BI3" s="2">
        <f>BG3+1</f>
        <v>41</v>
      </c>
      <c r="BJ3" s="53"/>
      <c r="BK3" s="17" t="s">
        <v>185</v>
      </c>
    </row>
    <row r="4" spans="1:67" ht="13" x14ac:dyDescent="0.3">
      <c r="B4" s="71" t="s">
        <v>76</v>
      </c>
      <c r="C4" s="70" t="s">
        <v>66</v>
      </c>
      <c r="D4" s="70" t="s">
        <v>75</v>
      </c>
      <c r="E4" s="70" t="s">
        <v>74</v>
      </c>
      <c r="F4" s="70" t="s">
        <v>73</v>
      </c>
      <c r="G4" s="70" t="s">
        <v>72</v>
      </c>
      <c r="H4" s="70" t="s">
        <v>71</v>
      </c>
      <c r="I4" s="70" t="s">
        <v>70</v>
      </c>
      <c r="J4" s="70" t="s">
        <v>69</v>
      </c>
      <c r="K4" s="70" t="s">
        <v>68</v>
      </c>
      <c r="L4" s="70" t="s">
        <v>67</v>
      </c>
      <c r="M4" s="69" t="s">
        <v>150</v>
      </c>
      <c r="N4" s="68" t="s">
        <v>90</v>
      </c>
      <c r="O4" s="65" t="str">
        <f>O2&amp;"-"&amp;O3</f>
        <v>2015-16</v>
      </c>
      <c r="P4" s="66" t="str">
        <f>O4</f>
        <v>2015-16</v>
      </c>
      <c r="Q4" s="29"/>
      <c r="R4" s="29"/>
      <c r="S4" s="65" t="str">
        <f>S2&amp;"-"&amp;S3</f>
        <v>2019-20</v>
      </c>
      <c r="T4" s="66" t="str">
        <f>S4</f>
        <v>2019-20</v>
      </c>
      <c r="U4" s="67" t="str">
        <f>U2&amp;"-"&amp;U3</f>
        <v>2020-21</v>
      </c>
      <c r="V4" s="66" t="str">
        <f>U4</f>
        <v>2020-21</v>
      </c>
      <c r="W4" s="67" t="str">
        <f>W2&amp;"-"&amp;W3</f>
        <v>2021-22</v>
      </c>
      <c r="X4" s="66" t="str">
        <f>W4</f>
        <v>2021-22</v>
      </c>
      <c r="Y4" s="67" t="str">
        <f>Y2&amp;"-"&amp;Y3</f>
        <v>2022-23</v>
      </c>
      <c r="Z4" s="66" t="str">
        <f>Y4</f>
        <v>2022-23</v>
      </c>
      <c r="AA4" s="67" t="str">
        <f>AA2&amp;"-"&amp;AA3</f>
        <v>2023-24</v>
      </c>
      <c r="AB4" s="66" t="str">
        <f>AA4</f>
        <v>2023-24</v>
      </c>
      <c r="AC4" s="67" t="str">
        <f>AC2&amp;"-"&amp;AC3</f>
        <v>2024-25</v>
      </c>
      <c r="AD4" s="66" t="str">
        <f>AC4</f>
        <v>2024-25</v>
      </c>
      <c r="AE4" s="65" t="str">
        <f>AE2&amp;"-"&amp;AE3</f>
        <v>2025-26</v>
      </c>
      <c r="AF4" s="66" t="str">
        <f>AE4</f>
        <v>2025-26</v>
      </c>
      <c r="AG4" s="65" t="str">
        <f>AG2&amp;"-"&amp;AG3</f>
        <v>2026-27</v>
      </c>
      <c r="AH4" s="66" t="str">
        <f>AG4</f>
        <v>2026-27</v>
      </c>
      <c r="AI4" s="65" t="str">
        <f>AI2&amp;"-"&amp;AI3</f>
        <v>2027-28</v>
      </c>
      <c r="AJ4" s="66" t="str">
        <f>AI4</f>
        <v>2027-28</v>
      </c>
      <c r="AK4" s="65" t="str">
        <f>AK2&amp;"-"&amp;AK3</f>
        <v>2028-29</v>
      </c>
      <c r="AL4" s="66" t="str">
        <f>AK4</f>
        <v>2028-29</v>
      </c>
      <c r="AM4" s="65" t="str">
        <f>AM2&amp;"-"&amp;AM3</f>
        <v>2029-30</v>
      </c>
      <c r="AN4" s="66" t="str">
        <f>AM4</f>
        <v>2029-30</v>
      </c>
      <c r="AO4" s="65" t="str">
        <f>AO2&amp;"-"&amp;AO3</f>
        <v>2030-31</v>
      </c>
      <c r="AP4" s="66" t="str">
        <f>AO4</f>
        <v>2030-31</v>
      </c>
      <c r="AQ4" s="65" t="str">
        <f>AQ2&amp;"-"&amp;AQ3</f>
        <v>2031-32</v>
      </c>
      <c r="AR4" s="66" t="str">
        <f>AQ4</f>
        <v>2031-32</v>
      </c>
      <c r="AS4" s="65" t="str">
        <f>AS2&amp;"-"&amp;AS3</f>
        <v>2032-33</v>
      </c>
      <c r="AT4" s="66" t="str">
        <f>AS4</f>
        <v>2032-33</v>
      </c>
      <c r="AU4" s="65" t="str">
        <f>AU2&amp;"-"&amp;AU3</f>
        <v>2033-34</v>
      </c>
      <c r="AV4" s="66" t="str">
        <f>AU4</f>
        <v>2033-34</v>
      </c>
      <c r="AW4" s="65" t="str">
        <f>AW2&amp;"-"&amp;AW3</f>
        <v>2034-35</v>
      </c>
      <c r="AX4" s="66" t="str">
        <f>AW4</f>
        <v>2034-35</v>
      </c>
      <c r="AY4" s="65" t="str">
        <f>AY2&amp;"-"&amp;AY3</f>
        <v>2035-36</v>
      </c>
      <c r="AZ4" s="66" t="str">
        <f>AY4</f>
        <v>2035-36</v>
      </c>
      <c r="BA4" s="65" t="str">
        <f>BA2&amp;"-"&amp;BA3</f>
        <v>2036-37</v>
      </c>
      <c r="BB4" s="66" t="str">
        <f>BA4</f>
        <v>2036-37</v>
      </c>
      <c r="BC4" s="65" t="str">
        <f>BC2&amp;"-"&amp;BC3</f>
        <v>2037-38</v>
      </c>
      <c r="BD4" s="66" t="str">
        <f>BC4</f>
        <v>2037-38</v>
      </c>
      <c r="BE4" s="65" t="str">
        <f>BE2&amp;"-"&amp;BE3</f>
        <v>2038-39</v>
      </c>
      <c r="BF4" s="66" t="str">
        <f>BE4</f>
        <v>2038-39</v>
      </c>
      <c r="BG4" s="65" t="str">
        <f>BG2&amp;"-"&amp;BG3</f>
        <v>2039-40</v>
      </c>
      <c r="BH4" s="66" t="str">
        <f>BG4</f>
        <v>2039-40</v>
      </c>
      <c r="BI4" s="65" t="str">
        <f>BI2&amp;"-"&amp;BI3</f>
        <v>2040-41</v>
      </c>
      <c r="BJ4" s="66" t="str">
        <f>BI4</f>
        <v>2040-41</v>
      </c>
    </row>
    <row r="5" spans="1:67" x14ac:dyDescent="0.35">
      <c r="A5" s="44" t="s">
        <v>7</v>
      </c>
      <c r="B5" s="64" t="s">
        <v>65</v>
      </c>
      <c r="C5" s="63" t="s">
        <v>28</v>
      </c>
      <c r="D5" s="62">
        <v>247143.96</v>
      </c>
      <c r="E5" s="62">
        <v>256850.96</v>
      </c>
      <c r="F5" s="62">
        <v>269649.84000000003</v>
      </c>
      <c r="G5" s="62">
        <v>279482.44</v>
      </c>
      <c r="H5" s="62">
        <v>296488.18</v>
      </c>
      <c r="I5" s="62">
        <v>318797.45</v>
      </c>
      <c r="J5" s="62">
        <v>344027.83</v>
      </c>
      <c r="K5" s="62">
        <v>381382.53</v>
      </c>
      <c r="L5" s="62">
        <v>409644.6</v>
      </c>
      <c r="M5" s="61">
        <v>419883.13</v>
      </c>
      <c r="N5" s="60">
        <f t="shared" ref="N5:N36" si="0">(K5/D5)^(1/7)-1</f>
        <v>6.3936792661932529E-2</v>
      </c>
      <c r="O5" s="33"/>
      <c r="P5" s="34">
        <f>H5*O$39</f>
        <v>301466.74140599213</v>
      </c>
      <c r="Q5" s="29"/>
      <c r="R5" s="29"/>
      <c r="S5" s="33"/>
      <c r="T5" s="34">
        <f>L5*S$39</f>
        <v>407347.76061346213</v>
      </c>
      <c r="V5" s="34">
        <f>M5*U$39</f>
        <v>405024.90485911479</v>
      </c>
      <c r="W5" s="191">
        <f>V5*(1+INDEX(GSDP_GRs[2022],MATCH($B5,GSDP_GRs[State],0)))</f>
        <v>430920.89822401095</v>
      </c>
      <c r="X5" s="34">
        <f t="shared" ref="X5:X36" si="1">W5*W$39</f>
        <v>439934.2881381358</v>
      </c>
      <c r="Y5" s="191">
        <f>X5*(1+INDEX(GSDP_GRs[2023],MATCH($B5,GSDP_GRs[State],0)))</f>
        <v>468062.27550369868</v>
      </c>
      <c r="Z5" s="34">
        <f t="shared" ref="Z5:Z36" si="2">Y5*Y$39</f>
        <v>469153.83241193241</v>
      </c>
      <c r="AA5" s="191">
        <f>Z5*(1+INDEX(GSDP_GRs[2024],MATCH($B5,GSDP_GRs[State],0)))</f>
        <v>499150.02372140519</v>
      </c>
      <c r="AB5" s="34">
        <f t="shared" ref="AB5:AB36" si="3">AA5*AA$39</f>
        <v>496582.53814399033</v>
      </c>
      <c r="AC5" s="191">
        <f>AB5*(1+INDEX(GSDP_GRs[2025],MATCH($B5,GSDP_GRs[State],0)))</f>
        <v>528332.43292483885</v>
      </c>
      <c r="AD5" s="34">
        <f t="shared" ref="AD5:AD36" si="4">AC5*AC$39</f>
        <v>528354.0058139395</v>
      </c>
      <c r="AE5" s="33">
        <f>AD5*(1+INDEX(GSDP_GRs[2026],MATCH($B5,GSDP_GRs[State],0)))</f>
        <v>562135.26633576688</v>
      </c>
      <c r="AF5" s="34">
        <f t="shared" ref="AF5:AF36" si="5">AE5*AE$39</f>
        <v>561875.7723341604</v>
      </c>
      <c r="AG5" s="33">
        <f>AF5*(1+INDEX(GSDP_GRs[2027],MATCH($B5,GSDP_GRs[State],0)))</f>
        <v>597800.30709165276</v>
      </c>
      <c r="AH5" s="34">
        <f t="shared" ref="AH5:AH36" si="6">AG5*AG$39</f>
        <v>596915.63032206742</v>
      </c>
      <c r="AI5" s="33">
        <f>AH5*(1+INDEX(GSDP_GRs[2028],MATCH($B5,GSDP_GRs[State],0)))</f>
        <v>635080.50121463626</v>
      </c>
      <c r="AJ5" s="34">
        <f t="shared" ref="AJ5:AJ36" si="7">AI5*AI$39</f>
        <v>633740.50283208792</v>
      </c>
      <c r="AK5" s="33">
        <f>AJ5*(1+INDEX(GSDP_GRs[2029],MATCH($B5,GSDP_GRs[State],0)))</f>
        <v>674259.83796313195</v>
      </c>
      <c r="AL5" s="34">
        <f t="shared" ref="AL5:AL36" si="8">AK5*AK$39</f>
        <v>672834.15907883586</v>
      </c>
      <c r="AM5" s="33">
        <f>AL5*(1+INDEX(GSDP_GRs[2030],MATCH($B5,GSDP_GRs[State],0)))</f>
        <v>715853.01720372506</v>
      </c>
      <c r="AN5" s="34">
        <f t="shared" ref="AN5:AN36" si="9">AM5*AM$39</f>
        <v>714336.2032024872</v>
      </c>
      <c r="AO5" s="33">
        <f>AN5*(1+INDEX(GSDP_GRs[2031],MATCH($B5,GSDP_GRs[State],0)))</f>
        <v>760008.56891755678</v>
      </c>
      <c r="AP5" s="34">
        <f t="shared" ref="AP5:AP36" si="10">AO5*AO$39</f>
        <v>758394.81932084786</v>
      </c>
      <c r="AQ5" s="33">
        <f>AP5*(1+INDEX(GSDP_GRs[2032],MATCH($B5,GSDP_GRs[State],0)))</f>
        <v>806884.15163964871</v>
      </c>
      <c r="AR5" s="34">
        <f t="shared" ref="AR5:AR36" si="11">AQ5*AQ$39</f>
        <v>805167.29825599899</v>
      </c>
      <c r="AS5" s="33">
        <f>AR5*(1+INDEX(GSDP_GRs[2033],MATCH($B5,GSDP_GRs[State],0)))</f>
        <v>856647.11286276113</v>
      </c>
      <c r="AT5" s="34">
        <f t="shared" ref="AT5:AT36" si="12">AS5*AS$39</f>
        <v>854820.59656250349</v>
      </c>
      <c r="AU5" s="33">
        <f>AT5*(1+INDEX(GSDP_GRs[2034],MATCH($B5,GSDP_GRs[State],0)))</f>
        <v>909475.0838080697</v>
      </c>
      <c r="AV5" s="34">
        <f t="shared" ref="AV5:AV36" si="13">AU5*AU$39</f>
        <v>907531.92983608553</v>
      </c>
      <c r="AW5" s="33">
        <f>AV5*(1+INDEX(GSDP_GRs[2035],MATCH($B5,GSDP_GRs[State],0)))</f>
        <v>965556.61066809879</v>
      </c>
      <c r="AX5" s="34">
        <f t="shared" ref="AX5:AX36" si="14">AW5*AW$39</f>
        <v>963489.40240282065</v>
      </c>
      <c r="AY5" s="33">
        <f>AX5*(1+INDEX(GSDP_GRs[2036],MATCH($B5,GSDP_GRs[State],0)))</f>
        <v>1025091.824556219</v>
      </c>
      <c r="AZ5" s="34">
        <f t="shared" ref="AZ5:AZ36" si="15">AY5*AY$39</f>
        <v>1022892.6756174063</v>
      </c>
      <c r="BA5" s="33">
        <f>AZ5*(1+INDEX(GSDP_GRs[2037],MATCH($B5,GSDP_GRs[State],0)))</f>
        <v>1088293.1525337659</v>
      </c>
      <c r="BB5" s="34">
        <f t="shared" ref="BB5:BB36" si="16">BA5*BA$39</f>
        <v>1085953.6771354643</v>
      </c>
      <c r="BC5" s="33">
        <f>BB5*(1+INDEX(GSDP_GRs[2038],MATCH($B5,GSDP_GRs[State],0)))</f>
        <v>1155386.0722309377</v>
      </c>
      <c r="BD5" s="34">
        <f t="shared" ref="BD5:BD36" si="17">BC5*BC$39</f>
        <v>1152897.3536695628</v>
      </c>
      <c r="BE5" s="33">
        <f>BD5*(1+INDEX(GSDP_GRs[2039],MATCH($B5,GSDP_GRs[State],0)))</f>
        <v>1226609.9127316244</v>
      </c>
      <c r="BF5" s="34">
        <f t="shared" ref="BF5:BF36" si="18">BE5*BE$39</f>
        <v>1223962.4698922134</v>
      </c>
      <c r="BG5" s="33">
        <f>BF5*(1+INDEX(GSDP_GRs[2040],MATCH($B5,GSDP_GRs[State],0)))</f>
        <v>1302218.7045556987</v>
      </c>
      <c r="BH5" s="34">
        <f t="shared" ref="BH5:BH36" si="19">BG5*BG$39</f>
        <v>1299402.456312076</v>
      </c>
      <c r="BI5" s="33">
        <f>BH5*(1+INDEX(GSDP_GRs[2041],MATCH($B5,GSDP_GRs[State],0)))</f>
        <v>1382482.081745707</v>
      </c>
      <c r="BJ5" s="34">
        <f t="shared" ref="BJ5:BJ36" si="20">BI5*BI$39</f>
        <v>1379486.3091225175</v>
      </c>
      <c r="BK5" s="192">
        <f>(BJ5/AB5)^(1/17)-1</f>
        <v>6.1943782426128857E-2</v>
      </c>
      <c r="BL5" s="191"/>
      <c r="BM5" s="192"/>
      <c r="BN5" s="44"/>
      <c r="BO5" s="192"/>
    </row>
    <row r="6" spans="1:67" x14ac:dyDescent="0.35">
      <c r="A6" s="44" t="s">
        <v>22</v>
      </c>
      <c r="B6" s="64" t="s">
        <v>64</v>
      </c>
      <c r="C6" s="63" t="s">
        <v>28</v>
      </c>
      <c r="D6" s="62">
        <v>150917.59</v>
      </c>
      <c r="E6" s="62">
        <v>163250.26999999999</v>
      </c>
      <c r="F6" s="62">
        <v>165816.26</v>
      </c>
      <c r="G6" s="62">
        <v>186534.39</v>
      </c>
      <c r="H6" s="62">
        <v>174881.15</v>
      </c>
      <c r="I6" s="62">
        <v>193173.92</v>
      </c>
      <c r="J6" s="62">
        <v>210587.3</v>
      </c>
      <c r="K6" s="62">
        <v>229274.47</v>
      </c>
      <c r="L6" s="62">
        <v>238395.43</v>
      </c>
      <c r="M6" s="61">
        <v>227082.13</v>
      </c>
      <c r="N6" s="60">
        <f t="shared" si="0"/>
        <v>6.1561402489772599E-2</v>
      </c>
      <c r="O6" s="33"/>
      <c r="P6" s="34">
        <f t="shared" ref="P6:P36" si="21">H6*O$39</f>
        <v>177817.7140951539</v>
      </c>
      <c r="Q6" s="29"/>
      <c r="R6" s="29"/>
      <c r="S6" s="33"/>
      <c r="T6" s="34">
        <f t="shared" ref="T6:T36" si="22">L6*S$39</f>
        <v>237058.76887180586</v>
      </c>
      <c r="V6" s="34">
        <f t="shared" ref="V6:V36" si="23">M6*U$39</f>
        <v>219046.47157044659</v>
      </c>
      <c r="W6" s="191">
        <f>V6*(1+INDEX(GSDP_GRs[2022],MATCH($B6,GSDP_GRs[State],0)))</f>
        <v>232531.27957075939</v>
      </c>
      <c r="X6" s="34">
        <f t="shared" si="1"/>
        <v>237395.03785827715</v>
      </c>
      <c r="Y6" s="191">
        <f>X6*(1+INDEX(GSDP_GRs[2023],MATCH($B6,GSDP_GRs[State],0)))</f>
        <v>252009.40933294536</v>
      </c>
      <c r="Z6" s="34">
        <f t="shared" si="2"/>
        <v>252597.11448692565</v>
      </c>
      <c r="AA6" s="191">
        <f>Z6*(1+INDEX(GSDP_GRs[2024],MATCH($B6,GSDP_GRs[State],0)))</f>
        <v>268147.34711961047</v>
      </c>
      <c r="AB6" s="34">
        <f t="shared" si="3"/>
        <v>266768.07352723676</v>
      </c>
      <c r="AC6" s="191">
        <f>AB6*(1+INDEX(GSDP_GRs[2025],MATCH($B6,GSDP_GRs[State],0)))</f>
        <v>283190.6902730682</v>
      </c>
      <c r="AD6" s="34">
        <f t="shared" si="4"/>
        <v>283202.25352562446</v>
      </c>
      <c r="AE6" s="33">
        <f>AD6*(1+INDEX(GSDP_GRs[2026],MATCH($B6,GSDP_GRs[State],0)))</f>
        <v>300636.58144092606</v>
      </c>
      <c r="AF6" s="34">
        <f t="shared" si="5"/>
        <v>300497.8009832332</v>
      </c>
      <c r="AG6" s="33">
        <f>AF6*(1+INDEX(GSDP_GRs[2027],MATCH($B6,GSDP_GRs[State],0)))</f>
        <v>318996.8670568536</v>
      </c>
      <c r="AH6" s="34">
        <f t="shared" si="6"/>
        <v>318524.78781148035</v>
      </c>
      <c r="AI6" s="33">
        <f>AH6*(1+INDEX(GSDP_GRs[2028],MATCH($B6,GSDP_GRs[State],0)))</f>
        <v>338133.6204769123</v>
      </c>
      <c r="AJ6" s="34">
        <f t="shared" si="7"/>
        <v>337420.16997157055</v>
      </c>
      <c r="AK6" s="33">
        <f>AJ6*(1+INDEX(GSDP_GRs[2029],MATCH($B6,GSDP_GRs[State],0)))</f>
        <v>358192.22886335786</v>
      </c>
      <c r="AL6" s="34">
        <f t="shared" si="8"/>
        <v>357434.85452714923</v>
      </c>
      <c r="AM6" s="33">
        <f>AL6*(1+INDEX(GSDP_GRs[2030],MATCH($B6,GSDP_GRs[State],0)))</f>
        <v>379439.04547056841</v>
      </c>
      <c r="AN6" s="34">
        <f t="shared" si="9"/>
        <v>378635.05576464487</v>
      </c>
      <c r="AO6" s="33">
        <f>AN6*(1+INDEX(GSDP_GRs[2031],MATCH($B6,GSDP_GRs[State],0)))</f>
        <v>401944.36082930968</v>
      </c>
      <c r="AP6" s="34">
        <f t="shared" si="10"/>
        <v>401090.89999121474</v>
      </c>
      <c r="AQ6" s="33">
        <f>AP6*(1+INDEX(GSDP_GRs[2032],MATCH($B6,GSDP_GRs[State],0)))</f>
        <v>425782.61832055904</v>
      </c>
      <c r="AR6" s="34">
        <f t="shared" si="11"/>
        <v>424876.65638354811</v>
      </c>
      <c r="AS6" s="33">
        <f>AR6*(1+INDEX(GSDP_GRs[2033],MATCH($B6,GSDP_GRs[State],0)))</f>
        <v>451032.65923568455</v>
      </c>
      <c r="AT6" s="34">
        <f t="shared" si="12"/>
        <v>450070.98144365946</v>
      </c>
      <c r="AU6" s="33">
        <f>AT6*(1+INDEX(GSDP_GRs[2034],MATCH($B6,GSDP_GRs[State],0)))</f>
        <v>477777.98228127958</v>
      </c>
      <c r="AV6" s="34">
        <f t="shared" si="13"/>
        <v>476757.17786285706</v>
      </c>
      <c r="AW6" s="33">
        <f>AV6*(1+INDEX(GSDP_GRs[2035],MATCH($B6,GSDP_GRs[State],0)))</f>
        <v>506107.01837916049</v>
      </c>
      <c r="AX6" s="34">
        <f t="shared" si="14"/>
        <v>505023.46864220127</v>
      </c>
      <c r="AY6" s="33">
        <f>AX6*(1+INDEX(GSDP_GRs[2036],MATCH($B6,GSDP_GRs[State],0)))</f>
        <v>536113.42166206485</v>
      </c>
      <c r="AZ6" s="34">
        <f t="shared" si="15"/>
        <v>534963.28736766463</v>
      </c>
      <c r="BA6" s="33">
        <f>AZ6*(1+INDEX(GSDP_GRs[2037],MATCH($B6,GSDP_GRs[State],0)))</f>
        <v>567896.37761855731</v>
      </c>
      <c r="BB6" s="34">
        <f t="shared" si="16"/>
        <v>566675.58559103229</v>
      </c>
      <c r="BC6" s="33">
        <f>BB6*(1+INDEX(GSDP_GRs[2038],MATCH($B6,GSDP_GRs[State],0)))</f>
        <v>601560.92939672945</v>
      </c>
      <c r="BD6" s="34">
        <f t="shared" si="17"/>
        <v>600265.15832351858</v>
      </c>
      <c r="BE6" s="33">
        <f>BD6*(1+INDEX(GSDP_GRs[2039],MATCH($B6,GSDP_GRs[State],0)))</f>
        <v>637218.32333565981</v>
      </c>
      <c r="BF6" s="34">
        <f t="shared" si="18"/>
        <v>635842.98870828864</v>
      </c>
      <c r="BG6" s="33">
        <f>BF6*(1+INDEX(GSDP_GRs[2040],MATCH($B6,GSDP_GRs[State],0)))</f>
        <v>674986.37485645956</v>
      </c>
      <c r="BH6" s="34">
        <f t="shared" si="19"/>
        <v>673526.61300078314</v>
      </c>
      <c r="BI6" s="33">
        <f>BH6*(1+INDEX(GSDP_GRs[2041],MATCH($B6,GSDP_GRs[State],0)))</f>
        <v>714989.85591129761</v>
      </c>
      <c r="BJ6" s="34">
        <f t="shared" si="20"/>
        <v>713440.50705211202</v>
      </c>
      <c r="BK6" s="192">
        <f t="shared" ref="BK6:BK36" si="24">(BJ6/AB6)^(1/17)-1</f>
        <v>5.9572841932709064E-2</v>
      </c>
      <c r="BL6" s="191"/>
      <c r="BM6" s="192"/>
      <c r="BN6" s="44"/>
      <c r="BO6" s="192"/>
    </row>
    <row r="7" spans="1:67" x14ac:dyDescent="0.35">
      <c r="A7" s="44" t="s">
        <v>23</v>
      </c>
      <c r="B7" s="64" t="s">
        <v>63</v>
      </c>
      <c r="C7" s="63" t="s">
        <v>28</v>
      </c>
      <c r="D7" s="62">
        <v>230987.08</v>
      </c>
      <c r="E7" s="62">
        <v>243363.48</v>
      </c>
      <c r="F7" s="62">
        <v>265891.53000000003</v>
      </c>
      <c r="G7" s="62">
        <v>270665.34000000003</v>
      </c>
      <c r="H7" s="62">
        <v>292228.93</v>
      </c>
      <c r="I7" s="62">
        <v>337348.06</v>
      </c>
      <c r="J7" s="62">
        <v>361657.51</v>
      </c>
      <c r="K7" s="62">
        <v>386798.56</v>
      </c>
      <c r="L7" s="62">
        <v>410260.78</v>
      </c>
      <c r="M7" s="61">
        <v>388328.13</v>
      </c>
      <c r="N7" s="60">
        <f t="shared" si="0"/>
        <v>7.642879922153667E-2</v>
      </c>
      <c r="O7" s="33"/>
      <c r="P7" s="34">
        <f t="shared" si="21"/>
        <v>297135.9710584745</v>
      </c>
      <c r="Q7" s="29"/>
      <c r="R7" s="29"/>
      <c r="S7" s="33"/>
      <c r="T7" s="34">
        <f t="shared" si="22"/>
        <v>407960.4857491891</v>
      </c>
      <c r="V7" s="34">
        <f t="shared" si="23"/>
        <v>374586.52817837178</v>
      </c>
      <c r="W7" s="191">
        <f>V7*(1+INDEX(GSDP_GRs[2022],MATCH($B7,GSDP_GRs[State],0)))</f>
        <v>401784.26680394722</v>
      </c>
      <c r="X7" s="34">
        <f t="shared" si="1"/>
        <v>410188.2181393085</v>
      </c>
      <c r="Y7" s="191">
        <f>X7*(1+INDEX(GSDP_GRs[2023],MATCH($B7,GSDP_GRs[State],0)))</f>
        <v>438481.76729221467</v>
      </c>
      <c r="Z7" s="34">
        <f t="shared" si="2"/>
        <v>439504.34020029037</v>
      </c>
      <c r="AA7" s="191">
        <f>Z7*(1+INDEX(GSDP_GRs[2024],MATCH($B7,GSDP_GRs[State],0)))</f>
        <v>468304.2428970125</v>
      </c>
      <c r="AB7" s="34">
        <f t="shared" si="3"/>
        <v>465895.41923210298</v>
      </c>
      <c r="AC7" s="191">
        <f>AB7*(1+INDEX(GSDP_GRs[2025],MATCH($B7,GSDP_GRs[State],0)))</f>
        <v>494898.21724289737</v>
      </c>
      <c r="AD7" s="34">
        <f t="shared" si="4"/>
        <v>494918.42494488828</v>
      </c>
      <c r="AE7" s="33">
        <f>AD7*(1+INDEX(GSDP_GRs[2026],MATCH($B7,GSDP_GRs[State],0)))</f>
        <v>525727.9554059424</v>
      </c>
      <c r="AF7" s="34">
        <f t="shared" si="5"/>
        <v>525485.2678197429</v>
      </c>
      <c r="AG7" s="33">
        <f>AF7*(1+INDEX(GSDP_GRs[2027],MATCH($B7,GSDP_GRs[State],0)))</f>
        <v>558197.6372724066</v>
      </c>
      <c r="AH7" s="34">
        <f t="shared" si="6"/>
        <v>557371.56797020964</v>
      </c>
      <c r="AI7" s="33">
        <f>AH7*(1+INDEX(GSDP_GRs[2028],MATCH($B7,GSDP_GRs[State],0)))</f>
        <v>592068.91491868091</v>
      </c>
      <c r="AJ7" s="34">
        <f t="shared" si="7"/>
        <v>590819.66952879599</v>
      </c>
      <c r="AK7" s="33">
        <f>AJ7*(1+INDEX(GSDP_GRs[2029],MATCH($B7,GSDP_GRs[State],0)))</f>
        <v>627599.21881990263</v>
      </c>
      <c r="AL7" s="34">
        <f t="shared" si="8"/>
        <v>626272.20080148522</v>
      </c>
      <c r="AM7" s="33">
        <f>AL7*(1+INDEX(GSDP_GRs[2030],MATCH($B7,GSDP_GRs[State],0)))</f>
        <v>665258.73166190612</v>
      </c>
      <c r="AN7" s="34">
        <f t="shared" si="9"/>
        <v>663849.1214006095</v>
      </c>
      <c r="AO7" s="33">
        <f>AN7*(1+INDEX(GSDP_GRs[2031],MATCH($B7,GSDP_GRs[State],0)))</f>
        <v>705174.88075097848</v>
      </c>
      <c r="AP7" s="34">
        <f t="shared" si="10"/>
        <v>703677.56121280289</v>
      </c>
      <c r="AQ7" s="33">
        <f>AP7*(1+INDEX(GSDP_GRs[2032],MATCH($B7,GSDP_GRs[State],0)))</f>
        <v>747482.71002972219</v>
      </c>
      <c r="AR7" s="34">
        <f t="shared" si="11"/>
        <v>745892.24847792892</v>
      </c>
      <c r="AS7" s="33">
        <f>AR7*(1+INDEX(GSDP_GRs[2033],MATCH($B7,GSDP_GRs[State],0)))</f>
        <v>792325.33480463817</v>
      </c>
      <c r="AT7" s="34">
        <f t="shared" si="12"/>
        <v>790635.96339674131</v>
      </c>
      <c r="AU7" s="33">
        <f>AT7*(1+INDEX(GSDP_GRs[2034],MATCH($B7,GSDP_GRs[State],0)))</f>
        <v>839854.42359164986</v>
      </c>
      <c r="AV7" s="34">
        <f t="shared" si="13"/>
        <v>838060.01878810383</v>
      </c>
      <c r="AW7" s="33">
        <f>AV7*(1+INDEX(GSDP_GRs[2035],MATCH($B7,GSDP_GRs[State],0)))</f>
        <v>890230.70869506965</v>
      </c>
      <c r="AX7" s="34">
        <f t="shared" si="14"/>
        <v>888324.76940711273</v>
      </c>
      <c r="AY7" s="33">
        <f>AX7*(1+INDEX(GSDP_GRs[2036],MATCH($B7,GSDP_GRs[State],0)))</f>
        <v>943624.5272316573</v>
      </c>
      <c r="AZ7" s="34">
        <f t="shared" si="15"/>
        <v>941600.15163135668</v>
      </c>
      <c r="BA7" s="33">
        <f>AZ7*(1+INDEX(GSDP_GRs[2037],MATCH($B7,GSDP_GRs[State],0)))</f>
        <v>1000216.3944132858</v>
      </c>
      <c r="BB7" s="34">
        <f t="shared" si="16"/>
        <v>998066.25532414427</v>
      </c>
      <c r="BC7" s="33">
        <f>BB7*(1+INDEX(GSDP_GRs[2038],MATCH($B7,GSDP_GRs[State],0)))</f>
        <v>1060197.6110096467</v>
      </c>
      <c r="BD7" s="34">
        <f t="shared" si="17"/>
        <v>1057913.9297911685</v>
      </c>
      <c r="BE7" s="33">
        <f>BD7*(1+INDEX(GSDP_GRs[2039],MATCH($B7,GSDP_GRs[State],0)))</f>
        <v>1123770.9070267687</v>
      </c>
      <c r="BF7" s="34">
        <f t="shared" si="18"/>
        <v>1121345.4258611053</v>
      </c>
      <c r="BG7" s="33">
        <f>BF7*(1+INDEX(GSDP_GRs[2040],MATCH($B7,GSDP_GRs[State],0)))</f>
        <v>1191151.123758246</v>
      </c>
      <c r="BH7" s="34">
        <f t="shared" si="19"/>
        <v>1188575.0762414674</v>
      </c>
      <c r="BI7" s="33">
        <f>BH7*(1+INDEX(GSDP_GRs[2041],MATCH($B7,GSDP_GRs[State],0)))</f>
        <v>1262565.9364944254</v>
      </c>
      <c r="BJ7" s="34">
        <f t="shared" si="20"/>
        <v>1259830.0164290126</v>
      </c>
      <c r="BK7" s="192">
        <f t="shared" si="24"/>
        <v>6.0261880930235545E-2</v>
      </c>
      <c r="BL7" s="191"/>
      <c r="BM7" s="192"/>
      <c r="BN7" s="44"/>
      <c r="BO7" s="192"/>
    </row>
    <row r="8" spans="1:67" x14ac:dyDescent="0.35">
      <c r="A8" s="44" t="s">
        <v>24</v>
      </c>
      <c r="B8" s="64" t="s">
        <v>62</v>
      </c>
      <c r="C8" s="63" t="s">
        <v>28</v>
      </c>
      <c r="D8" s="62">
        <v>520485.04</v>
      </c>
      <c r="E8" s="62">
        <v>542190.68999999994</v>
      </c>
      <c r="F8" s="62">
        <v>558497.06999999995</v>
      </c>
      <c r="G8" s="62">
        <v>574364.34</v>
      </c>
      <c r="H8" s="62">
        <v>609544.67000000004</v>
      </c>
      <c r="I8" s="62">
        <v>653415.93000000005</v>
      </c>
      <c r="J8" s="62">
        <v>694980.32</v>
      </c>
      <c r="K8" s="62">
        <v>739081.86</v>
      </c>
      <c r="L8" s="62">
        <v>784424.06</v>
      </c>
      <c r="M8" s="61">
        <v>792720.09</v>
      </c>
      <c r="N8" s="60">
        <f t="shared" si="0"/>
        <v>5.1368349469692376E-2</v>
      </c>
      <c r="O8" s="33"/>
      <c r="P8" s="34">
        <f t="shared" si="21"/>
        <v>619780.00406724762</v>
      </c>
      <c r="Q8" s="29"/>
      <c r="R8" s="29"/>
      <c r="S8" s="33"/>
      <c r="T8" s="34">
        <f t="shared" si="22"/>
        <v>780025.86684242904</v>
      </c>
      <c r="V8" s="34">
        <f t="shared" si="23"/>
        <v>764668.44245959318</v>
      </c>
      <c r="W8" s="191">
        <f>V8*(1+INDEX(GSDP_GRs[2022],MATCH($B8,GSDP_GRs[State],0)))</f>
        <v>807876.17381837382</v>
      </c>
      <c r="X8" s="34">
        <f t="shared" si="1"/>
        <v>824774.17757490312</v>
      </c>
      <c r="Y8" s="191">
        <f>X8*(1+INDEX(GSDP_GRs[2023],MATCH($B8,GSDP_GRs[State],0)))</f>
        <v>871378.19458087336</v>
      </c>
      <c r="Z8" s="34">
        <f t="shared" si="2"/>
        <v>873410.31495834957</v>
      </c>
      <c r="AA8" s="191">
        <f>Z8*(1+INDEX(GSDP_GRs[2024],MATCH($B8,GSDP_GRs[State],0)))</f>
        <v>922762.52587648551</v>
      </c>
      <c r="AB8" s="34">
        <f t="shared" si="3"/>
        <v>918016.09822152241</v>
      </c>
      <c r="AC8" s="191">
        <f>AB8*(1+INDEX(GSDP_GRs[2025],MATCH($B8,GSDP_GRs[State],0)))</f>
        <v>969888.76714899356</v>
      </c>
      <c r="AD8" s="34">
        <f t="shared" si="4"/>
        <v>969928.36968237918</v>
      </c>
      <c r="AE8" s="33">
        <f>AD8*(1+INDEX(GSDP_GRs[2026],MATCH($B8,GSDP_GRs[State],0)))</f>
        <v>1024734.3510822338</v>
      </c>
      <c r="AF8" s="34">
        <f t="shared" si="5"/>
        <v>1024261.3111694754</v>
      </c>
      <c r="AG8" s="33">
        <f>AF8*(1+INDEX(GSDP_GRs[2027],MATCH($B8,GSDP_GRs[State],0)))</f>
        <v>1082137.3854479583</v>
      </c>
      <c r="AH8" s="34">
        <f t="shared" si="6"/>
        <v>1080535.9446406371</v>
      </c>
      <c r="AI8" s="33">
        <f>AH8*(1+INDEX(GSDP_GRs[2028],MATCH($B8,GSDP_GRs[State],0)))</f>
        <v>1141591.827461388</v>
      </c>
      <c r="AJ8" s="34">
        <f t="shared" si="7"/>
        <v>1139183.107307954</v>
      </c>
      <c r="AK8" s="33">
        <f>AJ8*(1+INDEX(GSDP_GRs[2029],MATCH($B8,GSDP_GRs[State],0)))</f>
        <v>1203552.8588707354</v>
      </c>
      <c r="AL8" s="34">
        <f t="shared" si="8"/>
        <v>1201008.024074984</v>
      </c>
      <c r="AM8" s="33">
        <f>AL8*(1+INDEX(GSDP_GRs[2030],MATCH($B8,GSDP_GRs[State],0)))</f>
        <v>1268871.2039612313</v>
      </c>
      <c r="AN8" s="34">
        <f t="shared" si="9"/>
        <v>1266182.6050985011</v>
      </c>
      <c r="AO8" s="33">
        <f>AN8*(1+INDEX(GSDP_GRs[2031],MATCH($B8,GSDP_GRs[State],0)))</f>
        <v>1337728.4867047607</v>
      </c>
      <c r="AP8" s="34">
        <f t="shared" si="10"/>
        <v>1334888.0466173543</v>
      </c>
      <c r="AQ8" s="33">
        <f>AP8*(1+INDEX(GSDP_GRs[2032],MATCH($B8,GSDP_GRs[State],0)))</f>
        <v>1410316.1418670649</v>
      </c>
      <c r="AR8" s="34">
        <f t="shared" si="11"/>
        <v>1407315.3318557888</v>
      </c>
      <c r="AS8" s="33">
        <f>AR8*(1+INDEX(GSDP_GRs[2033],MATCH($B8,GSDP_GRs[State],0)))</f>
        <v>1486835.9442146954</v>
      </c>
      <c r="AT8" s="34">
        <f t="shared" si="12"/>
        <v>1483665.7589106888</v>
      </c>
      <c r="AU8" s="33">
        <f>AT8*(1+INDEX(GSDP_GRs[2034],MATCH($B8,GSDP_GRs[State],0)))</f>
        <v>1567500.5662306233</v>
      </c>
      <c r="AV8" s="34">
        <f t="shared" si="13"/>
        <v>1564151.4970745943</v>
      </c>
      <c r="AW8" s="33">
        <f>AV8*(1+INDEX(GSDP_GRs[2035],MATCH($B8,GSDP_GRs[State],0)))</f>
        <v>1652534.1658723913</v>
      </c>
      <c r="AX8" s="34">
        <f t="shared" si="14"/>
        <v>1648996.173124372</v>
      </c>
      <c r="AY8" s="33">
        <f>AX8*(1+INDEX(GSDP_GRs[2036],MATCH($B8,GSDP_GRs[State],0)))</f>
        <v>1742173.0059891338</v>
      </c>
      <c r="AZ8" s="34">
        <f t="shared" si="15"/>
        <v>1738435.4891876434</v>
      </c>
      <c r="BA8" s="33">
        <f>AZ8*(1+INDEX(GSDP_GRs[2037],MATCH($B8,GSDP_GRs[State],0)))</f>
        <v>1836666.1071006604</v>
      </c>
      <c r="BB8" s="34">
        <f t="shared" si="16"/>
        <v>1832717.8738856921</v>
      </c>
      <c r="BC8" s="33">
        <f>BB8*(1+INDEX(GSDP_GRs[2038],MATCH($B8,GSDP_GRs[State],0)))</f>
        <v>1936275.9353333151</v>
      </c>
      <c r="BD8" s="34">
        <f t="shared" si="17"/>
        <v>1932105.1685428666</v>
      </c>
      <c r="BE8" s="33">
        <f>BD8*(1+INDEX(GSDP_GRs[2039],MATCH($B8,GSDP_GRs[State],0)))</f>
        <v>2041279.1274037661</v>
      </c>
      <c r="BF8" s="34">
        <f t="shared" si="18"/>
        <v>2036873.3503486554</v>
      </c>
      <c r="BG8" s="33">
        <f>BF8*(1+INDEX(GSDP_GRs[2040],MATCH($B8,GSDP_GRs[State],0)))</f>
        <v>2151967.2546434891</v>
      </c>
      <c r="BH8" s="34">
        <f t="shared" si="19"/>
        <v>2147313.29445998</v>
      </c>
      <c r="BI8" s="33">
        <f>BH8*(1+INDEX(GSDP_GRs[2041],MATCH($B8,GSDP_GRs[State],0)))</f>
        <v>2268647.6281637903</v>
      </c>
      <c r="BJ8" s="34">
        <f t="shared" si="20"/>
        <v>2263731.5771379899</v>
      </c>
      <c r="BK8" s="192">
        <f t="shared" si="24"/>
        <v>5.4526095375616146E-2</v>
      </c>
      <c r="BL8" s="191"/>
      <c r="BM8" s="192"/>
      <c r="BN8" s="44"/>
      <c r="BO8" s="192"/>
    </row>
    <row r="9" spans="1:67" x14ac:dyDescent="0.35">
      <c r="A9" s="44" t="s">
        <v>26</v>
      </c>
      <c r="B9" s="59" t="s">
        <v>61</v>
      </c>
      <c r="C9" s="58" t="s">
        <v>32</v>
      </c>
      <c r="D9" s="57">
        <v>11062.69</v>
      </c>
      <c r="E9" s="57">
        <v>11299.24</v>
      </c>
      <c r="F9" s="57">
        <v>12339.42</v>
      </c>
      <c r="G9" s="57">
        <v>14382.65</v>
      </c>
      <c r="H9" s="57">
        <v>14240.46</v>
      </c>
      <c r="I9" s="57">
        <v>14893.71</v>
      </c>
      <c r="J9" s="57">
        <v>15573.36</v>
      </c>
      <c r="K9" s="57">
        <v>16669.63</v>
      </c>
      <c r="L9" s="57">
        <v>17946.05</v>
      </c>
      <c r="M9" s="56">
        <v>18196.3</v>
      </c>
      <c r="N9" s="55">
        <f t="shared" si="0"/>
        <v>6.0322282738609401E-2</v>
      </c>
      <c r="O9" s="33"/>
      <c r="P9" s="34">
        <f t="shared" si="21"/>
        <v>14479.582532842876</v>
      </c>
      <c r="Q9" s="29"/>
      <c r="R9" s="29"/>
      <c r="S9" s="33"/>
      <c r="T9" s="34">
        <f t="shared" si="22"/>
        <v>17845.428157376471</v>
      </c>
      <c r="V9" s="34">
        <f t="shared" si="23"/>
        <v>17552.395296967301</v>
      </c>
      <c r="W9" s="191">
        <f>V9*(1+INDEX(GSDP_GRs[2022],MATCH($B9,GSDP_GRs[State],0)))</f>
        <v>18611.195848810799</v>
      </c>
      <c r="X9" s="34">
        <f t="shared" si="1"/>
        <v>19000.478349717196</v>
      </c>
      <c r="Y9" s="191">
        <f>X9*(1+INDEX(GSDP_GRs[2023],MATCH($B9,GSDP_GRs[State],0)))</f>
        <v>20146.630576897664</v>
      </c>
      <c r="Z9" s="34">
        <f t="shared" si="2"/>
        <v>20193.614055239686</v>
      </c>
      <c r="AA9" s="191">
        <f>Z9*(1+INDEX(GSDP_GRs[2024],MATCH($B9,GSDP_GRs[State],0)))</f>
        <v>21411.73895179421</v>
      </c>
      <c r="AB9" s="34">
        <f t="shared" si="3"/>
        <v>21301.60306411811</v>
      </c>
      <c r="AC9" s="191">
        <f>AB9*(1+INDEX(GSDP_GRs[2025],MATCH($B9,GSDP_GRs[State],0)))</f>
        <v>22586.564386937469</v>
      </c>
      <c r="AD9" s="34">
        <f t="shared" si="4"/>
        <v>22587.486642355303</v>
      </c>
      <c r="AE9" s="33">
        <f>AD9*(1+INDEX(GSDP_GRs[2026],MATCH($B9,GSDP_GRs[State],0)))</f>
        <v>23950.015397950021</v>
      </c>
      <c r="AF9" s="34">
        <f t="shared" si="5"/>
        <v>23938.959544125617</v>
      </c>
      <c r="AG9" s="33">
        <f>AF9*(1+INDEX(GSDP_GRs[2027],MATCH($B9,GSDP_GRs[State],0)))</f>
        <v>25383.012230214496</v>
      </c>
      <c r="AH9" s="34">
        <f t="shared" si="6"/>
        <v>25345.448246061624</v>
      </c>
      <c r="AI9" s="33">
        <f>AH9*(1+INDEX(GSDP_GRs[2028],MATCH($B9,GSDP_GRs[State],0)))</f>
        <v>26874.343541297345</v>
      </c>
      <c r="AJ9" s="34">
        <f t="shared" si="7"/>
        <v>26817.639585171295</v>
      </c>
      <c r="AK9" s="33">
        <f>AJ9*(1+INDEX(GSDP_GRs[2029],MATCH($B9,GSDP_GRs[State],0)))</f>
        <v>28435.34082261012</v>
      </c>
      <c r="AL9" s="34">
        <f t="shared" si="8"/>
        <v>28375.216130768731</v>
      </c>
      <c r="AM9" s="33">
        <f>AL9*(1+INDEX(GSDP_GRs[2030],MATCH($B9,GSDP_GRs[State],0)))</f>
        <v>30086.873940978112</v>
      </c>
      <c r="AN9" s="34">
        <f t="shared" si="9"/>
        <v>30023.12315617955</v>
      </c>
      <c r="AO9" s="33">
        <f>AN9*(1+INDEX(GSDP_GRs[2031],MATCH($B9,GSDP_GRs[State],0)))</f>
        <v>31834.186479902703</v>
      </c>
      <c r="AP9" s="34">
        <f t="shared" si="10"/>
        <v>31766.591971505688</v>
      </c>
      <c r="AQ9" s="33">
        <f>AP9*(1+INDEX(GSDP_GRs[2032],MATCH($B9,GSDP_GRs[State],0)))</f>
        <v>33682.82531405289</v>
      </c>
      <c r="AR9" s="34">
        <f t="shared" si="11"/>
        <v>33611.156447470494</v>
      </c>
      <c r="AS9" s="33">
        <f>AR9*(1+INDEX(GSDP_GRs[2033],MATCH($B9,GSDP_GRs[State],0)))</f>
        <v>35638.658129866446</v>
      </c>
      <c r="AT9" s="34">
        <f t="shared" si="12"/>
        <v>35562.670492698118</v>
      </c>
      <c r="AU9" s="33">
        <f>AT9*(1+INDEX(GSDP_GRs[2034],MATCH($B9,GSDP_GRs[State],0)))</f>
        <v>37707.891957098655</v>
      </c>
      <c r="AV9" s="34">
        <f t="shared" si="13"/>
        <v>37627.326539380127</v>
      </c>
      <c r="AW9" s="33">
        <f>AV9*(1+INDEX(GSDP_GRs[2035],MATCH($B9,GSDP_GRs[State],0)))</f>
        <v>39897.092769586598</v>
      </c>
      <c r="AX9" s="34">
        <f t="shared" si="14"/>
        <v>39811.67509544651</v>
      </c>
      <c r="AY9" s="33">
        <f>AX9*(1+INDEX(GSDP_GRs[2036],MATCH($B9,GSDP_GRs[State],0)))</f>
        <v>42213.206216851686</v>
      </c>
      <c r="AZ9" s="34">
        <f t="shared" si="15"/>
        <v>42122.645424704249</v>
      </c>
      <c r="BA9" s="33">
        <f>AZ9*(1+INDEX(GSDP_GRs[2037],MATCH($B9,GSDP_GRs[State],0)))</f>
        <v>44663.579551711453</v>
      </c>
      <c r="BB9" s="34">
        <f t="shared" si="16"/>
        <v>44567.567419945262</v>
      </c>
      <c r="BC9" s="33">
        <f>BB9*(1+INDEX(GSDP_GRs[2038],MATCH($B9,GSDP_GRs[State],0)))</f>
        <v>47255.984822823237</v>
      </c>
      <c r="BD9" s="34">
        <f t="shared" si="17"/>
        <v>47154.194737767495</v>
      </c>
      <c r="BE9" s="33">
        <f>BD9*(1+INDEX(GSDP_GRs[2039],MATCH($B9,GSDP_GRs[State],0)))</f>
        <v>49998.643405050556</v>
      </c>
      <c r="BF9" s="34">
        <f t="shared" si="18"/>
        <v>49890.729267810144</v>
      </c>
      <c r="BG9" s="33">
        <f>BF9*(1+INDEX(GSDP_GRs[2040],MATCH($B9,GSDP_GRs[State],0)))</f>
        <v>52900.251944738404</v>
      </c>
      <c r="BH9" s="34">
        <f t="shared" si="19"/>
        <v>52785.847013289196</v>
      </c>
      <c r="BI9" s="33">
        <f>BH9*(1+INDEX(GSDP_GRs[2041],MATCH($B9,GSDP_GRs[State],0)))</f>
        <v>55970.009801421809</v>
      </c>
      <c r="BJ9" s="34">
        <f t="shared" si="20"/>
        <v>55848.725464144169</v>
      </c>
      <c r="BK9" s="192">
        <f t="shared" si="24"/>
        <v>5.8336043351717271E-2</v>
      </c>
      <c r="BL9" s="191"/>
      <c r="BM9" s="192"/>
      <c r="BN9" s="44"/>
      <c r="BO9" s="192"/>
    </row>
    <row r="10" spans="1:67" x14ac:dyDescent="0.35">
      <c r="A10" s="44" t="s">
        <v>25</v>
      </c>
      <c r="B10" s="59" t="s">
        <v>60</v>
      </c>
      <c r="C10" s="58" t="s">
        <v>32</v>
      </c>
      <c r="D10" s="57">
        <v>143174.91</v>
      </c>
      <c r="E10" s="57">
        <v>147342.38</v>
      </c>
      <c r="F10" s="57">
        <v>154525.4</v>
      </c>
      <c r="G10" s="57">
        <v>165212.29999999999</v>
      </c>
      <c r="H10" s="57">
        <v>191109</v>
      </c>
      <c r="I10" s="57">
        <v>202080.84</v>
      </c>
      <c r="J10" s="57">
        <v>219919.37</v>
      </c>
      <c r="K10" s="57">
        <v>231039.57</v>
      </c>
      <c r="L10" s="57">
        <v>251923.5</v>
      </c>
      <c r="M10" s="56">
        <v>250922.83</v>
      </c>
      <c r="N10" s="55">
        <f t="shared" si="0"/>
        <v>7.0751009913731622E-2</v>
      </c>
      <c r="O10" s="33"/>
      <c r="P10" s="34">
        <f t="shared" si="21"/>
        <v>194318.0584243114</v>
      </c>
      <c r="Q10" s="29"/>
      <c r="R10" s="29"/>
      <c r="S10" s="33"/>
      <c r="T10" s="34">
        <f t="shared" si="22"/>
        <v>250510.98823444892</v>
      </c>
      <c r="V10" s="34">
        <f t="shared" si="23"/>
        <v>242043.53089329839</v>
      </c>
      <c r="W10" s="191">
        <f>V10*(1+INDEX(GSDP_GRs[2022],MATCH($B10,GSDP_GRs[State],0)))</f>
        <v>258312.11393439546</v>
      </c>
      <c r="X10" s="34">
        <f t="shared" si="1"/>
        <v>263715.11901497573</v>
      </c>
      <c r="Y10" s="191">
        <f>X10*(1+INDEX(GSDP_GRs[2023],MATCH($B10,GSDP_GRs[State],0)))</f>
        <v>280554.06419232179</v>
      </c>
      <c r="Z10" s="34">
        <f t="shared" si="2"/>
        <v>281208.33765747689</v>
      </c>
      <c r="AA10" s="191">
        <f>Z10*(1+INDEX(GSDP_GRs[2024],MATCH($B10,GSDP_GRs[State],0)))</f>
        <v>299164.27358907578</v>
      </c>
      <c r="AB10" s="34">
        <f t="shared" si="3"/>
        <v>297625.45775973616</v>
      </c>
      <c r="AC10" s="191">
        <f>AB10*(1+INDEX(GSDP_GRs[2025],MATCH($B10,GSDP_GRs[State],0)))</f>
        <v>316629.67255530169</v>
      </c>
      <c r="AD10" s="34">
        <f t="shared" si="4"/>
        <v>316642.60118959768</v>
      </c>
      <c r="AE10" s="33">
        <f>AD10*(1+INDEX(GSDP_GRs[2026],MATCH($B10,GSDP_GRs[State],0)))</f>
        <v>336861.11358342489</v>
      </c>
      <c r="AF10" s="34">
        <f t="shared" si="5"/>
        <v>336705.61108503304</v>
      </c>
      <c r="AG10" s="33">
        <f>AF10*(1+INDEX(GSDP_GRs[2027],MATCH($B10,GSDP_GRs[State],0)))</f>
        <v>358205.20256520034</v>
      </c>
      <c r="AH10" s="34">
        <f t="shared" si="6"/>
        <v>357675.09942257102</v>
      </c>
      <c r="AI10" s="33">
        <f>AH10*(1+INDEX(GSDP_GRs[2028],MATCH($B10,GSDP_GRs[State],0)))</f>
        <v>380513.65116346098</v>
      </c>
      <c r="AJ10" s="34">
        <f t="shared" si="7"/>
        <v>379710.78022643586</v>
      </c>
      <c r="AK10" s="33">
        <f>AJ10*(1+INDEX(GSDP_GRs[2029],MATCH($B10,GSDP_GRs[State],0)))</f>
        <v>403956.37158791244</v>
      </c>
      <c r="AL10" s="34">
        <f t="shared" si="8"/>
        <v>403102.23192731879</v>
      </c>
      <c r="AM10" s="33">
        <f>AL10*(1+INDEX(GSDP_GRs[2030],MATCH($B10,GSDP_GRs[State],0)))</f>
        <v>428841.4326589405</v>
      </c>
      <c r="AN10" s="34">
        <f t="shared" si="9"/>
        <v>427932.76471491356</v>
      </c>
      <c r="AO10" s="33">
        <f>AN10*(1+INDEX(GSDP_GRs[2031],MATCH($B10,GSDP_GRs[State],0)))</f>
        <v>455257.46415399032</v>
      </c>
      <c r="AP10" s="34">
        <f t="shared" si="10"/>
        <v>454290.80196197901</v>
      </c>
      <c r="AQ10" s="33">
        <f>AP10*(1+INDEX(GSDP_GRs[2032],MATCH($B10,GSDP_GRs[State],0)))</f>
        <v>483298.53552455851</v>
      </c>
      <c r="AR10" s="34">
        <f t="shared" si="11"/>
        <v>482270.19369340199</v>
      </c>
      <c r="AS10" s="33">
        <f>AR10*(1+INDEX(GSDP_GRs[2033],MATCH($B10,GSDP_GRs[State],0)))</f>
        <v>513064.48938112898</v>
      </c>
      <c r="AT10" s="34">
        <f t="shared" si="12"/>
        <v>511970.54925237945</v>
      </c>
      <c r="AU10" s="33">
        <f>AT10*(1+INDEX(GSDP_GRs[2034],MATCH($B10,GSDP_GRs[State],0)))</f>
        <v>544661.295401018</v>
      </c>
      <c r="AV10" s="34">
        <f t="shared" si="13"/>
        <v>543497.59033818869</v>
      </c>
      <c r="AW10" s="33">
        <f>AV10*(1+INDEX(GSDP_GRs[2035],MATCH($B10,GSDP_GRs[State],0)))</f>
        <v>578201.42590858974</v>
      </c>
      <c r="AX10" s="34">
        <f t="shared" si="14"/>
        <v>576963.5256618018</v>
      </c>
      <c r="AY10" s="33">
        <f>AX10*(1+INDEX(GSDP_GRs[2036],MATCH($B10,GSDP_GRs[State],0)))</f>
        <v>613804.25445367536</v>
      </c>
      <c r="AZ10" s="34">
        <f t="shared" si="15"/>
        <v>612487.44854177092</v>
      </c>
      <c r="BA10" s="33">
        <f>AZ10*(1+INDEX(GSDP_GRs[2037],MATCH($B10,GSDP_GRs[State],0)))</f>
        <v>651596.47879506391</v>
      </c>
      <c r="BB10" s="34">
        <f t="shared" si="16"/>
        <v>650195.75884363172</v>
      </c>
      <c r="BC10" s="33">
        <f>BB10*(1+INDEX(GSDP_GRs[2038],MATCH($B10,GSDP_GRs[State],0)))</f>
        <v>691712.56978191203</v>
      </c>
      <c r="BD10" s="34">
        <f t="shared" si="17"/>
        <v>690222.61075182911</v>
      </c>
      <c r="BE10" s="33">
        <f>BD10*(1+INDEX(GSDP_GRs[2039],MATCH($B10,GSDP_GRs[State],0)))</f>
        <v>734295.24771715503</v>
      </c>
      <c r="BF10" s="34">
        <f t="shared" si="18"/>
        <v>732710.38795415743</v>
      </c>
      <c r="BG10" s="33">
        <f>BF10*(1+INDEX(GSDP_GRs[2040],MATCH($B10,GSDP_GRs[State],0)))</f>
        <v>779495.98788379738</v>
      </c>
      <c r="BH10" s="34">
        <f t="shared" si="19"/>
        <v>777810.20791526465</v>
      </c>
      <c r="BI10" s="33">
        <f>BH10*(1+INDEX(GSDP_GRs[2041],MATCH($B10,GSDP_GRs[State],0)))</f>
        <v>827475.55701768573</v>
      </c>
      <c r="BJ10" s="34">
        <f t="shared" si="20"/>
        <v>825682.45701819658</v>
      </c>
      <c r="BK10" s="192">
        <f t="shared" si="24"/>
        <v>6.1859933575241666E-2</v>
      </c>
      <c r="BL10" s="191"/>
      <c r="BM10" s="192"/>
      <c r="BN10" s="44"/>
      <c r="BO10" s="192"/>
    </row>
    <row r="11" spans="1:67" x14ac:dyDescent="0.35">
      <c r="A11" s="44" t="s">
        <v>26</v>
      </c>
      <c r="B11" s="59" t="s">
        <v>59</v>
      </c>
      <c r="C11" s="58" t="s">
        <v>32</v>
      </c>
      <c r="D11" s="57">
        <v>12914.6</v>
      </c>
      <c r="E11" s="57">
        <v>12992.81</v>
      </c>
      <c r="F11" s="57">
        <v>14115.09</v>
      </c>
      <c r="G11" s="57">
        <v>15244.9</v>
      </c>
      <c r="H11" s="57">
        <v>16423.68</v>
      </c>
      <c r="I11" s="57">
        <v>17081.919999999998</v>
      </c>
      <c r="J11" s="57">
        <v>18750.740000000002</v>
      </c>
      <c r="K11" s="57">
        <v>18262.22</v>
      </c>
      <c r="L11" s="57">
        <v>20125.560000000001</v>
      </c>
      <c r="M11" s="56">
        <v>20767.48</v>
      </c>
      <c r="N11" s="55">
        <f t="shared" si="0"/>
        <v>5.0741988263443449E-2</v>
      </c>
      <c r="O11" s="33"/>
      <c r="P11" s="34">
        <f t="shared" si="21"/>
        <v>16699.462661529258</v>
      </c>
      <c r="Q11" s="29"/>
      <c r="R11" s="29"/>
      <c r="S11" s="33"/>
      <c r="T11" s="34">
        <f t="shared" si="22"/>
        <v>20012.71784637676</v>
      </c>
      <c r="V11" s="34">
        <f t="shared" si="23"/>
        <v>20032.590047529578</v>
      </c>
      <c r="W11" s="191">
        <f>V11*(1+INDEX(GSDP_GRs[2022],MATCH($B11,GSDP_GRs[State],0)))</f>
        <v>21150.73284151551</v>
      </c>
      <c r="X11" s="34">
        <f t="shared" si="1"/>
        <v>21593.133762092268</v>
      </c>
      <c r="Y11" s="191">
        <f>X11*(1+INDEX(GSDP_GRs[2023],MATCH($B11,GSDP_GRs[State],0)))</f>
        <v>22798.380156012023</v>
      </c>
      <c r="Z11" s="34">
        <f t="shared" si="2"/>
        <v>22851.547716523182</v>
      </c>
      <c r="AA11" s="191">
        <f>Z11*(1+INDEX(GSDP_GRs[2024],MATCH($B11,GSDP_GRs[State],0)))</f>
        <v>24127.033979159853</v>
      </c>
      <c r="AB11" s="34">
        <f t="shared" si="3"/>
        <v>24002.931387106557</v>
      </c>
      <c r="AC11" s="191">
        <f>AB11*(1+INDEX(GSDP_GRs[2025],MATCH($B11,GSDP_GRs[State],0)))</f>
        <v>25342.683496112637</v>
      </c>
      <c r="AD11" s="34">
        <f t="shared" si="4"/>
        <v>25343.718289486093</v>
      </c>
      <c r="AE11" s="33">
        <f>AD11*(1+INDEX(GSDP_GRs[2026],MATCH($B11,GSDP_GRs[State],0)))</f>
        <v>26758.308011082925</v>
      </c>
      <c r="AF11" s="34">
        <f t="shared" si="5"/>
        <v>26745.955787627394</v>
      </c>
      <c r="AG11" s="33">
        <f>AF11*(1+INDEX(GSDP_GRs[2027],MATCH($B11,GSDP_GRs[State],0)))</f>
        <v>28238.813059764794</v>
      </c>
      <c r="AH11" s="34">
        <f t="shared" si="6"/>
        <v>28197.022813727319</v>
      </c>
      <c r="AI11" s="33">
        <f>AH11*(1+INDEX(GSDP_GRs[2028],MATCH($B11,GSDP_GRs[State],0)))</f>
        <v>29770.873114473336</v>
      </c>
      <c r="AJ11" s="34">
        <f t="shared" si="7"/>
        <v>29708.057578892971</v>
      </c>
      <c r="AK11" s="33">
        <f>AJ11*(1+INDEX(GSDP_GRs[2029],MATCH($B11,GSDP_GRs[State],0)))</f>
        <v>31366.248078790646</v>
      </c>
      <c r="AL11" s="34">
        <f t="shared" si="8"/>
        <v>31299.926172831343</v>
      </c>
      <c r="AM11" s="33">
        <f>AL11*(1+INDEX(GSDP_GRs[2030],MATCH($B11,GSDP_GRs[State],0)))</f>
        <v>33046.968707990643</v>
      </c>
      <c r="AN11" s="34">
        <f t="shared" si="9"/>
        <v>32976.945807157514</v>
      </c>
      <c r="AO11" s="33">
        <f>AN11*(1+INDEX(GSDP_GRs[2031],MATCH($B11,GSDP_GRs[State],0)))</f>
        <v>34817.59318397961</v>
      </c>
      <c r="AP11" s="34">
        <f t="shared" si="10"/>
        <v>34743.663916262209</v>
      </c>
      <c r="AQ11" s="33">
        <f>AP11*(1+INDEX(GSDP_GRs[2032],MATCH($B11,GSDP_GRs[State],0)))</f>
        <v>36682.922761597009</v>
      </c>
      <c r="AR11" s="34">
        <f t="shared" si="11"/>
        <v>36604.870416737554</v>
      </c>
      <c r="AS11" s="33">
        <f>AR11*(1+INDEX(GSDP_GRs[2033],MATCH($B11,GSDP_GRs[State],0)))</f>
        <v>38648.014712315613</v>
      </c>
      <c r="AT11" s="34">
        <f t="shared" si="12"/>
        <v>38565.610618745814</v>
      </c>
      <c r="AU11" s="33">
        <f>AT11*(1+INDEX(GSDP_GRs[2034],MATCH($B11,GSDP_GRs[State],0)))</f>
        <v>40718.195956273637</v>
      </c>
      <c r="AV11" s="34">
        <f t="shared" si="13"/>
        <v>40631.198823957297</v>
      </c>
      <c r="AW11" s="33">
        <f>AV11*(1+INDEX(GSDP_GRs[2035],MATCH($B11,GSDP_GRs[State],0)))</f>
        <v>42899.07741919766</v>
      </c>
      <c r="AX11" s="34">
        <f t="shared" si="14"/>
        <v>42807.232646520468</v>
      </c>
      <c r="AY11" s="33">
        <f>AX11*(1+INDEX(GSDP_GRs[2036],MATCH($B11,GSDP_GRs[State],0)))</f>
        <v>45196.569152714721</v>
      </c>
      <c r="AZ11" s="34">
        <f t="shared" si="15"/>
        <v>45099.608095461925</v>
      </c>
      <c r="BA11" s="33">
        <f>AZ11*(1+INDEX(GSDP_GRs[2037],MATCH($B11,GSDP_GRs[State],0)))</f>
        <v>47616.896258594337</v>
      </c>
      <c r="BB11" s="34">
        <f t="shared" si="16"/>
        <v>47514.535458950319</v>
      </c>
      <c r="BC11" s="33">
        <f>BB11*(1+INDEX(GSDP_GRs[2038],MATCH($B11,GSDP_GRs[State],0)))</f>
        <v>50166.615659611445</v>
      </c>
      <c r="BD11" s="34">
        <f t="shared" si="17"/>
        <v>50058.556033003377</v>
      </c>
      <c r="BE11" s="33">
        <f>BD11*(1+INDEX(GSDP_GRs[2039],MATCH($B11,GSDP_GRs[State],0)))</f>
        <v>52852.633761986115</v>
      </c>
      <c r="BF11" s="34">
        <f t="shared" si="18"/>
        <v>52738.559739475095</v>
      </c>
      <c r="BG11" s="33">
        <f>BF11*(1+INDEX(GSDP_GRs[2040],MATCH($B11,GSDP_GRs[State],0)))</f>
        <v>55682.225056739582</v>
      </c>
      <c r="BH11" s="34">
        <f t="shared" si="19"/>
        <v>55561.80368053876</v>
      </c>
      <c r="BI11" s="33">
        <f>BH11*(1+INDEX(GSDP_GRs[2041],MATCH($B11,GSDP_GRs[State],0)))</f>
        <v>58663.051709817766</v>
      </c>
      <c r="BJ11" s="34">
        <f t="shared" si="20"/>
        <v>58535.931679384455</v>
      </c>
      <c r="BK11" s="192">
        <f t="shared" si="24"/>
        <v>5.3838388706922924E-2</v>
      </c>
      <c r="BL11" s="191"/>
      <c r="BM11" s="192"/>
      <c r="BN11" s="44"/>
      <c r="BO11" s="192"/>
    </row>
    <row r="12" spans="1:67" x14ac:dyDescent="0.35">
      <c r="A12" s="44" t="s">
        <v>26</v>
      </c>
      <c r="B12" s="59" t="s">
        <v>58</v>
      </c>
      <c r="C12" s="58" t="s">
        <v>32</v>
      </c>
      <c r="D12" s="57">
        <v>19917.75</v>
      </c>
      <c r="E12" s="57">
        <v>20353.57</v>
      </c>
      <c r="F12" s="57">
        <v>20725.71</v>
      </c>
      <c r="G12" s="57">
        <v>20140.330000000002</v>
      </c>
      <c r="H12" s="57">
        <v>20638.419999999998</v>
      </c>
      <c r="I12" s="57">
        <v>21730.23</v>
      </c>
      <c r="J12" s="57">
        <v>22564.33</v>
      </c>
      <c r="K12" s="57">
        <v>23718.85</v>
      </c>
      <c r="L12" s="57">
        <v>25189.59</v>
      </c>
      <c r="M12" s="56">
        <v>23296.55</v>
      </c>
      <c r="N12" s="55">
        <f t="shared" si="0"/>
        <v>2.5265144469327261E-2</v>
      </c>
      <c r="O12" s="33"/>
      <c r="P12" s="34">
        <f t="shared" si="21"/>
        <v>20984.975607352226</v>
      </c>
      <c r="Q12" s="29"/>
      <c r="R12" s="29"/>
      <c r="S12" s="33"/>
      <c r="T12" s="34">
        <f t="shared" si="22"/>
        <v>25048.354298509636</v>
      </c>
      <c r="V12" s="34">
        <f t="shared" si="23"/>
        <v>22472.164926691887</v>
      </c>
      <c r="W12" s="191">
        <f>V12*(1+INDEX(GSDP_GRs[2022],MATCH($B12,GSDP_GRs[State],0)))</f>
        <v>23181.868043456161</v>
      </c>
      <c r="X12" s="34">
        <f t="shared" si="1"/>
        <v>23666.753358776474</v>
      </c>
      <c r="Y12" s="191">
        <f>X12*(1+INDEX(GSDP_GRs[2023],MATCH($B12,GSDP_GRs[State],0)))</f>
        <v>24488.926280029435</v>
      </c>
      <c r="Z12" s="34">
        <f t="shared" si="2"/>
        <v>24546.036322977088</v>
      </c>
      <c r="AA12" s="191">
        <f>Z12*(1+INDEX(GSDP_GRs[2024],MATCH($B12,GSDP_GRs[State],0)))</f>
        <v>25484.027043174261</v>
      </c>
      <c r="AB12" s="34">
        <f t="shared" si="3"/>
        <v>25352.94446523509</v>
      </c>
      <c r="AC12" s="191">
        <f>AB12*(1+INDEX(GSDP_GRs[2025],MATCH($B12,GSDP_GRs[State],0)))</f>
        <v>26418.652547699894</v>
      </c>
      <c r="AD12" s="34">
        <f t="shared" si="4"/>
        <v>26419.731275080765</v>
      </c>
      <c r="AE12" s="33">
        <f>AD12*(1+INDEX(GSDP_GRs[2026],MATCH($B12,GSDP_GRs[State],0)))</f>
        <v>27641.33665170717</v>
      </c>
      <c r="AF12" s="34">
        <f t="shared" si="5"/>
        <v>27628.576802811269</v>
      </c>
      <c r="AG12" s="33">
        <f>AF12*(1+INDEX(GSDP_GRs[2027],MATCH($B12,GSDP_GRs[State],0)))</f>
        <v>29033.827271916249</v>
      </c>
      <c r="AH12" s="34">
        <f t="shared" si="6"/>
        <v>28990.860494858905</v>
      </c>
      <c r="AI12" s="33">
        <f>AH12*(1+INDEX(GSDP_GRs[2028],MATCH($B12,GSDP_GRs[State],0)))</f>
        <v>30612.853645682851</v>
      </c>
      <c r="AJ12" s="34">
        <f t="shared" si="7"/>
        <v>30548.261559652896</v>
      </c>
      <c r="AK12" s="33">
        <f>AJ12*(1+INDEX(GSDP_GRs[2029],MATCH($B12,GSDP_GRs[State],0)))</f>
        <v>32257.388856102833</v>
      </c>
      <c r="AL12" s="34">
        <f t="shared" si="8"/>
        <v>32189.182690518952</v>
      </c>
      <c r="AM12" s="33">
        <f>AL12*(1+INDEX(GSDP_GRs[2030],MATCH($B12,GSDP_GRs[State],0)))</f>
        <v>33990.116949227871</v>
      </c>
      <c r="AN12" s="34">
        <f t="shared" si="9"/>
        <v>33918.095620752239</v>
      </c>
      <c r="AO12" s="33">
        <f>AN12*(1+INDEX(GSDP_GRs[2031],MATCH($B12,GSDP_GRs[State],0)))</f>
        <v>35815.759844813751</v>
      </c>
      <c r="AP12" s="34">
        <f t="shared" si="10"/>
        <v>35739.711139089668</v>
      </c>
      <c r="AQ12" s="33">
        <f>AP12*(1+INDEX(GSDP_GRs[2032],MATCH($B12,GSDP_GRs[State],0)))</f>
        <v>37739.291892834794</v>
      </c>
      <c r="AR12" s="34">
        <f t="shared" si="11"/>
        <v>37658.991851185579</v>
      </c>
      <c r="AS12" s="33">
        <f>AR12*(1+INDEX(GSDP_GRs[2033],MATCH($B12,GSDP_GRs[State],0)))</f>
        <v>39765.953348944153</v>
      </c>
      <c r="AT12" s="34">
        <f t="shared" si="12"/>
        <v>39681.165621423068</v>
      </c>
      <c r="AU12" s="33">
        <f>AT12*(1+INDEX(GSDP_GRs[2034],MATCH($B12,GSDP_GRs[State],0)))</f>
        <v>41901.264568333339</v>
      </c>
      <c r="AV12" s="34">
        <f t="shared" si="13"/>
        <v>41811.739731285357</v>
      </c>
      <c r="AW12" s="33">
        <f>AV12*(1+INDEX(GSDP_GRs[2035],MATCH($B12,GSDP_GRs[State],0)))</f>
        <v>44151.040956242272</v>
      </c>
      <c r="AX12" s="34">
        <f t="shared" si="14"/>
        <v>44056.515792438338</v>
      </c>
      <c r="AY12" s="33">
        <f>AX12*(1+INDEX(GSDP_GRs[2036],MATCH($B12,GSDP_GRs[State],0)))</f>
        <v>46521.408715405363</v>
      </c>
      <c r="AZ12" s="34">
        <f t="shared" si="15"/>
        <v>46421.605454704448</v>
      </c>
      <c r="BA12" s="33">
        <f>AZ12*(1+INDEX(GSDP_GRs[2037],MATCH($B12,GSDP_GRs[State],0)))</f>
        <v>49018.821432861936</v>
      </c>
      <c r="BB12" s="34">
        <f t="shared" si="16"/>
        <v>48913.446951244616</v>
      </c>
      <c r="BC12" s="33">
        <f>BB12*(1+INDEX(GSDP_GRs[2038],MATCH($B12,GSDP_GRs[State],0)))</f>
        <v>51650.077550815076</v>
      </c>
      <c r="BD12" s="34">
        <f t="shared" si="17"/>
        <v>51538.822525515214</v>
      </c>
      <c r="BE12" s="33">
        <f>BD12*(1+INDEX(GSDP_GRs[2039],MATCH($B12,GSDP_GRs[State],0)))</f>
        <v>54422.338768599519</v>
      </c>
      <c r="BF12" s="34">
        <f t="shared" si="18"/>
        <v>54304.876786936518</v>
      </c>
      <c r="BG12" s="33">
        <f>BF12*(1+INDEX(GSDP_GRs[2040],MATCH($B12,GSDP_GRs[State],0)))</f>
        <v>57343.149425320931</v>
      </c>
      <c r="BH12" s="34">
        <f t="shared" si="19"/>
        <v>57219.136044705301</v>
      </c>
      <c r="BI12" s="33">
        <f>BH12*(1+INDEX(GSDP_GRs[2041],MATCH($B12,GSDP_GRs[State],0)))</f>
        <v>60420.456915365001</v>
      </c>
      <c r="BJ12" s="34">
        <f t="shared" si="20"/>
        <v>60289.528671811138</v>
      </c>
      <c r="BK12" s="192">
        <f t="shared" si="24"/>
        <v>5.2277307582176302E-2</v>
      </c>
      <c r="BL12" s="191"/>
      <c r="BM12" s="192"/>
      <c r="BN12" s="44"/>
      <c r="BO12" s="192"/>
    </row>
    <row r="13" spans="1:67" x14ac:dyDescent="0.35">
      <c r="A13" s="44" t="s">
        <v>26</v>
      </c>
      <c r="B13" s="59" t="s">
        <v>57</v>
      </c>
      <c r="C13" s="58" t="s">
        <v>32</v>
      </c>
      <c r="D13" s="57">
        <v>7258.69</v>
      </c>
      <c r="E13" s="57">
        <v>7777.97</v>
      </c>
      <c r="F13" s="57">
        <v>9038.42</v>
      </c>
      <c r="G13" s="57">
        <v>11261.04</v>
      </c>
      <c r="H13" s="57">
        <v>12323.59</v>
      </c>
      <c r="I13" s="57">
        <v>13595.21</v>
      </c>
      <c r="J13" s="57">
        <v>14757.78</v>
      </c>
      <c r="K13" s="57">
        <v>16100.37</v>
      </c>
      <c r="L13" s="57">
        <v>18079.89</v>
      </c>
      <c r="M13" s="56">
        <v>20436.46</v>
      </c>
      <c r="N13" s="55">
        <f t="shared" si="0"/>
        <v>0.1205348611376218</v>
      </c>
      <c r="O13" s="33"/>
      <c r="P13" s="34">
        <f t="shared" si="21"/>
        <v>12530.52489216761</v>
      </c>
      <c r="Q13" s="29"/>
      <c r="R13" s="29"/>
      <c r="S13" s="33"/>
      <c r="T13" s="34">
        <f t="shared" si="22"/>
        <v>17978.517728874562</v>
      </c>
      <c r="V13" s="34">
        <f t="shared" si="23"/>
        <v>19713.283711010499</v>
      </c>
      <c r="W13" s="191">
        <f>V13*(1+INDEX(GSDP_GRs[2022],MATCH($B13,GSDP_GRs[State],0)))</f>
        <v>21614.194042749052</v>
      </c>
      <c r="X13" s="34">
        <f t="shared" si="1"/>
        <v>22066.28898497573</v>
      </c>
      <c r="Y13" s="191">
        <f>X13*(1+INDEX(GSDP_GRs[2023],MATCH($B13,GSDP_GRs[State],0)))</f>
        <v>23981.314081586945</v>
      </c>
      <c r="Z13" s="34">
        <f t="shared" si="2"/>
        <v>24037.240334191065</v>
      </c>
      <c r="AA13" s="191">
        <f>Z13*(1+INDEX(GSDP_GRs[2024],MATCH($B13,GSDP_GRs[State],0)))</f>
        <v>25914.707210118122</v>
      </c>
      <c r="AB13" s="34">
        <f t="shared" si="3"/>
        <v>25781.40933604641</v>
      </c>
      <c r="AC13" s="191">
        <f>AB13*(1+INDEX(GSDP_GRs[2025],MATCH($B13,GSDP_GRs[State],0)))</f>
        <v>27694.422406668276</v>
      </c>
      <c r="AD13" s="34">
        <f t="shared" si="4"/>
        <v>27695.55322633039</v>
      </c>
      <c r="AE13" s="33">
        <f>AD13*(1+INDEX(GSDP_GRs[2026],MATCH($B13,GSDP_GRs[State],0)))</f>
        <v>29647.845938416413</v>
      </c>
      <c r="AF13" s="34">
        <f t="shared" si="5"/>
        <v>29634.159840705946</v>
      </c>
      <c r="AG13" s="33">
        <f>AF13*(1+INDEX(GSDP_GRs[2027],MATCH($B13,GSDP_GRs[State],0)))</f>
        <v>31618.659883812492</v>
      </c>
      <c r="AH13" s="34">
        <f t="shared" si="6"/>
        <v>31571.867847152764</v>
      </c>
      <c r="AI13" s="33">
        <f>AH13*(1+INDEX(GSDP_GRs[2028],MATCH($B13,GSDP_GRs[State],0)))</f>
        <v>33580.416588483618</v>
      </c>
      <c r="AJ13" s="34">
        <f t="shared" si="7"/>
        <v>33509.56304499141</v>
      </c>
      <c r="AK13" s="33">
        <f>AJ13*(1+INDEX(GSDP_GRs[2029],MATCH($B13,GSDP_GRs[State],0)))</f>
        <v>35641.384671839958</v>
      </c>
      <c r="AL13" s="34">
        <f t="shared" si="8"/>
        <v>35566.023265639022</v>
      </c>
      <c r="AM13" s="33">
        <f>AL13*(1+INDEX(GSDP_GRs[2030],MATCH($B13,GSDP_GRs[State],0)))</f>
        <v>37828.67340753696</v>
      </c>
      <c r="AN13" s="34">
        <f t="shared" si="9"/>
        <v>37748.518599086281</v>
      </c>
      <c r="AO13" s="33">
        <f>AN13*(1+INDEX(GSDP_GRs[2031],MATCH($B13,GSDP_GRs[State],0)))</f>
        <v>40150.01539637307</v>
      </c>
      <c r="AP13" s="34">
        <f t="shared" si="10"/>
        <v>40064.76363237515</v>
      </c>
      <c r="AQ13" s="33">
        <f>AP13*(1+INDEX(GSDP_GRs[2032],MATCH($B13,GSDP_GRs[State],0)))</f>
        <v>42613.616014347303</v>
      </c>
      <c r="AR13" s="34">
        <f t="shared" si="11"/>
        <v>42522.94459553816</v>
      </c>
      <c r="AS13" s="33">
        <f>AR13*(1+INDEX(GSDP_GRs[2033],MATCH($B13,GSDP_GRs[State],0)))</f>
        <v>45228.182285577219</v>
      </c>
      <c r="AT13" s="34">
        <f t="shared" si="12"/>
        <v>45131.748163597207</v>
      </c>
      <c r="AU13" s="33">
        <f>AT13*(1+INDEX(GSDP_GRs[2034],MATCH($B13,GSDP_GRs[State],0)))</f>
        <v>48002.953516632071</v>
      </c>
      <c r="AV13" s="34">
        <f t="shared" si="13"/>
        <v>47900.392015549209</v>
      </c>
      <c r="AW13" s="33">
        <f>AV13*(1+INDEX(GSDP_GRs[2035],MATCH($B13,GSDP_GRs[State],0)))</f>
        <v>50947.733799629386</v>
      </c>
      <c r="AX13" s="34">
        <f t="shared" si="14"/>
        <v>50838.657257410996</v>
      </c>
      <c r="AY13" s="33">
        <f>AX13*(1+INDEX(GSDP_GRs[2036],MATCH($B13,GSDP_GRs[State],0)))</f>
        <v>54072.926497978988</v>
      </c>
      <c r="AZ13" s="34">
        <f t="shared" si="15"/>
        <v>53956.922822915039</v>
      </c>
      <c r="BA13" s="33">
        <f>AZ13*(1+INDEX(GSDP_GRs[2037],MATCH($B13,GSDP_GRs[State],0)))</f>
        <v>57389.570835592749</v>
      </c>
      <c r="BB13" s="34">
        <f t="shared" si="16"/>
        <v>57266.201972362862</v>
      </c>
      <c r="BC13" s="33">
        <f>BB13*(1+INDEX(GSDP_GRs[2038],MATCH($B13,GSDP_GRs[State],0)))</f>
        <v>60909.380717733198</v>
      </c>
      <c r="BD13" s="34">
        <f t="shared" si="17"/>
        <v>60778.181017479437</v>
      </c>
      <c r="BE13" s="33">
        <f>BD13*(1+INDEX(GSDP_GRs[2039],MATCH($B13,GSDP_GRs[State],0)))</f>
        <v>64644.785919477545</v>
      </c>
      <c r="BF13" s="34">
        <f t="shared" si="18"/>
        <v>64505.260407893627</v>
      </c>
      <c r="BG13" s="33">
        <f>BF13*(1+INDEX(GSDP_GRs[2040],MATCH($B13,GSDP_GRs[State],0)))</f>
        <v>68608.975786050389</v>
      </c>
      <c r="BH13" s="34">
        <f t="shared" si="19"/>
        <v>68460.598323126338</v>
      </c>
      <c r="BI13" s="33">
        <f>BH13*(1+INDEX(GSDP_GRs[2041],MATCH($B13,GSDP_GRs[State],0)))</f>
        <v>72815.945598060323</v>
      </c>
      <c r="BJ13" s="34">
        <f t="shared" si="20"/>
        <v>72658.156922724389</v>
      </c>
      <c r="BK13" s="192">
        <f t="shared" si="24"/>
        <v>6.2843394604302105E-2</v>
      </c>
      <c r="BL13" s="191"/>
      <c r="BM13" s="192"/>
      <c r="BN13" s="44"/>
      <c r="BO13" s="192"/>
    </row>
    <row r="14" spans="1:67" x14ac:dyDescent="0.35">
      <c r="A14" s="44" t="s">
        <v>26</v>
      </c>
      <c r="B14" s="59" t="s">
        <v>56</v>
      </c>
      <c r="C14" s="58" t="s">
        <v>32</v>
      </c>
      <c r="D14" s="57">
        <v>12176.74</v>
      </c>
      <c r="E14" s="57">
        <v>12867.9</v>
      </c>
      <c r="F14" s="57">
        <v>13792.59</v>
      </c>
      <c r="G14" s="57">
        <v>14398.77</v>
      </c>
      <c r="H14" s="57">
        <v>14660.49</v>
      </c>
      <c r="I14" s="57">
        <v>15649.92</v>
      </c>
      <c r="J14" s="57">
        <v>16439.830000000002</v>
      </c>
      <c r="K14" s="57">
        <v>16867.71</v>
      </c>
      <c r="L14" s="57">
        <v>18153.77</v>
      </c>
      <c r="M14" s="56">
        <v>17772.22</v>
      </c>
      <c r="N14" s="55">
        <f t="shared" si="0"/>
        <v>4.7653987704813661E-2</v>
      </c>
      <c r="O14" s="33"/>
      <c r="P14" s="34">
        <f t="shared" si="21"/>
        <v>14906.665580108907</v>
      </c>
      <c r="Q14" s="29"/>
      <c r="R14" s="29"/>
      <c r="S14" s="33"/>
      <c r="T14" s="34">
        <f t="shared" si="22"/>
        <v>18051.983490547296</v>
      </c>
      <c r="V14" s="34">
        <f t="shared" si="23"/>
        <v>17143.322034955912</v>
      </c>
      <c r="W14" s="191">
        <f>V14*(1+INDEX(GSDP_GRs[2022],MATCH($B14,GSDP_GRs[State],0)))</f>
        <v>18041.96445817671</v>
      </c>
      <c r="X14" s="34">
        <f t="shared" si="1"/>
        <v>18419.340587179842</v>
      </c>
      <c r="Y14" s="191">
        <f>X14*(1+INDEX(GSDP_GRs[2023],MATCH($B14,GSDP_GRs[State],0)))</f>
        <v>19481.42417332526</v>
      </c>
      <c r="Z14" s="34">
        <f t="shared" si="2"/>
        <v>19526.856339623515</v>
      </c>
      <c r="AA14" s="191">
        <f>Z14*(1+INDEX(GSDP_GRs[2024],MATCH($B14,GSDP_GRs[State],0)))</f>
        <v>20652.800751649236</v>
      </c>
      <c r="AB14" s="34">
        <f t="shared" si="3"/>
        <v>20546.568625949334</v>
      </c>
      <c r="AC14" s="191">
        <f>AB14*(1+INDEX(GSDP_GRs[2025],MATCH($B14,GSDP_GRs[State],0)))</f>
        <v>21731.310999648627</v>
      </c>
      <c r="AD14" s="34">
        <f t="shared" si="4"/>
        <v>21732.198333329074</v>
      </c>
      <c r="AE14" s="33">
        <f>AD14*(1+INDEX(GSDP_GRs[2026],MATCH($B14,GSDP_GRs[State],0)))</f>
        <v>22985.305687060867</v>
      </c>
      <c r="AF14" s="34">
        <f t="shared" si="5"/>
        <v>22974.695164455228</v>
      </c>
      <c r="AG14" s="33">
        <f>AF14*(1+INDEX(GSDP_GRs[2027],MATCH($B14,GSDP_GRs[State],0)))</f>
        <v>24299.446531930669</v>
      </c>
      <c r="AH14" s="34">
        <f t="shared" si="6"/>
        <v>24263.486102326398</v>
      </c>
      <c r="AI14" s="33">
        <f>AH14*(1+INDEX(GSDP_GRs[2028],MATCH($B14,GSDP_GRs[State],0)))</f>
        <v>25662.550863085777</v>
      </c>
      <c r="AJ14" s="34">
        <f t="shared" si="7"/>
        <v>25608.403748534427</v>
      </c>
      <c r="AK14" s="33">
        <f>AJ14*(1+INDEX(GSDP_GRs[2029],MATCH($B14,GSDP_GRs[State],0)))</f>
        <v>27085.01824295523</v>
      </c>
      <c r="AL14" s="34">
        <f t="shared" si="8"/>
        <v>27027.748721005937</v>
      </c>
      <c r="AM14" s="33">
        <f>AL14*(1+INDEX(GSDP_GRs[2030],MATCH($B14,GSDP_GRs[State],0)))</f>
        <v>28586.204527345868</v>
      </c>
      <c r="AN14" s="34">
        <f t="shared" si="9"/>
        <v>28525.633496383813</v>
      </c>
      <c r="AO14" s="33">
        <f>AN14*(1+INDEX(GSDP_GRs[2031],MATCH($B14,GSDP_GRs[State],0)))</f>
        <v>30170.459323753337</v>
      </c>
      <c r="AP14" s="34">
        <f t="shared" si="10"/>
        <v>30106.397458456773</v>
      </c>
      <c r="AQ14" s="33">
        <f>AP14*(1+INDEX(GSDP_GRs[2032],MATCH($B14,GSDP_GRs[State],0)))</f>
        <v>31842.372230585832</v>
      </c>
      <c r="AR14" s="34">
        <f t="shared" si="11"/>
        <v>31774.619400893462</v>
      </c>
      <c r="AS14" s="33">
        <f>AR14*(1+INDEX(GSDP_GRs[2033],MATCH($B14,GSDP_GRs[State],0)))</f>
        <v>33606.786060822393</v>
      </c>
      <c r="AT14" s="34">
        <f t="shared" si="12"/>
        <v>33535.130718012406</v>
      </c>
      <c r="AU14" s="33">
        <f>AT14*(1+INDEX(GSDP_GRs[2034],MATCH($B14,GSDP_GRs[State],0)))</f>
        <v>35468.810793380144</v>
      </c>
      <c r="AV14" s="34">
        <f t="shared" si="13"/>
        <v>35393.02932140608</v>
      </c>
      <c r="AW14" s="33">
        <f>AV14*(1+INDEX(GSDP_GRs[2035],MATCH($B14,GSDP_GRs[State],0)))</f>
        <v>37433.838292189343</v>
      </c>
      <c r="AX14" s="34">
        <f t="shared" si="14"/>
        <v>37353.694322313611</v>
      </c>
      <c r="AY14" s="33">
        <f>AX14*(1+INDEX(GSDP_GRs[2036],MATCH($B14,GSDP_GRs[State],0)))</f>
        <v>39507.557835171145</v>
      </c>
      <c r="AZ14" s="34">
        <f t="shared" si="15"/>
        <v>39422.801521827299</v>
      </c>
      <c r="BA14" s="33">
        <f>AZ14*(1+INDEX(GSDP_GRs[2037],MATCH($B14,GSDP_GRs[State],0)))</f>
        <v>41695.972497629969</v>
      </c>
      <c r="BB14" s="34">
        <f t="shared" si="16"/>
        <v>41606.33975332816</v>
      </c>
      <c r="BC14" s="33">
        <f>BB14*(1+INDEX(GSDP_GRs[2038],MATCH($B14,GSDP_GRs[State],0)))</f>
        <v>44005.416437015519</v>
      </c>
      <c r="BD14" s="34">
        <f t="shared" si="17"/>
        <v>43910.628123983181</v>
      </c>
      <c r="BE14" s="33">
        <f>BD14*(1+INDEX(GSDP_GRs[2039],MATCH($B14,GSDP_GRs[State],0)))</f>
        <v>46442.573128587625</v>
      </c>
      <c r="BF14" s="34">
        <f t="shared" si="18"/>
        <v>46342.334204707346</v>
      </c>
      <c r="BG14" s="33">
        <f>BF14*(1+INDEX(GSDP_GRs[2040],MATCH($B14,GSDP_GRs[State],0)))</f>
        <v>49014.494604235573</v>
      </c>
      <c r="BH14" s="34">
        <f t="shared" si="19"/>
        <v>48908.493220705815</v>
      </c>
      <c r="BI14" s="33">
        <f>BH14*(1+INDEX(GSDP_GRs[2041],MATCH($B14,GSDP_GRs[State],0)))</f>
        <v>51728.621749572398</v>
      </c>
      <c r="BJ14" s="34">
        <f t="shared" si="20"/>
        <v>51616.528297571189</v>
      </c>
      <c r="BK14" s="192">
        <f t="shared" si="24"/>
        <v>5.5680070351373789E-2</v>
      </c>
      <c r="BL14" s="191"/>
      <c r="BM14" s="192"/>
      <c r="BN14" s="44"/>
      <c r="BO14" s="192"/>
    </row>
    <row r="15" spans="1:67" x14ac:dyDescent="0.35">
      <c r="A15" s="44" t="s">
        <v>163</v>
      </c>
      <c r="B15" s="64" t="s">
        <v>55</v>
      </c>
      <c r="C15" s="63" t="s">
        <v>28</v>
      </c>
      <c r="D15" s="62">
        <v>11165.1</v>
      </c>
      <c r="E15" s="62">
        <v>11421.21</v>
      </c>
      <c r="F15" s="62">
        <v>12114.05</v>
      </c>
      <c r="G15" s="62">
        <v>13070.97</v>
      </c>
      <c r="H15" s="62">
        <v>14369.5</v>
      </c>
      <c r="I15" s="62">
        <v>15397.27</v>
      </c>
      <c r="J15" s="62">
        <v>17673.36</v>
      </c>
      <c r="K15" s="62">
        <v>18624.97</v>
      </c>
      <c r="L15" s="62">
        <v>19700.169999999998</v>
      </c>
      <c r="M15" s="61">
        <v>20434.34</v>
      </c>
      <c r="N15" s="60">
        <f t="shared" si="0"/>
        <v>7.5839700167578128E-2</v>
      </c>
      <c r="O15" s="33"/>
      <c r="P15" s="34">
        <f t="shared" si="21"/>
        <v>14610.789342878372</v>
      </c>
      <c r="Q15" s="29"/>
      <c r="R15" s="29"/>
      <c r="S15" s="33"/>
      <c r="T15" s="34">
        <f t="shared" si="22"/>
        <v>19589.712968764896</v>
      </c>
      <c r="V15" s="34">
        <f t="shared" si="23"/>
        <v>19711.238730545814</v>
      </c>
      <c r="W15" s="191">
        <f>V15*(1+INDEX(GSDP_GRs[2022],MATCH($B15,GSDP_GRs[State],0)))</f>
        <v>21131.388444039152</v>
      </c>
      <c r="X15" s="34">
        <f t="shared" si="1"/>
        <v>21573.384746047104</v>
      </c>
      <c r="Y15" s="191">
        <f>X15*(1+INDEX(GSDP_GRs[2023],MATCH($B15,GSDP_GRs[State],0)))</f>
        <v>23049.982171289968</v>
      </c>
      <c r="Z15" s="34">
        <f t="shared" si="2"/>
        <v>23103.736486881113</v>
      </c>
      <c r="AA15" s="191">
        <f>Z15*(1+INDEX(GSDP_GRs[2024],MATCH($B15,GSDP_GRs[State],0)))</f>
        <v>24606.012198412918</v>
      </c>
      <c r="AB15" s="34">
        <f t="shared" si="3"/>
        <v>24479.445878800001</v>
      </c>
      <c r="AC15" s="191">
        <f>AB15*(1+INDEX(GSDP_GRs[2025],MATCH($B15,GSDP_GRs[State],0)))</f>
        <v>25991.588001202683</v>
      </c>
      <c r="AD15" s="34">
        <f t="shared" si="4"/>
        <v>25992.649290668473</v>
      </c>
      <c r="AE15" s="33">
        <f>AD15*(1+INDEX(GSDP_GRs[2026],MATCH($B15,GSDP_GRs[State],0)))</f>
        <v>27598.264877714868</v>
      </c>
      <c r="AF15" s="34">
        <f t="shared" si="5"/>
        <v>27585.524911697088</v>
      </c>
      <c r="AG15" s="33">
        <f>AF15*(1+INDEX(GSDP_GRs[2027],MATCH($B15,GSDP_GRs[State],0)))</f>
        <v>29289.535467903781</v>
      </c>
      <c r="AH15" s="34">
        <f t="shared" si="6"/>
        <v>29246.190271668496</v>
      </c>
      <c r="AI15" s="33">
        <f>AH15*(1+INDEX(GSDP_GRs[2028],MATCH($B15,GSDP_GRs[State],0)))</f>
        <v>31052.783298673785</v>
      </c>
      <c r="AJ15" s="34">
        <f t="shared" si="7"/>
        <v>30987.262975952079</v>
      </c>
      <c r="AK15" s="33">
        <f>AJ15*(1+INDEX(GSDP_GRs[2029],MATCH($B15,GSDP_GRs[State],0)))</f>
        <v>32901.405388974832</v>
      </c>
      <c r="AL15" s="34">
        <f t="shared" si="8"/>
        <v>32831.837492022183</v>
      </c>
      <c r="AM15" s="33">
        <f>AL15*(1+INDEX(GSDP_GRs[2030],MATCH($B15,GSDP_GRs[State],0)))</f>
        <v>34859.922795642626</v>
      </c>
      <c r="AN15" s="34">
        <f t="shared" si="9"/>
        <v>34786.058444012109</v>
      </c>
      <c r="AO15" s="33">
        <f>AN15*(1+INDEX(GSDP_GRs[2031],MATCH($B15,GSDP_GRs[State],0)))</f>
        <v>36934.859707978088</v>
      </c>
      <c r="AP15" s="34">
        <f t="shared" si="10"/>
        <v>36856.434783055018</v>
      </c>
      <c r="AQ15" s="33">
        <f>AP15*(1+INDEX(GSDP_GRs[2032],MATCH($B15,GSDP_GRs[State],0)))</f>
        <v>39133.127147456558</v>
      </c>
      <c r="AR15" s="34">
        <f t="shared" si="11"/>
        <v>39049.861363118893</v>
      </c>
      <c r="AS15" s="33">
        <f>AR15*(1+INDEX(GSDP_GRs[2033],MATCH($B15,GSDP_GRs[State],0)))</f>
        <v>41462.045876343327</v>
      </c>
      <c r="AT15" s="34">
        <f t="shared" si="12"/>
        <v>41373.641793147282</v>
      </c>
      <c r="AU15" s="33">
        <f>AT15*(1+INDEX(GSDP_GRs[2034],MATCH($B15,GSDP_GRs[State],0)))</f>
        <v>43929.37066145469</v>
      </c>
      <c r="AV15" s="34">
        <f t="shared" si="13"/>
        <v>43835.512640924702</v>
      </c>
      <c r="AW15" s="33">
        <f>AV15*(1+INDEX(GSDP_GRs[2035],MATCH($B15,GSDP_GRs[State],0)))</f>
        <v>46543.315973142402</v>
      </c>
      <c r="AX15" s="34">
        <f t="shared" si="14"/>
        <v>46443.669068538271</v>
      </c>
      <c r="AY15" s="33">
        <f>AX15*(1+INDEX(GSDP_GRs[2036],MATCH($B15,GSDP_GRs[State],0)))</f>
        <v>49312.583204306684</v>
      </c>
      <c r="AZ15" s="34">
        <f t="shared" si="15"/>
        <v>49206.791984021795</v>
      </c>
      <c r="BA15" s="33">
        <f>AZ15*(1+INDEX(GSDP_GRs[2037],MATCH($B15,GSDP_GRs[State],0)))</f>
        <v>52246.389499249271</v>
      </c>
      <c r="BB15" s="34">
        <f t="shared" si="16"/>
        <v>52134.076798761351</v>
      </c>
      <c r="BC15" s="33">
        <f>BB15*(1+INDEX(GSDP_GRs[2038],MATCH($B15,GSDP_GRs[State],0)))</f>
        <v>55354.498287478804</v>
      </c>
      <c r="BD15" s="34">
        <f t="shared" si="17"/>
        <v>55235.263885528955</v>
      </c>
      <c r="BE15" s="33">
        <f>BD15*(1+INDEX(GSDP_GRs[2039],MATCH($B15,GSDP_GRs[State],0)))</f>
        <v>58647.251623195436</v>
      </c>
      <c r="BF15" s="34">
        <f t="shared" si="18"/>
        <v>58520.670837609578</v>
      </c>
      <c r="BG15" s="33">
        <f>BF15*(1+INDEX(GSDP_GRs[2040],MATCH($B15,GSDP_GRs[State],0)))</f>
        <v>62135.604437125738</v>
      </c>
      <c r="BH15" s="34">
        <f t="shared" si="19"/>
        <v>62001.226635416773</v>
      </c>
      <c r="BI15" s="33">
        <f>BH15*(1+INDEX(GSDP_GRs[2041],MATCH($B15,GSDP_GRs[State],0)))</f>
        <v>65831.160813675408</v>
      </c>
      <c r="BJ15" s="34">
        <f t="shared" si="20"/>
        <v>65688.507833269789</v>
      </c>
      <c r="BK15" s="192">
        <f t="shared" si="24"/>
        <v>5.9782954896616891E-2</v>
      </c>
      <c r="BL15" s="191"/>
      <c r="BM15" s="192"/>
      <c r="BN15" s="44"/>
      <c r="BO15" s="192"/>
    </row>
    <row r="16" spans="1:67" x14ac:dyDescent="0.35">
      <c r="A16" s="44" t="s">
        <v>26</v>
      </c>
      <c r="B16" s="59" t="s">
        <v>54</v>
      </c>
      <c r="C16" s="58" t="s">
        <v>32</v>
      </c>
      <c r="D16" s="57">
        <v>19208.41</v>
      </c>
      <c r="E16" s="57">
        <v>20872.97</v>
      </c>
      <c r="F16" s="57">
        <v>22819.11</v>
      </c>
      <c r="G16" s="57">
        <v>26965.21</v>
      </c>
      <c r="H16" s="57">
        <v>26786.9</v>
      </c>
      <c r="I16" s="57">
        <v>30537.59</v>
      </c>
      <c r="J16" s="57">
        <v>33092.78</v>
      </c>
      <c r="K16" s="57">
        <v>36753.96</v>
      </c>
      <c r="L16" s="57">
        <v>40207.129999999997</v>
      </c>
      <c r="M16" s="56">
        <v>41799.480000000003</v>
      </c>
      <c r="N16" s="55">
        <f t="shared" si="0"/>
        <v>9.7132196768758616E-2</v>
      </c>
      <c r="O16" s="33"/>
      <c r="P16" s="34">
        <f t="shared" si="21"/>
        <v>27236.699471014905</v>
      </c>
      <c r="Q16" s="29"/>
      <c r="R16" s="29"/>
      <c r="S16" s="33"/>
      <c r="T16" s="34">
        <f t="shared" si="22"/>
        <v>39981.692340615133</v>
      </c>
      <c r="V16" s="34">
        <f t="shared" si="23"/>
        <v>40320.339638700112</v>
      </c>
      <c r="W16" s="191">
        <f>V16*(1+INDEX(GSDP_GRs[2022],MATCH($B16,GSDP_GRs[State],0)))</f>
        <v>43845.102485912568</v>
      </c>
      <c r="X16" s="34">
        <f t="shared" si="1"/>
        <v>44762.191924273618</v>
      </c>
      <c r="Y16" s="191">
        <f>X16*(1+INDEX(GSDP_GRs[2023],MATCH($B16,GSDP_GRs[State],0)))</f>
        <v>48283.950451643104</v>
      </c>
      <c r="Z16" s="34">
        <f t="shared" si="2"/>
        <v>48396.552304923389</v>
      </c>
      <c r="AA16" s="191">
        <f>Z16*(1+INDEX(GSDP_GRs[2024],MATCH($B16,GSDP_GRs[State],0)))</f>
        <v>52013.866723089413</v>
      </c>
      <c r="AB16" s="34">
        <f t="shared" si="3"/>
        <v>51746.322204827207</v>
      </c>
      <c r="AC16" s="191">
        <f>AB16*(1+INDEX(GSDP_GRs[2025],MATCH($B16,GSDP_GRs[State],0)))</f>
        <v>55420.6248784614</v>
      </c>
      <c r="AD16" s="34">
        <f t="shared" si="4"/>
        <v>55422.887815430404</v>
      </c>
      <c r="AE16" s="33">
        <f>AD16*(1+INDEX(GSDP_GRs[2026],MATCH($B16,GSDP_GRs[State],0)))</f>
        <v>59161.48088627628</v>
      </c>
      <c r="AF16" s="34">
        <f t="shared" si="5"/>
        <v>59134.170645600199</v>
      </c>
      <c r="AG16" s="33">
        <f>AF16*(1+INDEX(GSDP_GRs[2027],MATCH($B16,GSDP_GRs[State],0)))</f>
        <v>62923.664099892783</v>
      </c>
      <c r="AH16" s="34">
        <f t="shared" si="6"/>
        <v>62830.544201448443</v>
      </c>
      <c r="AI16" s="33">
        <f>AH16*(1+INDEX(GSDP_GRs[2028],MATCH($B16,GSDP_GRs[State],0)))</f>
        <v>66856.912262107886</v>
      </c>
      <c r="AJ16" s="34">
        <f t="shared" si="7"/>
        <v>66715.846437976841</v>
      </c>
      <c r="AK16" s="33">
        <f>AJ16*(1+INDEX(GSDP_GRs[2029],MATCH($B16,GSDP_GRs[State],0)))</f>
        <v>70991.196216525102</v>
      </c>
      <c r="AL16" s="34">
        <f t="shared" si="8"/>
        <v>70841.089916671073</v>
      </c>
      <c r="AM16" s="33">
        <f>AL16*(1+INDEX(GSDP_GRs[2030],MATCH($B16,GSDP_GRs[State],0)))</f>
        <v>75380.797561224826</v>
      </c>
      <c r="AN16" s="34">
        <f t="shared" si="9"/>
        <v>75221.073921849835</v>
      </c>
      <c r="AO16" s="33">
        <f>AN16*(1+INDEX(GSDP_GRs[2031],MATCH($B16,GSDP_GRs[State],0)))</f>
        <v>80041.463962661495</v>
      </c>
      <c r="AP16" s="34">
        <f t="shared" si="10"/>
        <v>79871.50945757782</v>
      </c>
      <c r="AQ16" s="33">
        <f>AP16*(1+INDEX(GSDP_GRs[2032],MATCH($B16,GSDP_GRs[State],0)))</f>
        <v>84989.913232747349</v>
      </c>
      <c r="AR16" s="34">
        <f t="shared" si="11"/>
        <v>84809.075351853011</v>
      </c>
      <c r="AS16" s="33">
        <f>AR16*(1+INDEX(GSDP_GRs[2033],MATCH($B16,GSDP_GRs[State],0)))</f>
        <v>90243.893028362785</v>
      </c>
      <c r="AT16" s="34">
        <f t="shared" si="12"/>
        <v>90051.477809610486</v>
      </c>
      <c r="AU16" s="33">
        <f>AT16*(1+INDEX(GSDP_GRs[2034],MATCH($B16,GSDP_GRs[State],0)))</f>
        <v>95822.244220693698</v>
      </c>
      <c r="AV16" s="34">
        <f t="shared" si="13"/>
        <v>95617.513626335625</v>
      </c>
      <c r="AW16" s="33">
        <f>AV16*(1+INDEX(GSDP_GRs[2035],MATCH($B16,GSDP_GRs[State],0)))</f>
        <v>101744.96815976096</v>
      </c>
      <c r="AX16" s="34">
        <f t="shared" si="14"/>
        <v>101527.13728707419</v>
      </c>
      <c r="AY16" s="33">
        <f>AX16*(1+INDEX(GSDP_GRs[2036],MATCH($B16,GSDP_GRs[State],0)))</f>
        <v>108033.29807333455</v>
      </c>
      <c r="AZ16" s="34">
        <f t="shared" si="15"/>
        <v>107801.5321894175</v>
      </c>
      <c r="BA16" s="33">
        <f>AZ16*(1+INDEX(GSDP_GRs[2037],MATCH($B16,GSDP_GRs[State],0)))</f>
        <v>114709.77485409929</v>
      </c>
      <c r="BB16" s="34">
        <f t="shared" si="16"/>
        <v>114463.18624367655</v>
      </c>
      <c r="BC16" s="33">
        <f>BB16*(1+INDEX(GSDP_GRs[2038],MATCH($B16,GSDP_GRs[State],0)))</f>
        <v>121798.32750451298</v>
      </c>
      <c r="BD16" s="34">
        <f t="shared" si="17"/>
        <v>121535.97211899271</v>
      </c>
      <c r="BE16" s="33">
        <f>BD16*(1+INDEX(GSDP_GRs[2039],MATCH($B16,GSDP_GRs[State],0)))</f>
        <v>129324.35852532639</v>
      </c>
      <c r="BF16" s="34">
        <f t="shared" si="18"/>
        <v>129045.23242061651</v>
      </c>
      <c r="BG16" s="33">
        <f>BF16*(1+INDEX(GSDP_GRs[2040],MATCH($B16,GSDP_GRs[State],0)))</f>
        <v>137314.83455127521</v>
      </c>
      <c r="BH16" s="34">
        <f t="shared" si="19"/>
        <v>137017.87010108301</v>
      </c>
      <c r="BI16" s="33">
        <f>BH16*(1+INDEX(GSDP_GRs[2041],MATCH($B16,GSDP_GRs[State],0)))</f>
        <v>145798.38255607249</v>
      </c>
      <c r="BJ16" s="34">
        <f t="shared" si="20"/>
        <v>145482.44442657771</v>
      </c>
      <c r="BK16" s="192">
        <f t="shared" si="24"/>
        <v>6.2692735633606667E-2</v>
      </c>
      <c r="BL16" s="191"/>
      <c r="BM16" s="192"/>
      <c r="BN16" s="44"/>
      <c r="BO16" s="192"/>
    </row>
    <row r="17" spans="1:67" x14ac:dyDescent="0.35">
      <c r="A17" s="44" t="s">
        <v>13</v>
      </c>
      <c r="B17" s="54" t="s">
        <v>53</v>
      </c>
      <c r="C17" s="53" t="s">
        <v>30</v>
      </c>
      <c r="D17" s="52">
        <v>297538.52</v>
      </c>
      <c r="E17" s="52">
        <v>320911.90999999997</v>
      </c>
      <c r="F17" s="52">
        <v>347506.61</v>
      </c>
      <c r="G17" s="52">
        <v>370534.51</v>
      </c>
      <c r="H17" s="52">
        <v>413404.79</v>
      </c>
      <c r="I17" s="52">
        <v>456709.11</v>
      </c>
      <c r="J17" s="52">
        <v>482036.15</v>
      </c>
      <c r="K17" s="52">
        <v>524170.88</v>
      </c>
      <c r="L17" s="52">
        <v>566033.74</v>
      </c>
      <c r="M17" s="51">
        <v>536225.6</v>
      </c>
      <c r="N17" s="50">
        <f t="shared" si="0"/>
        <v>8.425844421850659E-2</v>
      </c>
      <c r="O17" s="33"/>
      <c r="P17" s="34">
        <f t="shared" si="21"/>
        <v>420346.58826172596</v>
      </c>
      <c r="Q17" s="29"/>
      <c r="R17" s="29"/>
      <c r="S17" s="33"/>
      <c r="T17" s="34">
        <f t="shared" si="22"/>
        <v>562860.0411690101</v>
      </c>
      <c r="V17" s="34">
        <f t="shared" si="23"/>
        <v>517250.41352107126</v>
      </c>
      <c r="W17" s="191">
        <f>V17*(1+INDEX(GSDP_GRs[2022],MATCH($B17,GSDP_GRs[State],0)))</f>
        <v>556474.85712426947</v>
      </c>
      <c r="X17" s="34">
        <f t="shared" si="1"/>
        <v>568114.40601906588</v>
      </c>
      <c r="Y17" s="191">
        <f>X17*(1+INDEX(GSDP_GRs[2023],MATCH($B17,GSDP_GRs[State],0)))</f>
        <v>609041.91878990666</v>
      </c>
      <c r="Z17" s="34">
        <f t="shared" si="2"/>
        <v>610462.25097357517</v>
      </c>
      <c r="AA17" s="191">
        <f>Z17*(1+INDEX(GSDP_GRs[2024],MATCH($B17,GSDP_GRs[State],0)))</f>
        <v>652241.62893463811</v>
      </c>
      <c r="AB17" s="34">
        <f t="shared" si="3"/>
        <v>648886.68373641069</v>
      </c>
      <c r="AC17" s="191">
        <f>AB17*(1+INDEX(GSDP_GRs[2025],MATCH($B17,GSDP_GRs[State],0)))</f>
        <v>691075.33319338248</v>
      </c>
      <c r="AD17" s="34">
        <f t="shared" si="4"/>
        <v>691103.55120650085</v>
      </c>
      <c r="AE17" s="33">
        <f>AD17*(1+INDEX(GSDP_GRs[2026],MATCH($B17,GSDP_GRs[State],0)))</f>
        <v>733790.34056671406</v>
      </c>
      <c r="AF17" s="34">
        <f t="shared" si="5"/>
        <v>733451.60680774704</v>
      </c>
      <c r="AG17" s="33">
        <f>AF17*(1+INDEX(GSDP_GRs[2027],MATCH($B17,GSDP_GRs[State],0)))</f>
        <v>778754.0715267529</v>
      </c>
      <c r="AH17" s="34">
        <f t="shared" si="6"/>
        <v>777601.60367398185</v>
      </c>
      <c r="AI17" s="33">
        <f>AH17*(1+INDEX(GSDP_GRs[2028],MATCH($B17,GSDP_GRs[State],0)))</f>
        <v>825631.04268387787</v>
      </c>
      <c r="AJ17" s="34">
        <f t="shared" si="7"/>
        <v>823888.98910222622</v>
      </c>
      <c r="AK17" s="33">
        <f>AJ17*(1+INDEX(GSDP_GRs[2029],MATCH($B17,GSDP_GRs[State],0)))</f>
        <v>874777.42061528785</v>
      </c>
      <c r="AL17" s="34">
        <f t="shared" si="8"/>
        <v>872927.7602517138</v>
      </c>
      <c r="AM17" s="33">
        <f>AL17*(1+INDEX(GSDP_GRs[2030],MATCH($B17,GSDP_GRs[State],0)))</f>
        <v>926845.12670641684</v>
      </c>
      <c r="AN17" s="34">
        <f t="shared" si="9"/>
        <v>924881.24357485026</v>
      </c>
      <c r="AO17" s="33">
        <f>AN17*(1+INDEX(GSDP_GRs[2031],MATCH($B17,GSDP_GRs[State],0)))</f>
        <v>982007.57545198884</v>
      </c>
      <c r="AP17" s="34">
        <f t="shared" si="10"/>
        <v>979922.44852887036</v>
      </c>
      <c r="AQ17" s="33">
        <f>AP17*(1+INDEX(GSDP_GRs[2032],MATCH($B17,GSDP_GRs[State],0)))</f>
        <v>1040448.4624332578</v>
      </c>
      <c r="AR17" s="34">
        <f t="shared" si="11"/>
        <v>1038234.6409576325</v>
      </c>
      <c r="AS17" s="33">
        <f>AR17*(1+INDEX(GSDP_GRs[2033],MATCH($B17,GSDP_GRs[State],0)))</f>
        <v>1102362.3731153747</v>
      </c>
      <c r="AT17" s="34">
        <f t="shared" si="12"/>
        <v>1100011.9503881477</v>
      </c>
      <c r="AU17" s="33">
        <f>AT17*(1+INDEX(GSDP_GRs[2034],MATCH($B17,GSDP_GRs[State],0)))</f>
        <v>1167955.4276542712</v>
      </c>
      <c r="AV17" s="34">
        <f t="shared" si="13"/>
        <v>1165460.0132457267</v>
      </c>
      <c r="AW17" s="33">
        <f>AV17*(1+INDEX(GSDP_GRs[2035],MATCH($B17,GSDP_GRs[State],0)))</f>
        <v>1237445.9638407142</v>
      </c>
      <c r="AX17" s="34">
        <f t="shared" si="14"/>
        <v>1234796.6541099087</v>
      </c>
      <c r="AY17" s="33">
        <f>AX17*(1+INDEX(GSDP_GRs[2036],MATCH($B17,GSDP_GRs[State],0)))</f>
        <v>1311065.2604347749</v>
      </c>
      <c r="AZ17" s="34">
        <f t="shared" si="15"/>
        <v>1308252.6072586093</v>
      </c>
      <c r="BA17" s="33">
        <f>AZ17*(1+INDEX(GSDP_GRs[2037],MATCH($B17,GSDP_GRs[State],0)))</f>
        <v>1389058.303276964</v>
      </c>
      <c r="BB17" s="34">
        <f t="shared" si="16"/>
        <v>1386072.2808805562</v>
      </c>
      <c r="BC17" s="33">
        <f>BB17*(1+INDEX(GSDP_GRs[2038],MATCH($B17,GSDP_GRs[State],0)))</f>
        <v>1471684.5967031086</v>
      </c>
      <c r="BD17" s="34">
        <f t="shared" si="17"/>
        <v>1468514.5664765607</v>
      </c>
      <c r="BE17" s="33">
        <f>BD17*(1+INDEX(GSDP_GRs[2039],MATCH($B17,GSDP_GRs[State],0)))</f>
        <v>1559219.0229392061</v>
      </c>
      <c r="BF17" s="34">
        <f t="shared" si="18"/>
        <v>1555853.6961189124</v>
      </c>
      <c r="BG17" s="33">
        <f>BF17*(1+INDEX(GSDP_GRs[2040],MATCH($B17,GSDP_GRs[State],0)))</f>
        <v>1651952.7523104101</v>
      </c>
      <c r="BH17" s="34">
        <f t="shared" si="19"/>
        <v>1648380.1503957193</v>
      </c>
      <c r="BI17" s="33">
        <f>BH17*(1+INDEX(GSDP_GRs[2041],MATCH($B17,GSDP_GRs[State],0)))</f>
        <v>1750194.2072655759</v>
      </c>
      <c r="BJ17" s="34">
        <f t="shared" si="20"/>
        <v>1746401.6200337976</v>
      </c>
      <c r="BK17" s="192">
        <f t="shared" si="24"/>
        <v>5.996777615564497E-2</v>
      </c>
      <c r="BL17" s="191"/>
      <c r="BM17" s="192"/>
      <c r="BN17" s="44"/>
      <c r="BO17" s="192"/>
    </row>
    <row r="18" spans="1:67" x14ac:dyDescent="0.35">
      <c r="A18" s="44" t="s">
        <v>1</v>
      </c>
      <c r="B18" s="54" t="s">
        <v>52</v>
      </c>
      <c r="C18" s="53" t="s">
        <v>30</v>
      </c>
      <c r="D18" s="52">
        <v>72719.83</v>
      </c>
      <c r="E18" s="52">
        <v>77384.28</v>
      </c>
      <c r="F18" s="52">
        <v>82846.69</v>
      </c>
      <c r="G18" s="52">
        <v>89060.19</v>
      </c>
      <c r="H18" s="52">
        <v>96274.06</v>
      </c>
      <c r="I18" s="52">
        <v>103054.99</v>
      </c>
      <c r="J18" s="52">
        <v>109406.27</v>
      </c>
      <c r="K18" s="52">
        <v>116410.88</v>
      </c>
      <c r="L18" s="52">
        <v>121167.71</v>
      </c>
      <c r="M18" s="51">
        <v>114813.75</v>
      </c>
      <c r="N18" s="50">
        <f t="shared" si="0"/>
        <v>6.9526454074241517E-2</v>
      </c>
      <c r="O18" s="33"/>
      <c r="P18" s="34">
        <f t="shared" si="21"/>
        <v>97890.671898370361</v>
      </c>
      <c r="Q18" s="29"/>
      <c r="R18" s="29"/>
      <c r="S18" s="33"/>
      <c r="T18" s="34">
        <f t="shared" si="22"/>
        <v>120488.3338561314</v>
      </c>
      <c r="V18" s="34">
        <f t="shared" si="23"/>
        <v>110750.88482423237</v>
      </c>
      <c r="W18" s="191">
        <f>V18*(1+INDEX(GSDP_GRs[2022],MATCH($B18,GSDP_GRs[State],0)))</f>
        <v>118065.99531627531</v>
      </c>
      <c r="X18" s="34">
        <f t="shared" si="1"/>
        <v>120535.53173414388</v>
      </c>
      <c r="Y18" s="191">
        <f>X18*(1+INDEX(GSDP_GRs[2023],MATCH($B18,GSDP_GRs[State],0)))</f>
        <v>128098.85005470786</v>
      </c>
      <c r="Z18" s="34">
        <f t="shared" si="2"/>
        <v>128397.58633838622</v>
      </c>
      <c r="AA18" s="191">
        <f>Z18*(1+INDEX(GSDP_GRs[2024],MATCH($B18,GSDP_GRs[State],0)))</f>
        <v>136454.22991143004</v>
      </c>
      <c r="AB18" s="34">
        <f t="shared" si="3"/>
        <v>135752.34821128935</v>
      </c>
      <c r="AC18" s="191">
        <f>AB18*(1+INDEX(GSDP_GRs[2025],MATCH($B18,GSDP_GRs[State],0)))</f>
        <v>144270.48562284218</v>
      </c>
      <c r="AD18" s="34">
        <f t="shared" si="4"/>
        <v>144276.37648055388</v>
      </c>
      <c r="AE18" s="33">
        <f>AD18*(1+INDEX(GSDP_GRs[2026],MATCH($B18,GSDP_GRs[State],0)))</f>
        <v>153329.37641974818</v>
      </c>
      <c r="AF18" s="34">
        <f t="shared" si="5"/>
        <v>153258.59620752215</v>
      </c>
      <c r="AG18" s="33">
        <f>AF18*(1+INDEX(GSDP_GRs[2027],MATCH($B18,GSDP_GRs[State],0)))</f>
        <v>162875.20910003342</v>
      </c>
      <c r="AH18" s="34">
        <f t="shared" si="6"/>
        <v>162634.17223183042</v>
      </c>
      <c r="AI18" s="33">
        <f>AH18*(1+INDEX(GSDP_GRs[2028],MATCH($B18,GSDP_GRs[State],0)))</f>
        <v>172839.08025101764</v>
      </c>
      <c r="AJ18" s="34">
        <f t="shared" si="7"/>
        <v>172474.3956361782</v>
      </c>
      <c r="AK18" s="33">
        <f>AJ18*(1+INDEX(GSDP_GRs[2029],MATCH($B18,GSDP_GRs[State],0)))</f>
        <v>183296.75430150933</v>
      </c>
      <c r="AL18" s="34">
        <f t="shared" si="8"/>
        <v>182909.18515167371</v>
      </c>
      <c r="AM18" s="33">
        <f>AL18*(1+INDEX(GSDP_GRs[2030],MATCH($B18,GSDP_GRs[State],0)))</f>
        <v>194386.30207441101</v>
      </c>
      <c r="AN18" s="34">
        <f t="shared" si="9"/>
        <v>193974.418828061</v>
      </c>
      <c r="AO18" s="33">
        <f>AN18*(1+INDEX(GSDP_GRs[2031],MATCH($B18,GSDP_GRs[State],0)))</f>
        <v>206145.85288187073</v>
      </c>
      <c r="AP18" s="34">
        <f t="shared" si="10"/>
        <v>205708.13704476491</v>
      </c>
      <c r="AQ18" s="33">
        <f>AP18*(1+INDEX(GSDP_GRs[2032],MATCH($B18,GSDP_GRs[State],0)))</f>
        <v>218615.83404676881</v>
      </c>
      <c r="AR18" s="34">
        <f t="shared" si="11"/>
        <v>218150.6726804935</v>
      </c>
      <c r="AS18" s="33">
        <f>AR18*(1+INDEX(GSDP_GRs[2033],MATCH($B18,GSDP_GRs[State],0)))</f>
        <v>231839.10924015366</v>
      </c>
      <c r="AT18" s="34">
        <f t="shared" si="12"/>
        <v>231344.78911030552</v>
      </c>
      <c r="AU18" s="33">
        <f>AT18*(1+INDEX(GSDP_GRs[2034],MATCH($B18,GSDP_GRs[State],0)))</f>
        <v>245861.12513729747</v>
      </c>
      <c r="AV18" s="34">
        <f t="shared" si="13"/>
        <v>245335.82650034453</v>
      </c>
      <c r="AW18" s="33">
        <f>AV18*(1+INDEX(GSDP_GRs[2035],MATCH($B18,GSDP_GRs[State],0)))</f>
        <v>260730.06689207742</v>
      </c>
      <c r="AX18" s="34">
        <f t="shared" si="14"/>
        <v>260171.85689865935</v>
      </c>
      <c r="AY18" s="33">
        <f>AX18*(1+INDEX(GSDP_GRs[2036],MATCH($B18,GSDP_GRs[State],0)))</f>
        <v>276497.0229593768</v>
      </c>
      <c r="AZ18" s="34">
        <f t="shared" si="15"/>
        <v>275903.84865044185</v>
      </c>
      <c r="BA18" s="33">
        <f>AZ18*(1+INDEX(GSDP_GRs[2037],MATCH($B18,GSDP_GRs[State],0)))</f>
        <v>293216.15982698835</v>
      </c>
      <c r="BB18" s="34">
        <f t="shared" si="16"/>
        <v>292585.84069771454</v>
      </c>
      <c r="BC18" s="33">
        <f>BB18*(1+INDEX(GSDP_GRs[2038],MATCH($B18,GSDP_GRs[State],0)))</f>
        <v>310944.90725219331</v>
      </c>
      <c r="BD18" s="34">
        <f t="shared" si="17"/>
        <v>310275.12735710654</v>
      </c>
      <c r="BE18" s="33">
        <f>BD18*(1+INDEX(GSDP_GRs[2039],MATCH($B18,GSDP_GRs[State],0)))</f>
        <v>329744.15463390393</v>
      </c>
      <c r="BF18" s="34">
        <f t="shared" si="18"/>
        <v>329032.45420497208</v>
      </c>
      <c r="BG18" s="33">
        <f>BF18*(1+INDEX(GSDP_GRs[2040],MATCH($B18,GSDP_GRs[State],0)))</f>
        <v>349678.45918910787</v>
      </c>
      <c r="BH18" s="34">
        <f t="shared" si="19"/>
        <v>348922.22573686298</v>
      </c>
      <c r="BI18" s="33">
        <f>BH18*(1+INDEX(GSDP_GRs[2041],MATCH($B18,GSDP_GRs[State],0)))</f>
        <v>370816.2666424794</v>
      </c>
      <c r="BJ18" s="34">
        <f t="shared" si="20"/>
        <v>370012.72550837795</v>
      </c>
      <c r="BK18" s="192">
        <f t="shared" si="24"/>
        <v>6.0756842164429781E-2</v>
      </c>
      <c r="BL18" s="191"/>
      <c r="BM18" s="192"/>
      <c r="BN18" s="44"/>
      <c r="BO18" s="192"/>
    </row>
    <row r="19" spans="1:67" x14ac:dyDescent="0.35">
      <c r="A19" s="44" t="s">
        <v>14</v>
      </c>
      <c r="B19" s="54" t="s">
        <v>140</v>
      </c>
      <c r="C19" s="53" t="s">
        <v>30</v>
      </c>
      <c r="D19" s="52">
        <v>78255.55</v>
      </c>
      <c r="E19" s="52">
        <v>80766.570000000007</v>
      </c>
      <c r="F19" s="52">
        <v>85115.5</v>
      </c>
      <c r="G19" s="52">
        <v>82372.11</v>
      </c>
      <c r="H19" s="52">
        <v>97001.34</v>
      </c>
      <c r="I19" s="52">
        <v>100198.68</v>
      </c>
      <c r="J19" s="52">
        <v>106624.14</v>
      </c>
      <c r="K19" s="52">
        <v>115061.96</v>
      </c>
      <c r="L19" s="52">
        <v>118442.85</v>
      </c>
      <c r="M19" s="51">
        <v>116681.18</v>
      </c>
      <c r="N19" s="50">
        <f t="shared" si="0"/>
        <v>5.6614727932535081E-2</v>
      </c>
      <c r="O19" s="33"/>
      <c r="P19" s="34">
        <f t="shared" si="21"/>
        <v>98630.164217051497</v>
      </c>
      <c r="Q19" s="29"/>
      <c r="R19" s="29"/>
      <c r="S19" s="33"/>
      <c r="T19" s="34">
        <f t="shared" si="22"/>
        <v>117778.75189414484</v>
      </c>
      <c r="V19" s="34">
        <f t="shared" si="23"/>
        <v>112552.2328757272</v>
      </c>
      <c r="W19" s="191">
        <f>V19*(1+INDEX(GSDP_GRs[2022],MATCH($B19,GSDP_GRs[State],0)))</f>
        <v>118924.34691818582</v>
      </c>
      <c r="X19" s="34">
        <f t="shared" si="1"/>
        <v>121411.83711296176</v>
      </c>
      <c r="Y19" s="191">
        <f>X19*(1+INDEX(GSDP_GRs[2023],MATCH($B19,GSDP_GRs[State],0)))</f>
        <v>128285.53523890136</v>
      </c>
      <c r="Z19" s="34">
        <f t="shared" si="2"/>
        <v>128584.70688666082</v>
      </c>
      <c r="AA19" s="191">
        <f>Z19*(1+INDEX(GSDP_GRs[2024],MATCH($B19,GSDP_GRs[State],0)))</f>
        <v>135864.4950833339</v>
      </c>
      <c r="AB19" s="34">
        <f t="shared" si="3"/>
        <v>135165.64681120819</v>
      </c>
      <c r="AC19" s="191">
        <f>AB19*(1+INDEX(GSDP_GRs[2025],MATCH($B19,GSDP_GRs[State],0)))</f>
        <v>142818.01313124987</v>
      </c>
      <c r="AD19" s="34">
        <f t="shared" si="4"/>
        <v>142823.844681552</v>
      </c>
      <c r="AE19" s="33">
        <f>AD19*(1+INDEX(GSDP_GRs[2026],MATCH($B19,GSDP_GRs[State],0)))</f>
        <v>150909.77779047671</v>
      </c>
      <c r="AF19" s="34">
        <f t="shared" si="5"/>
        <v>150840.11451819059</v>
      </c>
      <c r="AG19" s="33">
        <f>AF19*(1+INDEX(GSDP_GRs[2027],MATCH($B19,GSDP_GRs[State],0)))</f>
        <v>159379.88656295039</v>
      </c>
      <c r="AH19" s="34">
        <f t="shared" si="6"/>
        <v>159144.02237635039</v>
      </c>
      <c r="AI19" s="33">
        <f>AH19*(1+INDEX(GSDP_GRs[2028],MATCH($B19,GSDP_GRs[State],0)))</f>
        <v>168153.91790527673</v>
      </c>
      <c r="AJ19" s="34">
        <f t="shared" si="7"/>
        <v>167799.11882455976</v>
      </c>
      <c r="AK19" s="33">
        <f>AJ19*(1+INDEX(GSDP_GRs[2029],MATCH($B19,GSDP_GRs[State],0)))</f>
        <v>177299.02028413134</v>
      </c>
      <c r="AL19" s="34">
        <f t="shared" si="8"/>
        <v>176924.13295554733</v>
      </c>
      <c r="AM19" s="33">
        <f>AL19*(1+INDEX(GSDP_GRs[2030],MATCH($B19,GSDP_GRs[State],0)))</f>
        <v>186940.64460752532</v>
      </c>
      <c r="AN19" s="34">
        <f t="shared" si="9"/>
        <v>186544.53789242232</v>
      </c>
      <c r="AO19" s="33">
        <f>AN19*(1+INDEX(GSDP_GRs[2031],MATCH($B19,GSDP_GRs[State],0)))</f>
        <v>197105.7061525023</v>
      </c>
      <c r="AP19" s="34">
        <f t="shared" si="10"/>
        <v>196687.18553731285</v>
      </c>
      <c r="AQ19" s="33">
        <f>AP19*(1+INDEX(GSDP_GRs[2032],MATCH($B19,GSDP_GRs[State],0)))</f>
        <v>207822.57703432385</v>
      </c>
      <c r="AR19" s="34">
        <f t="shared" si="11"/>
        <v>207380.38109596624</v>
      </c>
      <c r="AS19" s="33">
        <f>AR19*(1+INDEX(GSDP_GRs[2033],MATCH($B19,GSDP_GRs[State],0)))</f>
        <v>219121.16495025982</v>
      </c>
      <c r="AT19" s="34">
        <f t="shared" si="12"/>
        <v>218653.9616252225</v>
      </c>
      <c r="AU19" s="33">
        <f>AT19*(1+INDEX(GSDP_GRs[2034],MATCH($B19,GSDP_GRs[State],0)))</f>
        <v>231032.99617400544</v>
      </c>
      <c r="AV19" s="34">
        <f t="shared" si="13"/>
        <v>230539.378820251</v>
      </c>
      <c r="AW19" s="33">
        <f>AV19*(1+INDEX(GSDP_GRs[2035],MATCH($B19,GSDP_GRs[State],0)))</f>
        <v>243591.30302989515</v>
      </c>
      <c r="AX19" s="34">
        <f t="shared" si="14"/>
        <v>243069.7862701219</v>
      </c>
      <c r="AY19" s="33">
        <f>AX19*(1+INDEX(GSDP_GRs[2036],MATCH($B19,GSDP_GRs[State],0)))</f>
        <v>256831.11608842431</v>
      </c>
      <c r="AZ19" s="34">
        <f t="shared" si="15"/>
        <v>256280.13142259256</v>
      </c>
      <c r="BA19" s="33">
        <f>AZ19*(1+INDEX(GSDP_GRs[2037],MATCH($B19,GSDP_GRs[State],0)))</f>
        <v>270789.36133759696</v>
      </c>
      <c r="BB19" s="34">
        <f t="shared" si="16"/>
        <v>270207.25251195912</v>
      </c>
      <c r="BC19" s="33">
        <f>BB19*(1+INDEX(GSDP_GRs[2038],MATCH($B19,GSDP_GRs[State],0)))</f>
        <v>285504.96259832149</v>
      </c>
      <c r="BD19" s="34">
        <f t="shared" si="17"/>
        <v>284889.98071749345</v>
      </c>
      <c r="BE19" s="33">
        <f>BD19*(1+INDEX(GSDP_GRs[2039],MATCH($B19,GSDP_GRs[State],0)))</f>
        <v>301018.94946651952</v>
      </c>
      <c r="BF19" s="34">
        <f t="shared" si="18"/>
        <v>300369.2478343866</v>
      </c>
      <c r="BG19" s="33">
        <f>BF19*(1+INDEX(GSDP_GRs[2040],MATCH($B19,GSDP_GRs[State],0)))</f>
        <v>317374.57107983058</v>
      </c>
      <c r="BH19" s="34">
        <f t="shared" si="19"/>
        <v>316688.19975430192</v>
      </c>
      <c r="BI19" s="33">
        <f>BH19*(1+INDEX(GSDP_GRs[2041],MATCH($B19,GSDP_GRs[State],0)))</f>
        <v>334617.41602283606</v>
      </c>
      <c r="BJ19" s="34">
        <f t="shared" si="20"/>
        <v>333892.31606863067</v>
      </c>
      <c r="BK19" s="192">
        <f t="shared" si="24"/>
        <v>5.4635433690062518E-2</v>
      </c>
      <c r="BL19" s="191"/>
      <c r="BM19" s="192"/>
      <c r="BN19" s="44"/>
      <c r="BO19" s="192"/>
    </row>
    <row r="20" spans="1:67" x14ac:dyDescent="0.35">
      <c r="A20" s="44" t="s">
        <v>2</v>
      </c>
      <c r="B20" s="54" t="s">
        <v>51</v>
      </c>
      <c r="C20" s="53" t="s">
        <v>30</v>
      </c>
      <c r="D20" s="52">
        <v>266628.27</v>
      </c>
      <c r="E20" s="52">
        <v>280822.84999999998</v>
      </c>
      <c r="F20" s="52">
        <v>299449.73</v>
      </c>
      <c r="G20" s="52">
        <v>312125.33</v>
      </c>
      <c r="H20" s="52">
        <v>330051.93</v>
      </c>
      <c r="I20" s="52">
        <v>352720.56</v>
      </c>
      <c r="J20" s="52">
        <v>375405.61</v>
      </c>
      <c r="K20" s="52">
        <v>397018.89</v>
      </c>
      <c r="L20" s="52">
        <v>411646.01</v>
      </c>
      <c r="M20" s="51">
        <v>395894.33</v>
      </c>
      <c r="N20" s="50">
        <f t="shared" si="0"/>
        <v>5.852400389739687E-2</v>
      </c>
      <c r="O20" s="33"/>
      <c r="P20" s="34">
        <f t="shared" si="21"/>
        <v>335594.08618535358</v>
      </c>
      <c r="Q20" s="29"/>
      <c r="R20" s="29"/>
      <c r="S20" s="33"/>
      <c r="T20" s="34">
        <f t="shared" si="22"/>
        <v>409337.948892691</v>
      </c>
      <c r="V20" s="34">
        <f t="shared" si="23"/>
        <v>381884.98628776293</v>
      </c>
      <c r="W20" s="191">
        <f>V20*(1+INDEX(GSDP_GRs[2022],MATCH($B20,GSDP_GRs[State],0)))</f>
        <v>404234.42471362534</v>
      </c>
      <c r="X20" s="34">
        <f t="shared" si="1"/>
        <v>412689.62496423331</v>
      </c>
      <c r="Y20" s="191">
        <f>X20*(1+INDEX(GSDP_GRs[2023],MATCH($B20,GSDP_GRs[State],0)))</f>
        <v>436841.87418405537</v>
      </c>
      <c r="Z20" s="34">
        <f t="shared" si="2"/>
        <v>437860.62273638899</v>
      </c>
      <c r="AA20" s="191">
        <f>Z20*(1+INDEX(GSDP_GRs[2024],MATCH($B20,GSDP_GRs[State],0)))</f>
        <v>463485.97952793003</v>
      </c>
      <c r="AB20" s="34">
        <f t="shared" si="3"/>
        <v>461101.93963767821</v>
      </c>
      <c r="AC20" s="191">
        <f>AB20*(1+INDEX(GSDP_GRs[2025],MATCH($B20,GSDP_GRs[State],0)))</f>
        <v>488087.47135013097</v>
      </c>
      <c r="AD20" s="34">
        <f t="shared" si="4"/>
        <v>488107.40095549804</v>
      </c>
      <c r="AE20" s="33">
        <f>AD20*(1+INDEX(GSDP_GRs[2026],MATCH($B20,GSDP_GRs[State],0)))</f>
        <v>516673.40039136587</v>
      </c>
      <c r="AF20" s="34">
        <f t="shared" si="5"/>
        <v>516434.89258689183</v>
      </c>
      <c r="AG20" s="33">
        <f>AF20*(1+INDEX(GSDP_GRs[2027],MATCH($B20,GSDP_GRs[State],0)))</f>
        <v>546658.73025339877</v>
      </c>
      <c r="AH20" s="34">
        <f t="shared" si="6"/>
        <v>545849.73722711706</v>
      </c>
      <c r="AI20" s="33">
        <f>AH20*(1+INDEX(GSDP_GRs[2028],MATCH($B20,GSDP_GRs[State],0)))</f>
        <v>577795.04937598994</v>
      </c>
      <c r="AJ20" s="34">
        <f t="shared" si="7"/>
        <v>576575.92135973461</v>
      </c>
      <c r="AK20" s="33">
        <f>AJ20*(1+INDEX(GSDP_GRs[2029],MATCH($B20,GSDP_GRs[State],0)))</f>
        <v>610319.45282853686</v>
      </c>
      <c r="AL20" s="34">
        <f t="shared" si="8"/>
        <v>609028.97175939684</v>
      </c>
      <c r="AM20" s="33">
        <f>AL20*(1+INDEX(GSDP_GRs[2030],MATCH($B20,GSDP_GRs[State],0)))</f>
        <v>644671.78567627142</v>
      </c>
      <c r="AN20" s="34">
        <f t="shared" si="9"/>
        <v>643305.79689475242</v>
      </c>
      <c r="AO20" s="33">
        <f>AN20*(1+INDEX(GSDP_GRs[2031],MATCH($B20,GSDP_GRs[State],0)))</f>
        <v>680954.62785943889</v>
      </c>
      <c r="AP20" s="34">
        <f t="shared" si="10"/>
        <v>679508.73593002243</v>
      </c>
      <c r="AQ20" s="33">
        <f>AP20*(1+INDEX(GSDP_GRs[2032],MATCH($B20,GSDP_GRs[State],0)))</f>
        <v>719276.30783990631</v>
      </c>
      <c r="AR20" s="34">
        <f t="shared" si="11"/>
        <v>717745.86265718134</v>
      </c>
      <c r="AS20" s="33">
        <f>AR20*(1+INDEX(GSDP_GRs[2033],MATCH($B20,GSDP_GRs[State],0)))</f>
        <v>759751.22432067071</v>
      </c>
      <c r="AT20" s="34">
        <f t="shared" si="12"/>
        <v>758131.3064168737</v>
      </c>
      <c r="AU20" s="33">
        <f>AT20*(1+INDEX(GSDP_GRs[2034],MATCH($B20,GSDP_GRs[State],0)))</f>
        <v>802500.18594835338</v>
      </c>
      <c r="AV20" s="34">
        <f t="shared" si="13"/>
        <v>800785.59095657605</v>
      </c>
      <c r="AW20" s="33">
        <f>AV20*(1+INDEX(GSDP_GRs[2035],MATCH($B20,GSDP_GRs[State],0)))</f>
        <v>847650.77000269794</v>
      </c>
      <c r="AX20" s="34">
        <f t="shared" si="14"/>
        <v>845835.99222741404</v>
      </c>
      <c r="AY20" s="33">
        <f>AX20*(1+INDEX(GSDP_GRs[2036],MATCH($B20,GSDP_GRs[State],0)))</f>
        <v>895337.70113308972</v>
      </c>
      <c r="AZ20" s="34">
        <f t="shared" si="15"/>
        <v>893416.91617689491</v>
      </c>
      <c r="BA20" s="33">
        <f>AZ20*(1+INDEX(GSDP_GRs[2037],MATCH($B20,GSDP_GRs[State],0)))</f>
        <v>945703.25126123184</v>
      </c>
      <c r="BB20" s="34">
        <f t="shared" si="16"/>
        <v>943670.29765376996</v>
      </c>
      <c r="BC20" s="33">
        <f>BB20*(1+INDEX(GSDP_GRs[2038],MATCH($B20,GSDP_GRs[State],0)))</f>
        <v>998897.66183151689</v>
      </c>
      <c r="BD20" s="34">
        <f t="shared" si="17"/>
        <v>996746.02160348999</v>
      </c>
      <c r="BE20" s="33">
        <f>BD20*(1+INDEX(GSDP_GRs[2039],MATCH($B20,GSDP_GRs[State],0)))</f>
        <v>1055079.5896565274</v>
      </c>
      <c r="BF20" s="34">
        <f t="shared" si="18"/>
        <v>1052802.367798419</v>
      </c>
      <c r="BG20" s="33">
        <f>BF20*(1+INDEX(GSDP_GRs[2040],MATCH($B20,GSDP_GRs[State],0)))</f>
        <v>1114416.5776746422</v>
      </c>
      <c r="BH20" s="34">
        <f t="shared" si="19"/>
        <v>1112006.4804163547</v>
      </c>
      <c r="BI20" s="33">
        <f>BH20*(1+INDEX(GSDP_GRs[2041],MATCH($B20,GSDP_GRs[State],0)))</f>
        <v>1177085.552010172</v>
      </c>
      <c r="BJ20" s="34">
        <f t="shared" si="20"/>
        <v>1174534.8638541193</v>
      </c>
      <c r="BK20" s="192">
        <f t="shared" si="24"/>
        <v>5.6541133120521891E-2</v>
      </c>
      <c r="BL20" s="191"/>
      <c r="BM20" s="192"/>
      <c r="BN20" s="44"/>
      <c r="BO20" s="192"/>
    </row>
    <row r="21" spans="1:67" x14ac:dyDescent="0.35">
      <c r="A21" s="44" t="s">
        <v>8</v>
      </c>
      <c r="B21" s="54" t="s">
        <v>50</v>
      </c>
      <c r="C21" s="53" t="s">
        <v>30</v>
      </c>
      <c r="D21" s="52">
        <v>434836.64</v>
      </c>
      <c r="E21" s="52">
        <v>454564.34</v>
      </c>
      <c r="F21" s="52">
        <v>486230.18</v>
      </c>
      <c r="G21" s="52">
        <v>521508.93</v>
      </c>
      <c r="H21" s="52">
        <v>563339.53</v>
      </c>
      <c r="I21" s="52">
        <v>596745.51</v>
      </c>
      <c r="J21" s="52">
        <v>628020.02</v>
      </c>
      <c r="K21" s="52">
        <v>642928.5</v>
      </c>
      <c r="L21" s="52">
        <v>679563.52</v>
      </c>
      <c r="M21" s="51">
        <v>660117.79</v>
      </c>
      <c r="N21" s="50">
        <f t="shared" si="0"/>
        <v>5.7456141346147849E-2</v>
      </c>
      <c r="O21" s="33"/>
      <c r="P21" s="34">
        <f t="shared" si="21"/>
        <v>572798.99797112716</v>
      </c>
      <c r="Q21" s="29"/>
      <c r="R21" s="29"/>
      <c r="S21" s="33"/>
      <c r="T21" s="34">
        <f t="shared" si="22"/>
        <v>675753.27019226353</v>
      </c>
      <c r="V21" s="34">
        <f t="shared" si="23"/>
        <v>636758.48346314637</v>
      </c>
      <c r="W21" s="191">
        <f>V21*(1+INDEX(GSDP_GRs[2022],MATCH($B21,GSDP_GRs[State],0)))</f>
        <v>673344.16889236367</v>
      </c>
      <c r="X21" s="34">
        <f t="shared" si="1"/>
        <v>687428.22368209972</v>
      </c>
      <c r="Y21" s="191">
        <f>X21*(1+INDEX(GSDP_GRs[2023],MATCH($B21,GSDP_GRs[State],0)))</f>
        <v>726925.19686730974</v>
      </c>
      <c r="Z21" s="34">
        <f t="shared" si="2"/>
        <v>728620.44184204261</v>
      </c>
      <c r="AA21" s="191">
        <f>Z21*(1+INDEX(GSDP_GRs[2024],MATCH($B21,GSDP_GRs[State],0)))</f>
        <v>770484.1609362117</v>
      </c>
      <c r="AB21" s="34">
        <f t="shared" si="3"/>
        <v>766521.00982568623</v>
      </c>
      <c r="AC21" s="191">
        <f>AB21*(1+INDEX(GSDP_GRs[2025],MATCH($B21,GSDP_GRs[State],0)))</f>
        <v>810562.34931102279</v>
      </c>
      <c r="AD21" s="34">
        <f t="shared" si="4"/>
        <v>810595.44622232544</v>
      </c>
      <c r="AE21" s="33">
        <f>AD21*(1+INDEX(GSDP_GRs[2026],MATCH($B21,GSDP_GRs[State],0)))</f>
        <v>857169.13275501912</v>
      </c>
      <c r="AF21" s="34">
        <f t="shared" si="5"/>
        <v>856773.44463219063</v>
      </c>
      <c r="AG21" s="33">
        <f>AF21*(1+INDEX(GSDP_GRs[2027],MATCH($B21,GSDP_GRs[State],0)))</f>
        <v>906000.34076860372</v>
      </c>
      <c r="AH21" s="34">
        <f t="shared" si="6"/>
        <v>904659.56284459447</v>
      </c>
      <c r="AI21" s="33">
        <f>AH21*(1+INDEX(GSDP_GRs[2028],MATCH($B21,GSDP_GRs[State],0)))</f>
        <v>956637.81055753783</v>
      </c>
      <c r="AJ21" s="34">
        <f t="shared" si="7"/>
        <v>954619.33712561871</v>
      </c>
      <c r="AK21" s="33">
        <f>AJ21*(1+INDEX(GSDP_GRs[2029],MATCH($B21,GSDP_GRs[State],0)))</f>
        <v>1009468.0806912743</v>
      </c>
      <c r="AL21" s="34">
        <f t="shared" si="8"/>
        <v>1007333.6256251679</v>
      </c>
      <c r="AM21" s="33">
        <f>AL21*(1+INDEX(GSDP_GRs[2030],MATCH($B21,GSDP_GRs[State],0)))</f>
        <v>1065211.128801815</v>
      </c>
      <c r="AN21" s="34">
        <f t="shared" si="9"/>
        <v>1062954.0632930987</v>
      </c>
      <c r="AO21" s="33">
        <f>AN21*(1+INDEX(GSDP_GRs[2031],MATCH($B21,GSDP_GRs[State],0)))</f>
        <v>1124027.3021981292</v>
      </c>
      <c r="AP21" s="34">
        <f t="shared" si="10"/>
        <v>1121640.6204161127</v>
      </c>
      <c r="AQ21" s="33">
        <f>AP21*(1+INDEX(GSDP_GRs[2032],MATCH($B21,GSDP_GRs[State],0)))</f>
        <v>1186085.7624423217</v>
      </c>
      <c r="AR21" s="34">
        <f t="shared" si="11"/>
        <v>1183562.0601854243</v>
      </c>
      <c r="AS21" s="33">
        <f>AR21*(1+INDEX(GSDP_GRs[2033],MATCH($B21,GSDP_GRs[State],0)))</f>
        <v>1251564.969207376</v>
      </c>
      <c r="AT21" s="34">
        <f t="shared" si="12"/>
        <v>1248896.4213505469</v>
      </c>
      <c r="AU21" s="33">
        <f>AT21*(1+INDEX(GSDP_GRs[2034],MATCH($B21,GSDP_GRs[State],0)))</f>
        <v>1320653.1906623621</v>
      </c>
      <c r="AV21" s="34">
        <f t="shared" si="13"/>
        <v>1317831.5273328908</v>
      </c>
      <c r="AW21" s="33">
        <f>AV21*(1+INDEX(GSDP_GRs[2035],MATCH($B21,GSDP_GRs[State],0)))</f>
        <v>1393549.0418377393</v>
      </c>
      <c r="AX21" s="34">
        <f t="shared" si="14"/>
        <v>1390565.5232480173</v>
      </c>
      <c r="AY21" s="33">
        <f>AX21*(1+INDEX(GSDP_GRs[2036],MATCH($B21,GSDP_GRs[State],0)))</f>
        <v>1470462.0525028354</v>
      </c>
      <c r="AZ21" s="34">
        <f t="shared" si="15"/>
        <v>1467307.4423646403</v>
      </c>
      <c r="BA21" s="33">
        <f>AZ21*(1+INDEX(GSDP_GRs[2037],MATCH($B21,GSDP_GRs[State],0)))</f>
        <v>1551613.2661713979</v>
      </c>
      <c r="BB21" s="34">
        <f t="shared" si="16"/>
        <v>1548277.8036120359</v>
      </c>
      <c r="BC21" s="33">
        <f>BB21*(1+INDEX(GSDP_GRs[2038],MATCH($B21,GSDP_GRs[State],0)))</f>
        <v>1637235.8719394724</v>
      </c>
      <c r="BD21" s="34">
        <f t="shared" si="17"/>
        <v>1633709.2418356691</v>
      </c>
      <c r="BE21" s="33">
        <f>BD21*(1+INDEX(GSDP_GRs[2039],MATCH($B21,GSDP_GRs[State],0)))</f>
        <v>1727575.8709530875</v>
      </c>
      <c r="BF21" s="34">
        <f t="shared" si="18"/>
        <v>1723847.1725937952</v>
      </c>
      <c r="BG21" s="33">
        <f>BF21*(1+INDEX(GSDP_GRs[2040],MATCH($B21,GSDP_GRs[State],0)))</f>
        <v>1822892.7794015016</v>
      </c>
      <c r="BH21" s="34">
        <f t="shared" si="19"/>
        <v>1818950.4933858407</v>
      </c>
      <c r="BI21" s="33">
        <f>BH21*(1+INDEX(GSDP_GRs[2041],MATCH($B21,GSDP_GRs[State],0)))</f>
        <v>1923460.370035463</v>
      </c>
      <c r="BJ21" s="34">
        <f t="shared" si="20"/>
        <v>1919292.3233067372</v>
      </c>
      <c r="BK21" s="192">
        <f t="shared" si="24"/>
        <v>5.5475270933401433E-2</v>
      </c>
      <c r="BL21" s="191"/>
      <c r="BM21" s="192"/>
      <c r="BN21" s="44"/>
      <c r="BO21" s="192"/>
    </row>
    <row r="22" spans="1:67" x14ac:dyDescent="0.35">
      <c r="A22" s="44" t="s">
        <v>4</v>
      </c>
      <c r="B22" s="54" t="s">
        <v>49</v>
      </c>
      <c r="C22" s="53" t="s">
        <v>30</v>
      </c>
      <c r="D22" s="52">
        <v>724050.44</v>
      </c>
      <c r="E22" s="52">
        <v>758204.97</v>
      </c>
      <c r="F22" s="52">
        <v>802069.69</v>
      </c>
      <c r="G22" s="52">
        <v>834432.38</v>
      </c>
      <c r="H22" s="52">
        <v>908241.33</v>
      </c>
      <c r="I22" s="52">
        <v>1011500.28</v>
      </c>
      <c r="J22" s="52">
        <v>1056398.93</v>
      </c>
      <c r="K22" s="52">
        <v>1101608.52</v>
      </c>
      <c r="L22" s="52">
        <v>1137625.8600000001</v>
      </c>
      <c r="M22" s="51">
        <v>1089612.3999999999</v>
      </c>
      <c r="N22" s="50">
        <f t="shared" si="0"/>
        <v>6.1785825815455997E-2</v>
      </c>
      <c r="O22" s="33"/>
      <c r="P22" s="34">
        <f t="shared" si="21"/>
        <v>923492.30976204306</v>
      </c>
      <c r="Q22" s="29"/>
      <c r="R22" s="29"/>
      <c r="S22" s="33"/>
      <c r="T22" s="34">
        <f t="shared" si="22"/>
        <v>1131247.2970154227</v>
      </c>
      <c r="V22" s="34">
        <f t="shared" si="23"/>
        <v>1051054.7509810925</v>
      </c>
      <c r="W22" s="191">
        <f>V22*(1+INDEX(GSDP_GRs[2022],MATCH($B22,GSDP_GRs[State],0)))</f>
        <v>1115995.0367477178</v>
      </c>
      <c r="X22" s="34">
        <f t="shared" si="1"/>
        <v>1139337.8322581975</v>
      </c>
      <c r="Y22" s="191">
        <f>X22*(1+INDEX(GSDP_GRs[2023],MATCH($B22,GSDP_GRs[State],0)))</f>
        <v>1209732.7611070618</v>
      </c>
      <c r="Z22" s="34">
        <f t="shared" si="2"/>
        <v>1212553.9501274372</v>
      </c>
      <c r="AA22" s="191">
        <f>Z22*(1+INDEX(GSDP_GRs[2024],MATCH($B22,GSDP_GRs[State],0)))</f>
        <v>1287472.5972818541</v>
      </c>
      <c r="AB22" s="34">
        <f t="shared" si="3"/>
        <v>1280850.2048792785</v>
      </c>
      <c r="AC22" s="191">
        <f>AB22*(1+INDEX(GSDP_GRs[2025],MATCH($B22,GSDP_GRs[State],0)))</f>
        <v>1359988.5925336408</v>
      </c>
      <c r="AD22" s="34">
        <f t="shared" si="4"/>
        <v>1360044.1236372727</v>
      </c>
      <c r="AE22" s="33">
        <f>AD22*(1+INDEX(GSDP_GRs[2026],MATCH($B22,GSDP_GRs[State],0)))</f>
        <v>1444075.5729616599</v>
      </c>
      <c r="AF22" s="34">
        <f t="shared" si="5"/>
        <v>1443408.9559185901</v>
      </c>
      <c r="AG22" s="33">
        <f>AF22*(1+INDEX(GSDP_GRs[2027],MATCH($B22,GSDP_GRs[State],0)))</f>
        <v>1532591.1702494454</v>
      </c>
      <c r="AH22" s="34">
        <f t="shared" si="6"/>
        <v>1530323.1088424721</v>
      </c>
      <c r="AI22" s="33">
        <f>AH22*(1+INDEX(GSDP_GRs[2028],MATCH($B22,GSDP_GRs[State],0)))</f>
        <v>1624875.3858867802</v>
      </c>
      <c r="AJ22" s="34">
        <f t="shared" si="7"/>
        <v>1621446.9537671253</v>
      </c>
      <c r="AK22" s="33">
        <f>AJ22*(1+INDEX(GSDP_GRs[2029],MATCH($B22,GSDP_GRs[State],0)))</f>
        <v>1721629.3928215825</v>
      </c>
      <c r="AL22" s="34">
        <f t="shared" si="8"/>
        <v>1717989.1186516955</v>
      </c>
      <c r="AM22" s="33">
        <f>AL22*(1+INDEX(GSDP_GRs[2030],MATCH($B22,GSDP_GRs[State],0)))</f>
        <v>1824136.495089558</v>
      </c>
      <c r="AN22" s="34">
        <f t="shared" si="9"/>
        <v>1820271.3499977221</v>
      </c>
      <c r="AO22" s="33">
        <f>AN22*(1+INDEX(GSDP_GRs[2031],MATCH($B22,GSDP_GRs[State],0)))</f>
        <v>1932738.3185655463</v>
      </c>
      <c r="AP22" s="34">
        <f t="shared" si="10"/>
        <v>1928634.4757804957</v>
      </c>
      <c r="AQ22" s="33">
        <f>AP22*(1+INDEX(GSDP_GRs[2032],MATCH($B22,GSDP_GRs[State],0)))</f>
        <v>2047796.7495627527</v>
      </c>
      <c r="AR22" s="34">
        <f t="shared" si="11"/>
        <v>2043439.5357404593</v>
      </c>
      <c r="AS22" s="33">
        <f>AR22*(1+INDEX(GSDP_GRs[2033],MATCH($B22,GSDP_GRs[State],0)))</f>
        <v>2169695.1349601354</v>
      </c>
      <c r="AT22" s="34">
        <f t="shared" si="12"/>
        <v>2165068.9785521007</v>
      </c>
      <c r="AU22" s="33">
        <f>AT22*(1+INDEX(GSDP_GRs[2034],MATCH($B22,GSDP_GRs[State],0)))</f>
        <v>2298839.5533393682</v>
      </c>
      <c r="AV22" s="34">
        <f t="shared" si="13"/>
        <v>2293927.9298231723</v>
      </c>
      <c r="AW22" s="33">
        <f>AV22*(1+INDEX(GSDP_GRs[2035],MATCH($B22,GSDP_GRs[State],0)))</f>
        <v>2435660.1613284363</v>
      </c>
      <c r="AX22" s="34">
        <f t="shared" si="14"/>
        <v>2430445.5351104843</v>
      </c>
      <c r="AY22" s="33">
        <f>AX22*(1+INDEX(GSDP_GRs[2036],MATCH($B22,GSDP_GRs[State],0)))</f>
        <v>2580612.6195967733</v>
      </c>
      <c r="AZ22" s="34">
        <f t="shared" si="15"/>
        <v>2575076.3823857019</v>
      </c>
      <c r="BA22" s="33">
        <f>AZ22*(1+INDEX(GSDP_GRs[2037],MATCH($B22,GSDP_GRs[State],0)))</f>
        <v>2734179.6032092795</v>
      </c>
      <c r="BB22" s="34">
        <f t="shared" si="16"/>
        <v>2728302.0086463126</v>
      </c>
      <c r="BC22" s="33">
        <f>BB22*(1+INDEX(GSDP_GRs[2038],MATCH($B22,GSDP_GRs[State],0)))</f>
        <v>2896872.4013244924</v>
      </c>
      <c r="BD22" s="34">
        <f t="shared" si="17"/>
        <v>2890632.4956441424</v>
      </c>
      <c r="BE22" s="33">
        <f>BD22*(1+INDEX(GSDP_GRs[2039],MATCH($B22,GSDP_GRs[State],0)))</f>
        <v>3069232.6115165083</v>
      </c>
      <c r="BF22" s="34">
        <f t="shared" si="18"/>
        <v>3062608.1599973198</v>
      </c>
      <c r="BG22" s="33">
        <f>BF22*(1+INDEX(GSDP_GRs[2040],MATCH($B22,GSDP_GRs[State],0)))</f>
        <v>3251833.9343119082</v>
      </c>
      <c r="BH22" s="34">
        <f t="shared" si="19"/>
        <v>3244801.3432624782</v>
      </c>
      <c r="BI22" s="33">
        <f>BH22*(1+INDEX(GSDP_GRs[2041],MATCH($B22,GSDP_GRs[State],0)))</f>
        <v>3445284.0738630514</v>
      </c>
      <c r="BJ22" s="34">
        <f t="shared" si="20"/>
        <v>3437818.3078731177</v>
      </c>
      <c r="BK22" s="192">
        <f t="shared" si="24"/>
        <v>5.97968448593722E-2</v>
      </c>
      <c r="BL22" s="191"/>
      <c r="BM22" s="192"/>
      <c r="BN22" s="44"/>
      <c r="BO22" s="192"/>
    </row>
    <row r="23" spans="1:67" x14ac:dyDescent="0.35">
      <c r="A23" s="44" t="s">
        <v>3</v>
      </c>
      <c r="B23" s="54" t="s">
        <v>48</v>
      </c>
      <c r="C23" s="53" t="s">
        <v>30</v>
      </c>
      <c r="D23" s="52">
        <v>115327.59</v>
      </c>
      <c r="E23" s="52">
        <v>123710.05</v>
      </c>
      <c r="F23" s="52">
        <v>134182.37</v>
      </c>
      <c r="G23" s="52">
        <v>141277.64000000001</v>
      </c>
      <c r="H23" s="52">
        <v>152698.72</v>
      </c>
      <c r="I23" s="52">
        <v>167703.25</v>
      </c>
      <c r="J23" s="52">
        <v>180956.12</v>
      </c>
      <c r="K23" s="52">
        <v>186048.01</v>
      </c>
      <c r="L23" s="52">
        <v>188235.69</v>
      </c>
      <c r="M23" s="51">
        <v>175909.62</v>
      </c>
      <c r="N23" s="50">
        <f t="shared" si="0"/>
        <v>7.0706055582695049E-2</v>
      </c>
      <c r="O23" s="33"/>
      <c r="P23" s="34">
        <f t="shared" si="21"/>
        <v>155262.80182658884</v>
      </c>
      <c r="Q23" s="29"/>
      <c r="R23" s="29"/>
      <c r="S23" s="33"/>
      <c r="T23" s="34">
        <f t="shared" si="22"/>
        <v>187180.26989500134</v>
      </c>
      <c r="V23" s="34">
        <f t="shared" si="23"/>
        <v>169684.78134452086</v>
      </c>
      <c r="W23" s="191">
        <f>V23*(1+INDEX(GSDP_GRs[2022],MATCH($B23,GSDP_GRs[State],0)))</f>
        <v>181082.63584673987</v>
      </c>
      <c r="X23" s="34">
        <f t="shared" si="1"/>
        <v>184870.26464425455</v>
      </c>
      <c r="Y23" s="191">
        <f>X23*(1+INDEX(GSDP_GRs[2023],MATCH($B23,GSDP_GRs[State],0)))</f>
        <v>196667.24574904513</v>
      </c>
      <c r="Z23" s="34">
        <f t="shared" si="2"/>
        <v>197125.88875865247</v>
      </c>
      <c r="AA23" s="191">
        <f>Z23*(1+INDEX(GSDP_GRs[2024],MATCH($B23,GSDP_GRs[State],0)))</f>
        <v>209704.92838639254</v>
      </c>
      <c r="AB23" s="34">
        <f t="shared" si="3"/>
        <v>208626.26595314103</v>
      </c>
      <c r="AC23" s="191">
        <f>AB23*(1+INDEX(GSDP_GRs[2025],MATCH($B23,GSDP_GRs[State],0)))</f>
        <v>221939.17012487588</v>
      </c>
      <c r="AD23" s="34">
        <f t="shared" si="4"/>
        <v>221948.23235313559</v>
      </c>
      <c r="AE23" s="33">
        <f>AD23*(1+INDEX(GSDP_GRs[2026],MATCH($B23,GSDP_GRs[State],0)))</f>
        <v>236111.24071118623</v>
      </c>
      <c r="AF23" s="34">
        <f t="shared" si="5"/>
        <v>236002.24656983695</v>
      </c>
      <c r="AG23" s="33">
        <f>AF23*(1+INDEX(GSDP_GRs[2027],MATCH($B23,GSDP_GRs[State],0)))</f>
        <v>251062.07270699297</v>
      </c>
      <c r="AH23" s="34">
        <f t="shared" si="6"/>
        <v>250690.52926545744</v>
      </c>
      <c r="AI23" s="33">
        <f>AH23*(1+INDEX(GSDP_GRs[2028],MATCH($B23,GSDP_GRs[State],0)))</f>
        <v>266687.64725836698</v>
      </c>
      <c r="AJ23" s="34">
        <f t="shared" si="7"/>
        <v>266124.94534059695</v>
      </c>
      <c r="AK23" s="33">
        <f>AJ23*(1+INDEX(GSDP_GRs[2029],MATCH($B23,GSDP_GRs[State],0)))</f>
        <v>283106.96761301445</v>
      </c>
      <c r="AL23" s="34">
        <f t="shared" si="8"/>
        <v>282508.35621278296</v>
      </c>
      <c r="AM23" s="33">
        <f>AL23*(1+INDEX(GSDP_GRs[2030],MATCH($B23,GSDP_GRs[State],0)))</f>
        <v>300535.84022488649</v>
      </c>
      <c r="AN23" s="34">
        <f t="shared" si="9"/>
        <v>299899.03775374853</v>
      </c>
      <c r="AO23" s="33">
        <f>AN23*(1+INDEX(GSDP_GRs[2031],MATCH($B23,GSDP_GRs[State],0)))</f>
        <v>319036.25967818202</v>
      </c>
      <c r="AP23" s="34">
        <f t="shared" si="10"/>
        <v>318358.84016418306</v>
      </c>
      <c r="AQ23" s="33">
        <f>AP23*(1+INDEX(GSDP_GRs[2032],MATCH($B23,GSDP_GRs[State],0)))</f>
        <v>338674.02297190472</v>
      </c>
      <c r="AR23" s="34">
        <f t="shared" si="11"/>
        <v>337953.40695644327</v>
      </c>
      <c r="AS23" s="33">
        <f>AR23*(1+INDEX(GSDP_GRs[2033],MATCH($B23,GSDP_GRs[State],0)))</f>
        <v>359518.96247634589</v>
      </c>
      <c r="AT23" s="34">
        <f t="shared" si="12"/>
        <v>358752.40733904985</v>
      </c>
      <c r="AU23" s="33">
        <f>AT23*(1+INDEX(GSDP_GRs[2034],MATCH($B23,GSDP_GRs[State],0)))</f>
        <v>381645.19314655062</v>
      </c>
      <c r="AV23" s="34">
        <f t="shared" si="13"/>
        <v>380829.78282233782</v>
      </c>
      <c r="AW23" s="33">
        <f>AV23*(1+INDEX(GSDP_GRs[2035],MATCH($B23,GSDP_GRs[State],0)))</f>
        <v>405131.37486442097</v>
      </c>
      <c r="AX23" s="34">
        <f t="shared" si="14"/>
        <v>404264.00891467754</v>
      </c>
      <c r="AY23" s="33">
        <f>AX23*(1+INDEX(GSDP_GRs[2036],MATCH($B23,GSDP_GRs[State],0)))</f>
        <v>430060.99083435239</v>
      </c>
      <c r="AZ23" s="34">
        <f t="shared" si="15"/>
        <v>429138.37283178704</v>
      </c>
      <c r="BA23" s="33">
        <f>AZ23*(1+INDEX(GSDP_GRs[2037],MATCH($B23,GSDP_GRs[State],0)))</f>
        <v>456522.64301379275</v>
      </c>
      <c r="BB23" s="34">
        <f t="shared" si="16"/>
        <v>455541.26819799811</v>
      </c>
      <c r="BC23" s="33">
        <f>BB23*(1+INDEX(GSDP_GRs[2038],MATCH($B23,GSDP_GRs[State],0)))</f>
        <v>484610.36562004877</v>
      </c>
      <c r="BD23" s="34">
        <f t="shared" si="17"/>
        <v>483566.50777812023</v>
      </c>
      <c r="BE23" s="33">
        <f>BD23*(1+INDEX(GSDP_GRs[2039],MATCH($B23,GSDP_GRs[State],0)))</f>
        <v>514423.95781826298</v>
      </c>
      <c r="BF23" s="34">
        <f t="shared" si="18"/>
        <v>513313.65534197324</v>
      </c>
      <c r="BG23" s="33">
        <f>BF23*(1+INDEX(GSDP_GRs[2040],MATCH($B23,GSDP_GRs[State],0)))</f>
        <v>546069.33676295739</v>
      </c>
      <c r="BH23" s="34">
        <f t="shared" si="19"/>
        <v>544888.37783096323</v>
      </c>
      <c r="BI23" s="33">
        <f>BH23*(1+INDEX(GSDP_GRs[2041],MATCH($B23,GSDP_GRs[State],0)))</f>
        <v>579658.91223713895</v>
      </c>
      <c r="BJ23" s="34">
        <f t="shared" si="20"/>
        <v>578402.81906747201</v>
      </c>
      <c r="BK23" s="192">
        <f t="shared" si="24"/>
        <v>6.1819438291281559E-2</v>
      </c>
      <c r="BL23" s="191"/>
      <c r="BM23" s="192"/>
      <c r="BN23" s="44"/>
      <c r="BO23" s="192"/>
    </row>
    <row r="24" spans="1:67" x14ac:dyDescent="0.35">
      <c r="A24" s="44" t="s">
        <v>12</v>
      </c>
      <c r="B24" s="54" t="s">
        <v>47</v>
      </c>
      <c r="C24" s="53" t="s">
        <v>30</v>
      </c>
      <c r="D24" s="52">
        <v>343797.5</v>
      </c>
      <c r="E24" s="52">
        <v>366628.37</v>
      </c>
      <c r="F24" s="52">
        <v>392908.38</v>
      </c>
      <c r="G24" s="52">
        <v>428355.15</v>
      </c>
      <c r="H24" s="52">
        <v>475622.5</v>
      </c>
      <c r="I24" s="52">
        <v>511765.24</v>
      </c>
      <c r="J24" s="52">
        <v>542015.02</v>
      </c>
      <c r="K24" s="52">
        <v>565326.92000000004</v>
      </c>
      <c r="L24" s="52">
        <v>587316.05000000005</v>
      </c>
      <c r="M24" s="51">
        <v>564669.19999999995</v>
      </c>
      <c r="N24" s="50">
        <f t="shared" si="0"/>
        <v>7.3635115174493837E-2</v>
      </c>
      <c r="O24" s="33"/>
      <c r="P24" s="34">
        <f t="shared" si="21"/>
        <v>483609.04375470045</v>
      </c>
      <c r="Q24" s="29"/>
      <c r="R24" s="29"/>
      <c r="S24" s="33"/>
      <c r="T24" s="34">
        <f t="shared" si="22"/>
        <v>584023.02322511806</v>
      </c>
      <c r="V24" s="34">
        <f t="shared" si="23"/>
        <v>544687.49198585912</v>
      </c>
      <c r="W24" s="191">
        <f>V24*(1+INDEX(GSDP_GRs[2022],MATCH($B24,GSDP_GRs[State],0)))</f>
        <v>582790.21188201976</v>
      </c>
      <c r="X24" s="34">
        <f t="shared" si="1"/>
        <v>594980.18790656945</v>
      </c>
      <c r="Y24" s="191">
        <f>X24*(1+INDEX(GSDP_GRs[2023],MATCH($B24,GSDP_GRs[State],0)))</f>
        <v>634520.00768996507</v>
      </c>
      <c r="Z24" s="34">
        <f t="shared" si="2"/>
        <v>635999.75671921798</v>
      </c>
      <c r="AA24" s="191">
        <f>Z24*(1+INDEX(GSDP_GRs[2024],MATCH($B24,GSDP_GRs[State],0)))</f>
        <v>676152.27013125224</v>
      </c>
      <c r="AB24" s="34">
        <f t="shared" si="3"/>
        <v>672674.33540382201</v>
      </c>
      <c r="AC24" s="191">
        <f>AB24*(1+INDEX(GSDP_GRs[2025],MATCH($B24,GSDP_GRs[State],0)))</f>
        <v>715142.22157654807</v>
      </c>
      <c r="AD24" s="34">
        <f t="shared" si="4"/>
        <v>715171.42228972749</v>
      </c>
      <c r="AE24" s="33">
        <f>AD24*(1+INDEX(GSDP_GRs[2026],MATCH($B24,GSDP_GRs[State],0)))</f>
        <v>760322.27309118386</v>
      </c>
      <c r="AF24" s="34">
        <f t="shared" si="5"/>
        <v>759971.29160866456</v>
      </c>
      <c r="AG24" s="33">
        <f>AF24*(1+INDEX(GSDP_GRs[2027],MATCH($B24,GSDP_GRs[State],0)))</f>
        <v>807950.48838774383</v>
      </c>
      <c r="AH24" s="34">
        <f t="shared" si="6"/>
        <v>806754.81314373261</v>
      </c>
      <c r="AI24" s="33">
        <f>AH24*(1+INDEX(GSDP_GRs[2028],MATCH($B24,GSDP_GRs[State],0)))</f>
        <v>857687.58963106386</v>
      </c>
      <c r="AJ24" s="34">
        <f t="shared" si="7"/>
        <v>855877.89781933406</v>
      </c>
      <c r="AK24" s="33">
        <f>AJ24*(1+INDEX(GSDP_GRs[2029],MATCH($B24,GSDP_GRs[State],0)))</f>
        <v>909911.95743679127</v>
      </c>
      <c r="AL24" s="34">
        <f t="shared" si="8"/>
        <v>907988.00736406411</v>
      </c>
      <c r="AM24" s="33">
        <f>AL24*(1+INDEX(GSDP_GRs[2030],MATCH($B24,GSDP_GRs[State],0)))</f>
        <v>965311.92967453669</v>
      </c>
      <c r="AN24" s="34">
        <f t="shared" si="9"/>
        <v>963266.53960799507</v>
      </c>
      <c r="AO24" s="33">
        <f>AN24*(1+INDEX(GSDP_GRs[2031],MATCH($B24,GSDP_GRs[State],0)))</f>
        <v>1024080.356346685</v>
      </c>
      <c r="AP24" s="34">
        <f t="shared" si="10"/>
        <v>1021905.8949923798</v>
      </c>
      <c r="AQ24" s="33">
        <f>AP24*(1+INDEX(GSDP_GRs[2032],MATCH($B24,GSDP_GRs[State],0)))</f>
        <v>1086421.784693629</v>
      </c>
      <c r="AR24" s="34">
        <f t="shared" si="11"/>
        <v>1084110.1431607872</v>
      </c>
      <c r="AS24" s="33">
        <f>AR24*(1+INDEX(GSDP_GRs[2033],MATCH($B24,GSDP_GRs[State],0)))</f>
        <v>1152553.1678687409</v>
      </c>
      <c r="AT24" s="34">
        <f t="shared" si="12"/>
        <v>1150095.7298917531</v>
      </c>
      <c r="AU24" s="33">
        <f>AT24*(1+INDEX(GSDP_GRs[2034],MATCH($B24,GSDP_GRs[State],0)))</f>
        <v>1222704.6165017353</v>
      </c>
      <c r="AV24" s="34">
        <f t="shared" si="13"/>
        <v>1220092.2268118819</v>
      </c>
      <c r="AW24" s="33">
        <f>AV24*(1+INDEX(GSDP_GRs[2035],MATCH($B24,GSDP_GRs[State],0)))</f>
        <v>1297120.1957433401</v>
      </c>
      <c r="AX24" s="34">
        <f t="shared" si="14"/>
        <v>1294343.1264756517</v>
      </c>
      <c r="AY24" s="33">
        <f>AX24*(1+INDEX(GSDP_GRs[2036],MATCH($B24,GSDP_GRs[State],0)))</f>
        <v>1376058.7705407992</v>
      </c>
      <c r="AZ24" s="34">
        <f t="shared" si="15"/>
        <v>1373106.6855543749</v>
      </c>
      <c r="BA24" s="33">
        <f>AZ24*(1+INDEX(GSDP_GRs[2037],MATCH($B24,GSDP_GRs[State],0)))</f>
        <v>1459794.9020598044</v>
      </c>
      <c r="BB24" s="34">
        <f t="shared" si="16"/>
        <v>1456656.8190423895</v>
      </c>
      <c r="BC24" s="33">
        <f>BB24*(1+INDEX(GSDP_GRs[2038],MATCH($B24,GSDP_GRs[State],0)))</f>
        <v>1548619.798344522</v>
      </c>
      <c r="BD24" s="34">
        <f t="shared" si="17"/>
        <v>1545284.0485641817</v>
      </c>
      <c r="BE24" s="33">
        <f>BD24*(1+INDEX(GSDP_GRs[2039],MATCH($B24,GSDP_GRs[State],0)))</f>
        <v>1642842.3224941017</v>
      </c>
      <c r="BF24" s="34">
        <f t="shared" si="18"/>
        <v>1639296.5080523428</v>
      </c>
      <c r="BG24" s="33">
        <f>BF24*(1+INDEX(GSDP_GRs[2040],MATCH($B24,GSDP_GRs[State],0)))</f>
        <v>1742790.0618320054</v>
      </c>
      <c r="BH24" s="34">
        <f t="shared" si="19"/>
        <v>1739021.0102637343</v>
      </c>
      <c r="BI24" s="33">
        <f>BH24*(1+INDEX(GSDP_GRs[2041],MATCH($B24,GSDP_GRs[State],0)))</f>
        <v>1848810.4617544382</v>
      </c>
      <c r="BJ24" s="34">
        <f t="shared" si="20"/>
        <v>1844804.1778105651</v>
      </c>
      <c r="BK24" s="192">
        <f t="shared" si="24"/>
        <v>6.1141402508909426E-2</v>
      </c>
      <c r="BL24" s="191"/>
      <c r="BM24" s="192"/>
      <c r="BN24" s="44"/>
      <c r="BO24" s="192"/>
    </row>
    <row r="25" spans="1:67" x14ac:dyDescent="0.35">
      <c r="A25" s="44" t="s">
        <v>17</v>
      </c>
      <c r="B25" s="49" t="s">
        <v>46</v>
      </c>
      <c r="C25" s="48" t="s">
        <v>31</v>
      </c>
      <c r="D25" s="47">
        <v>379402.03</v>
      </c>
      <c r="E25" s="47">
        <v>380629.01</v>
      </c>
      <c r="F25" s="47">
        <v>407114.75</v>
      </c>
      <c r="G25" s="47">
        <v>444564.28</v>
      </c>
      <c r="H25" s="47">
        <v>498606.26</v>
      </c>
      <c r="I25" s="47">
        <v>540211.77</v>
      </c>
      <c r="J25" s="47">
        <v>594736.53</v>
      </c>
      <c r="K25" s="47">
        <v>626614.19999999995</v>
      </c>
      <c r="L25" s="47">
        <v>669783.37</v>
      </c>
      <c r="M25" s="46">
        <v>670321.5</v>
      </c>
      <c r="N25" s="45">
        <f t="shared" si="0"/>
        <v>7.4307616104038798E-2</v>
      </c>
      <c r="O25" s="33"/>
      <c r="P25" s="34">
        <f t="shared" si="21"/>
        <v>506978.74177253508</v>
      </c>
      <c r="Q25" s="29"/>
      <c r="R25" s="29"/>
      <c r="S25" s="33"/>
      <c r="T25" s="34">
        <f t="shared" si="22"/>
        <v>666027.95658880391</v>
      </c>
      <c r="V25" s="34">
        <f t="shared" si="23"/>
        <v>646601.11913169525</v>
      </c>
      <c r="W25" s="191">
        <f>V25*(1+INDEX(GSDP_GRs[2022],MATCH($B25,GSDP_GRs[State],0)))</f>
        <v>692246.1374779311</v>
      </c>
      <c r="X25" s="34">
        <f t="shared" si="1"/>
        <v>706725.55673875322</v>
      </c>
      <c r="Y25" s="191">
        <f>X25*(1+INDEX(GSDP_GRs[2023],MATCH($B25,GSDP_GRs[State],0)))</f>
        <v>754120.42669210653</v>
      </c>
      <c r="Z25" s="34">
        <f t="shared" si="2"/>
        <v>755879.09301596286</v>
      </c>
      <c r="AA25" s="191">
        <f>Z25*(1+INDEX(GSDP_GRs[2024],MATCH($B25,GSDP_GRs[State],0)))</f>
        <v>804035.76631543087</v>
      </c>
      <c r="AB25" s="34">
        <f t="shared" si="3"/>
        <v>799900.03530143667</v>
      </c>
      <c r="AC25" s="191">
        <f>AB25*(1+INDEX(GSDP_GRs[2025],MATCH($B25,GSDP_GRs[State],0)))</f>
        <v>850861.2604869979</v>
      </c>
      <c r="AD25" s="34">
        <f t="shared" si="4"/>
        <v>850896.00288490613</v>
      </c>
      <c r="AE25" s="33">
        <f>AD25*(1+INDEX(GSDP_GRs[2026],MATCH($B25,GSDP_GRs[State],0)))</f>
        <v>905106.15527747443</v>
      </c>
      <c r="AF25" s="34">
        <f t="shared" si="5"/>
        <v>904688.33837080258</v>
      </c>
      <c r="AG25" s="33">
        <f>AF25*(1+INDEX(GSDP_GRs[2027],MATCH($B25,GSDP_GRs[State],0)))</f>
        <v>962325.57314988552</v>
      </c>
      <c r="AH25" s="34">
        <f t="shared" si="6"/>
        <v>960901.44025927945</v>
      </c>
      <c r="AI25" s="33">
        <f>AH25*(1+INDEX(GSDP_GRs[2028],MATCH($B25,GSDP_GRs[State],0)))</f>
        <v>1022119.9832235008</v>
      </c>
      <c r="AJ25" s="34">
        <f t="shared" si="7"/>
        <v>1019963.3446215121</v>
      </c>
      <c r="AK25" s="33">
        <f>AJ25*(1+INDEX(GSDP_GRs[2029],MATCH($B25,GSDP_GRs[State],0)))</f>
        <v>1084944.6915303008</v>
      </c>
      <c r="AL25" s="34">
        <f t="shared" si="8"/>
        <v>1082650.6460447849</v>
      </c>
      <c r="AM25" s="33">
        <f>AL25*(1+INDEX(GSDP_GRs[2030],MATCH($B25,GSDP_GRs[State],0)))</f>
        <v>1151625.7691044931</v>
      </c>
      <c r="AN25" s="34">
        <f t="shared" si="9"/>
        <v>1149185.6004542478</v>
      </c>
      <c r="AO25" s="33">
        <f>AN25*(1+INDEX(GSDP_GRs[2031],MATCH($B25,GSDP_GRs[State],0)))</f>
        <v>1222399.6316833925</v>
      </c>
      <c r="AP25" s="34">
        <f t="shared" si="10"/>
        <v>1219804.0729050806</v>
      </c>
      <c r="AQ25" s="33">
        <f>AP25*(1+INDEX(GSDP_GRs[2032],MATCH($B25,GSDP_GRs[State],0)))</f>
        <v>1297517.1711651087</v>
      </c>
      <c r="AR25" s="34">
        <f t="shared" si="11"/>
        <v>1294756.3699507935</v>
      </c>
      <c r="AS25" s="33">
        <f>AR25*(1+INDEX(GSDP_GRs[2033],MATCH($B25,GSDP_GRs[State],0)))</f>
        <v>1377244.6410066099</v>
      </c>
      <c r="AT25" s="34">
        <f t="shared" si="12"/>
        <v>1374308.1228669123</v>
      </c>
      <c r="AU25" s="33">
        <f>AT25*(1+INDEX(GSDP_GRs[2034],MATCH($B25,GSDP_GRs[State],0)))</f>
        <v>1461864.5957171402</v>
      </c>
      <c r="AV25" s="34">
        <f t="shared" si="13"/>
        <v>1458741.2248340405</v>
      </c>
      <c r="AW25" s="33">
        <f>AV25*(1+INDEX(GSDP_GRs[2035],MATCH($B25,GSDP_GRs[State],0)))</f>
        <v>1551676.8877487378</v>
      </c>
      <c r="AX25" s="34">
        <f t="shared" si="14"/>
        <v>1548354.82537357</v>
      </c>
      <c r="AY25" s="33">
        <f>AX25*(1+INDEX(GSDP_GRs[2036],MATCH($B25,GSDP_GRs[State],0)))</f>
        <v>1646999.7252869417</v>
      </c>
      <c r="AZ25" s="34">
        <f t="shared" si="15"/>
        <v>1643466.3855301274</v>
      </c>
      <c r="BA25" s="33">
        <f>AZ25*(1+INDEX(GSDP_GRs[2037],MATCH($B25,GSDP_GRs[State],0)))</f>
        <v>1748170.7946583747</v>
      </c>
      <c r="BB25" s="34">
        <f t="shared" si="16"/>
        <v>1744412.7975078728</v>
      </c>
      <c r="BC25" s="33">
        <f>BB25*(1+INDEX(GSDP_GRs[2038],MATCH($B25,GSDP_GRs[State],0)))</f>
        <v>1855548.4512985032</v>
      </c>
      <c r="BD25" s="34">
        <f t="shared" si="17"/>
        <v>1851551.5726937957</v>
      </c>
      <c r="BE25" s="33">
        <f>BD25*(1+INDEX(GSDP_GRs[2039],MATCH($B25,GSDP_GRs[State],0)))</f>
        <v>1969512.9834632934</v>
      </c>
      <c r="BF25" s="34">
        <f t="shared" si="18"/>
        <v>1965262.1022409289</v>
      </c>
      <c r="BG25" s="33">
        <f>BF25*(1+INDEX(GSDP_GRs[2040],MATCH($B25,GSDP_GRs[State],0)))</f>
        <v>2090467.9531235429</v>
      </c>
      <c r="BH25" s="34">
        <f t="shared" si="19"/>
        <v>2085946.9946388141</v>
      </c>
      <c r="BI25" s="33">
        <f>BH25*(1+INDEX(GSDP_GRs[2041],MATCH($B25,GSDP_GRs[State],0)))</f>
        <v>2218841.6187512809</v>
      </c>
      <c r="BJ25" s="34">
        <f t="shared" si="20"/>
        <v>2214033.4949683999</v>
      </c>
      <c r="BK25" s="192">
        <f t="shared" si="24"/>
        <v>6.1716907909692642E-2</v>
      </c>
      <c r="BL25" s="191"/>
      <c r="BM25" s="192"/>
      <c r="BN25" s="44"/>
      <c r="BO25" s="192"/>
    </row>
    <row r="26" spans="1:67" x14ac:dyDescent="0.35">
      <c r="A26" s="44" t="s">
        <v>18</v>
      </c>
      <c r="B26" s="49" t="s">
        <v>45</v>
      </c>
      <c r="C26" s="48" t="s">
        <v>31</v>
      </c>
      <c r="D26" s="47">
        <v>606009.81000000006</v>
      </c>
      <c r="E26" s="47">
        <v>649673.43999999994</v>
      </c>
      <c r="F26" s="47">
        <v>711312.83</v>
      </c>
      <c r="G26" s="47">
        <v>748429.11</v>
      </c>
      <c r="H26" s="47">
        <v>831329.91</v>
      </c>
      <c r="I26" s="47">
        <v>941774.05</v>
      </c>
      <c r="J26" s="47">
        <v>1019708.17</v>
      </c>
      <c r="K26" s="47">
        <v>1082614.44</v>
      </c>
      <c r="L26" s="47">
        <v>1149829.04</v>
      </c>
      <c r="M26" s="46">
        <v>1143873.3899999999</v>
      </c>
      <c r="N26" s="45">
        <f t="shared" si="0"/>
        <v>8.6423536912383137E-2</v>
      </c>
      <c r="O26" s="33"/>
      <c r="P26" s="34">
        <f t="shared" si="21"/>
        <v>845289.41086635133</v>
      </c>
      <c r="Q26" s="29"/>
      <c r="R26" s="29"/>
      <c r="S26" s="33"/>
      <c r="T26" s="34">
        <f t="shared" si="22"/>
        <v>1143382.0549137644</v>
      </c>
      <c r="V26" s="34">
        <f t="shared" si="23"/>
        <v>1103395.6304832324</v>
      </c>
      <c r="W26" s="191">
        <f>V26*(1+INDEX(GSDP_GRs[2022],MATCH($B26,GSDP_GRs[State],0)))</f>
        <v>1189219.0481832593</v>
      </c>
      <c r="X26" s="34">
        <f t="shared" si="1"/>
        <v>1214093.4393273343</v>
      </c>
      <c r="Y26" s="191">
        <f>X26*(1+INDEX(GSDP_GRs[2023],MATCH($B26,GSDP_GRs[State],0)))</f>
        <v>1303805.3823666482</v>
      </c>
      <c r="Z26" s="34">
        <f t="shared" si="2"/>
        <v>1306845.9559112329</v>
      </c>
      <c r="AA26" s="191">
        <f>Z26*(1+INDEX(GSDP_GRs[2024],MATCH($B26,GSDP_GRs[State],0)))</f>
        <v>1398583.2982377687</v>
      </c>
      <c r="AB26" s="34">
        <f t="shared" si="3"/>
        <v>1391389.384030839</v>
      </c>
      <c r="AC26" s="191">
        <f>AB26*(1+INDEX(GSDP_GRs[2025],MATCH($B26,GSDP_GRs[State],0)))</f>
        <v>1484177.8611059168</v>
      </c>
      <c r="AD26" s="34">
        <f t="shared" si="4"/>
        <v>1484238.463110276</v>
      </c>
      <c r="AE26" s="33">
        <f>AD26*(1+INDEX(GSDP_GRs[2026],MATCH($B26,GSDP_GRs[State],0)))</f>
        <v>1578269.8081668399</v>
      </c>
      <c r="AF26" s="34">
        <f t="shared" si="5"/>
        <v>1577541.2441135552</v>
      </c>
      <c r="AG26" s="33">
        <f>AF26*(1+INDEX(GSDP_GRs[2027],MATCH($B26,GSDP_GRs[State],0)))</f>
        <v>1677483.6245012418</v>
      </c>
      <c r="AH26" s="34">
        <f t="shared" si="6"/>
        <v>1675001.1386671744</v>
      </c>
      <c r="AI26" s="33">
        <f>AH26*(1+INDEX(GSDP_GRs[2028],MATCH($B26,GSDP_GRs[State],0)))</f>
        <v>1781117.9210810312</v>
      </c>
      <c r="AJ26" s="34">
        <f t="shared" si="7"/>
        <v>1777359.8224954004</v>
      </c>
      <c r="AK26" s="33">
        <f>AJ26*(1+INDEX(GSDP_GRs[2029],MATCH($B26,GSDP_GRs[State],0)))</f>
        <v>1889961.3612053704</v>
      </c>
      <c r="AL26" s="34">
        <f t="shared" si="8"/>
        <v>1885965.159959059</v>
      </c>
      <c r="AM26" s="33">
        <f>AL26*(1+INDEX(GSDP_GRs[2030],MATCH($B26,GSDP_GRs[State],0)))</f>
        <v>2005447.2008362007</v>
      </c>
      <c r="AN26" s="34">
        <f t="shared" si="9"/>
        <v>2001197.8782520005</v>
      </c>
      <c r="AO26" s="33">
        <f>AN26*(1+INDEX(GSDP_GRs[2031],MATCH($B26,GSDP_GRs[State],0)))</f>
        <v>2127980.2874762225</v>
      </c>
      <c r="AP26" s="34">
        <f t="shared" si="10"/>
        <v>2123461.8814066565</v>
      </c>
      <c r="AQ26" s="33">
        <f>AP26*(1+INDEX(GSDP_GRs[2032],MATCH($B26,GSDP_GRs[State],0)))</f>
        <v>2257990.113794995</v>
      </c>
      <c r="AR26" s="34">
        <f t="shared" si="11"/>
        <v>2253185.6595753417</v>
      </c>
      <c r="AS26" s="33">
        <f>AR26*(1+INDEX(GSDP_GRs[2033],MATCH($B26,GSDP_GRs[State],0)))</f>
        <v>2395932.3161928025</v>
      </c>
      <c r="AT26" s="34">
        <f t="shared" si="12"/>
        <v>2390823.7839113874</v>
      </c>
      <c r="AU26" s="33">
        <f>AT26*(1+INDEX(GSDP_GRs[2034],MATCH($B26,GSDP_GRs[State],0)))</f>
        <v>2542290.2643873813</v>
      </c>
      <c r="AV26" s="34">
        <f t="shared" si="13"/>
        <v>2536858.4922441617</v>
      </c>
      <c r="AW26" s="33">
        <f>AV26*(1+INDEX(GSDP_GRs[2035],MATCH($B26,GSDP_GRs[State],0)))</f>
        <v>2697576.7475466197</v>
      </c>
      <c r="AX26" s="34">
        <f t="shared" si="14"/>
        <v>2691801.3710568957</v>
      </c>
      <c r="AY26" s="33">
        <f>AX26*(1+INDEX(GSDP_GRs[2036],MATCH($B26,GSDP_GRs[State],0)))</f>
        <v>2862335.7628251659</v>
      </c>
      <c r="AZ26" s="34">
        <f t="shared" si="15"/>
        <v>2856195.1396101988</v>
      </c>
      <c r="BA26" s="33">
        <f>AZ26*(1+INDEX(GSDP_GRs[2037],MATCH($B26,GSDP_GRs[State],0)))</f>
        <v>3037144.4125179802</v>
      </c>
      <c r="BB26" s="34">
        <f t="shared" si="16"/>
        <v>3030615.5424082745</v>
      </c>
      <c r="BC26" s="33">
        <f>BB26*(1+INDEX(GSDP_GRs[2038],MATCH($B26,GSDP_GRs[State],0)))</f>
        <v>3222614.9164204579</v>
      </c>
      <c r="BD26" s="34">
        <f t="shared" si="17"/>
        <v>3215673.3565804879</v>
      </c>
      <c r="BE26" s="33">
        <f>BD26*(1+INDEX(GSDP_GRs[2039],MATCH($B26,GSDP_GRs[State],0)))</f>
        <v>3419396.7463841606</v>
      </c>
      <c r="BF26" s="34">
        <f t="shared" si="18"/>
        <v>3412016.5211492605</v>
      </c>
      <c r="BG26" s="33">
        <f>BF26*(1+INDEX(GSDP_GRs[2040],MATCH($B26,GSDP_GRs[State],0)))</f>
        <v>3628178.8904807749</v>
      </c>
      <c r="BH26" s="34">
        <f t="shared" si="19"/>
        <v>3620332.3955777916</v>
      </c>
      <c r="BI26" s="33">
        <f>BH26*(1+INDEX(GSDP_GRs[2041],MATCH($B26,GSDP_GRs[State],0)))</f>
        <v>3849692.2546361936</v>
      </c>
      <c r="BJ26" s="34">
        <f t="shared" si="20"/>
        <v>3841350.1554390881</v>
      </c>
      <c r="BK26" s="192">
        <f t="shared" si="24"/>
        <v>6.1556827129359171E-2</v>
      </c>
      <c r="BL26" s="191"/>
      <c r="BM26" s="192"/>
      <c r="BN26" s="44"/>
      <c r="BO26" s="192"/>
    </row>
    <row r="27" spans="1:67" x14ac:dyDescent="0.35">
      <c r="A27" s="44" t="s">
        <v>19</v>
      </c>
      <c r="B27" s="49" t="s">
        <v>44</v>
      </c>
      <c r="C27" s="48" t="s">
        <v>31</v>
      </c>
      <c r="D27" s="47">
        <v>364047.89</v>
      </c>
      <c r="E27" s="47">
        <v>387693.46</v>
      </c>
      <c r="F27" s="47">
        <v>402781.33</v>
      </c>
      <c r="G27" s="47">
        <v>419955.55</v>
      </c>
      <c r="H27" s="47">
        <v>451210.02</v>
      </c>
      <c r="I27" s="47">
        <v>485301.54</v>
      </c>
      <c r="J27" s="47">
        <v>516189.76</v>
      </c>
      <c r="K27" s="47">
        <v>554228.31000000006</v>
      </c>
      <c r="L27" s="47">
        <v>566522.69999999995</v>
      </c>
      <c r="M27" s="46">
        <v>514399.99</v>
      </c>
      <c r="N27" s="45">
        <f t="shared" si="0"/>
        <v>6.1880733342655647E-2</v>
      </c>
      <c r="O27" s="33"/>
      <c r="P27" s="34">
        <f t="shared" si="21"/>
        <v>458786.63499884738</v>
      </c>
      <c r="Q27" s="29"/>
      <c r="R27" s="29"/>
      <c r="S27" s="33"/>
      <c r="T27" s="34">
        <f t="shared" si="22"/>
        <v>563346.25961551117</v>
      </c>
      <c r="V27" s="34">
        <f t="shared" si="23"/>
        <v>496197.13706830656</v>
      </c>
      <c r="W27" s="191">
        <f>V27*(1+INDEX(GSDP_GRs[2022],MATCH($B27,GSDP_GRs[State],0)))</f>
        <v>526902.17979261954</v>
      </c>
      <c r="X27" s="34">
        <f t="shared" si="1"/>
        <v>537923.16952100443</v>
      </c>
      <c r="Y27" s="191">
        <f>X27*(1+INDEX(GSDP_GRs[2023],MATCH($B27,GSDP_GRs[State],0)))</f>
        <v>571210.24973296979</v>
      </c>
      <c r="Z27" s="34">
        <f t="shared" si="2"/>
        <v>572542.35558037856</v>
      </c>
      <c r="AA27" s="191">
        <f>Z27*(1+INDEX(GSDP_GRs[2024],MATCH($B27,GSDP_GRs[State],0)))</f>
        <v>607971.69641342387</v>
      </c>
      <c r="AB27" s="34">
        <f t="shared" si="3"/>
        <v>604844.46314119</v>
      </c>
      <c r="AC27" s="191">
        <f>AB27*(1+INDEX(GSDP_GRs[2025],MATCH($B27,GSDP_GRs[State],0)))</f>
        <v>642272.68207861169</v>
      </c>
      <c r="AD27" s="34">
        <f t="shared" si="4"/>
        <v>642298.90738010628</v>
      </c>
      <c r="AE27" s="33">
        <f>AD27*(1+INDEX(GSDP_GRs[2026],MATCH($B27,GSDP_GRs[State],0)))</f>
        <v>682044.83479397371</v>
      </c>
      <c r="AF27" s="34">
        <f t="shared" si="5"/>
        <v>681729.98789847584</v>
      </c>
      <c r="AG27" s="33">
        <f>AF27*(1+INDEX(GSDP_GRs[2027],MATCH($B27,GSDP_GRs[State],0)))</f>
        <v>723915.9394913133</v>
      </c>
      <c r="AH27" s="34">
        <f t="shared" si="6"/>
        <v>722844.6258650017</v>
      </c>
      <c r="AI27" s="33">
        <f>AH27*(1+INDEX(GSDP_GRs[2028],MATCH($B27,GSDP_GRs[State],0)))</f>
        <v>767574.78140632552</v>
      </c>
      <c r="AJ27" s="34">
        <f t="shared" si="7"/>
        <v>765955.22457281838</v>
      </c>
      <c r="AK27" s="33">
        <f>AJ27*(1+INDEX(GSDP_GRs[2029],MATCH($B27,GSDP_GRs[State],0)))</f>
        <v>813353.09557702288</v>
      </c>
      <c r="AL27" s="34">
        <f t="shared" si="8"/>
        <v>811633.31298201613</v>
      </c>
      <c r="AM27" s="33">
        <f>AL27*(1+INDEX(GSDP_GRs[2030],MATCH($B27,GSDP_GRs[State],0)))</f>
        <v>861857.7775946724</v>
      </c>
      <c r="AN27" s="34">
        <f t="shared" si="9"/>
        <v>860031.59552556847</v>
      </c>
      <c r="AO27" s="33">
        <f>AN27*(1+INDEX(GSDP_GRs[2031],MATCH($B27,GSDP_GRs[State],0)))</f>
        <v>913250.98135454487</v>
      </c>
      <c r="AP27" s="34">
        <f t="shared" si="10"/>
        <v>911311.84742483939</v>
      </c>
      <c r="AQ27" s="33">
        <f>AP27*(1+INDEX(GSDP_GRs[2032],MATCH($B27,GSDP_GRs[State],0)))</f>
        <v>967704.49284733878</v>
      </c>
      <c r="AR27" s="34">
        <f t="shared" si="11"/>
        <v>965645.4528605676</v>
      </c>
      <c r="AS27" s="33">
        <f>AR27*(1+INDEX(GSDP_GRs[2033],MATCH($B27,GSDP_GRs[State],0)))</f>
        <v>1025400.3016325803</v>
      </c>
      <c r="AT27" s="34">
        <f t="shared" si="12"/>
        <v>1023213.975037768</v>
      </c>
      <c r="AU27" s="33">
        <f>AT27*(1+INDEX(GSDP_GRs[2034],MATCH($B27,GSDP_GRs[State],0)))</f>
        <v>1086531.2061795588</v>
      </c>
      <c r="AV27" s="34">
        <f t="shared" si="13"/>
        <v>1084209.7600326973</v>
      </c>
      <c r="AW27" s="33">
        <f>AV27*(1+INDEX(GSDP_GRs[2035],MATCH($B27,GSDP_GRs[State],0)))</f>
        <v>1151301.4550807853</v>
      </c>
      <c r="AX27" s="34">
        <f t="shared" si="14"/>
        <v>1148836.5764217051</v>
      </c>
      <c r="AY27" s="33">
        <f>AX27*(1+INDEX(GSDP_GRs[2036],MATCH($B27,GSDP_GRs[State],0)))</f>
        <v>1219927.4262615461</v>
      </c>
      <c r="AZ27" s="34">
        <f t="shared" si="15"/>
        <v>1217310.2928100594</v>
      </c>
      <c r="BA27" s="33">
        <f>AZ27*(1+INDEX(GSDP_GRs[2037],MATCH($B27,GSDP_GRs[State],0)))</f>
        <v>1292638.3464347087</v>
      </c>
      <c r="BB27" s="34">
        <f t="shared" si="16"/>
        <v>1289859.5955040934</v>
      </c>
      <c r="BC27" s="33">
        <f>BB27*(1+INDEX(GSDP_GRs[2038],MATCH($B27,GSDP_GRs[State],0)))</f>
        <v>1369677.0531829479</v>
      </c>
      <c r="BD27" s="34">
        <f t="shared" si="17"/>
        <v>1366726.748702677</v>
      </c>
      <c r="BE27" s="33">
        <f>BD27*(1+INDEX(GSDP_GRs[2039],MATCH($B27,GSDP_GRs[State],0)))</f>
        <v>1451300.8021914221</v>
      </c>
      <c r="BF27" s="34">
        <f t="shared" si="18"/>
        <v>1448168.3997244986</v>
      </c>
      <c r="BG27" s="33">
        <f>BF27*(1+INDEX(GSDP_GRs[2040],MATCH($B27,GSDP_GRs[State],0)))</f>
        <v>1537782.1223031108</v>
      </c>
      <c r="BH27" s="34">
        <f t="shared" si="19"/>
        <v>1534456.4319364622</v>
      </c>
      <c r="BI27" s="33">
        <f>BH27*(1+INDEX(GSDP_GRs[2041],MATCH($B27,GSDP_GRs[State],0)))</f>
        <v>1629409.7212270452</v>
      </c>
      <c r="BJ27" s="34">
        <f t="shared" si="20"/>
        <v>1625878.8682060449</v>
      </c>
      <c r="BK27" s="192">
        <f t="shared" si="24"/>
        <v>5.9891574601881548E-2</v>
      </c>
      <c r="BL27" s="191"/>
      <c r="BM27" s="192"/>
      <c r="BN27" s="44"/>
      <c r="BO27" s="192"/>
    </row>
    <row r="28" spans="1:67" x14ac:dyDescent="0.35">
      <c r="A28" s="44" t="s">
        <v>20</v>
      </c>
      <c r="B28" s="49" t="s">
        <v>43</v>
      </c>
      <c r="C28" s="48" t="s">
        <v>31</v>
      </c>
      <c r="D28" s="47">
        <v>751485.76</v>
      </c>
      <c r="E28" s="47">
        <v>791824.31</v>
      </c>
      <c r="F28" s="47">
        <v>851975.58</v>
      </c>
      <c r="G28" s="47">
        <v>893915.07</v>
      </c>
      <c r="H28" s="47">
        <v>967562.46</v>
      </c>
      <c r="I28" s="47">
        <v>1036762.12</v>
      </c>
      <c r="J28" s="47">
        <v>1125793.44</v>
      </c>
      <c r="K28" s="47">
        <v>1204667.3600000001</v>
      </c>
      <c r="L28" s="47">
        <v>1278558.72</v>
      </c>
      <c r="M28" s="46">
        <v>1296659.3500000001</v>
      </c>
      <c r="N28" s="45">
        <f t="shared" si="0"/>
        <v>6.9739556780970657E-2</v>
      </c>
      <c r="O28" s="33"/>
      <c r="P28" s="34">
        <f t="shared" si="21"/>
        <v>983809.54654909216</v>
      </c>
      <c r="Q28" s="29"/>
      <c r="R28" s="29"/>
      <c r="S28" s="33"/>
      <c r="T28" s="34">
        <f t="shared" si="22"/>
        <v>1271389.9595034686</v>
      </c>
      <c r="V28" s="34">
        <f t="shared" si="23"/>
        <v>1250775.0189164104</v>
      </c>
      <c r="W28" s="191">
        <f>V28*(1+INDEX(GSDP_GRs[2022],MATCH($B28,GSDP_GRs[State],0)))</f>
        <v>1333642.0895957542</v>
      </c>
      <c r="X28" s="34">
        <f t="shared" si="1"/>
        <v>1361537.3163275195</v>
      </c>
      <c r="Y28" s="191">
        <f>X28*(1+INDEX(GSDP_GRs[2023],MATCH($B28,GSDP_GRs[State],0)))</f>
        <v>1447232.4069332632</v>
      </c>
      <c r="Z28" s="34">
        <f t="shared" si="2"/>
        <v>1450607.4632329997</v>
      </c>
      <c r="AA28" s="191">
        <f>Z28*(1+INDEX(GSDP_GRs[2024],MATCH($B28,GSDP_GRs[State],0)))</f>
        <v>1541908.6244310061</v>
      </c>
      <c r="AB28" s="34">
        <f t="shared" si="3"/>
        <v>1533977.4855613669</v>
      </c>
      <c r="AC28" s="191">
        <f>AB28*(1+INDEX(GSDP_GRs[2025],MATCH($B28,GSDP_GRs[State],0)))</f>
        <v>1630525.9517957882</v>
      </c>
      <c r="AD28" s="34">
        <f t="shared" si="4"/>
        <v>1630592.5294907046</v>
      </c>
      <c r="AE28" s="33">
        <f>AD28*(1+INDEX(GSDP_GRs[2026],MATCH($B28,GSDP_GRs[State],0)))</f>
        <v>1733221.9417587863</v>
      </c>
      <c r="AF28" s="34">
        <f t="shared" si="5"/>
        <v>1732421.8483928768</v>
      </c>
      <c r="AG28" s="33">
        <f>AF28*(1+INDEX(GSDP_GRs[2027],MATCH($B28,GSDP_GRs[State],0)))</f>
        <v>1841460.3929006686</v>
      </c>
      <c r="AH28" s="34">
        <f t="shared" si="6"/>
        <v>1838735.2400153573</v>
      </c>
      <c r="AI28" s="33">
        <f>AH28*(1+INDEX(GSDP_GRs[2028],MATCH($B28,GSDP_GRs[State],0)))</f>
        <v>1954465.1440756482</v>
      </c>
      <c r="AJ28" s="34">
        <f t="shared" si="7"/>
        <v>1950341.2887111716</v>
      </c>
      <c r="AK28" s="33">
        <f>AJ28*(1+INDEX(GSDP_GRs[2029],MATCH($B28,GSDP_GRs[State],0)))</f>
        <v>2073095.6718954972</v>
      </c>
      <c r="AL28" s="34">
        <f t="shared" si="8"/>
        <v>2068712.2449758758</v>
      </c>
      <c r="AM28" s="33">
        <f>AL28*(1+INDEX(GSDP_GRs[2030],MATCH($B28,GSDP_GRs[State],0)))</f>
        <v>2198916.8902283418</v>
      </c>
      <c r="AN28" s="34">
        <f t="shared" si="9"/>
        <v>2194257.6265994962</v>
      </c>
      <c r="AO28" s="33">
        <f>AN28*(1+INDEX(GSDP_GRs[2031],MATCH($B28,GSDP_GRs[State],0)))</f>
        <v>2332364.0918934341</v>
      </c>
      <c r="AP28" s="34">
        <f t="shared" si="10"/>
        <v>2327411.7113985247</v>
      </c>
      <c r="AQ28" s="33">
        <f>AP28*(1+INDEX(GSDP_GRs[2032],MATCH($B28,GSDP_GRs[State],0)))</f>
        <v>2473898.88813132</v>
      </c>
      <c r="AR28" s="34">
        <f t="shared" si="11"/>
        <v>2468635.0325105786</v>
      </c>
      <c r="AS28" s="33">
        <f>AR28*(1+INDEX(GSDP_GRs[2033],MATCH($B28,GSDP_GRs[State],0)))</f>
        <v>2624010.7980122701</v>
      </c>
      <c r="AT28" s="34">
        <f t="shared" si="12"/>
        <v>2618415.9638936971</v>
      </c>
      <c r="AU28" s="33">
        <f>AT28*(1+INDEX(GSDP_GRs[2034],MATCH($B28,GSDP_GRs[State],0)))</f>
        <v>2783218.9337268206</v>
      </c>
      <c r="AV28" s="34">
        <f t="shared" si="13"/>
        <v>2777272.4014663347</v>
      </c>
      <c r="AW28" s="33">
        <f>AV28*(1+INDEX(GSDP_GRs[2035],MATCH($B28,GSDP_GRs[State],0)))</f>
        <v>2952073.787536636</v>
      </c>
      <c r="AX28" s="34">
        <f t="shared" si="14"/>
        <v>2945753.5456514047</v>
      </c>
      <c r="AY28" s="33">
        <f>AX28*(1+INDEX(GSDP_GRs[2036],MATCH($B28,GSDP_GRs[State],0)))</f>
        <v>3131159.1265117852</v>
      </c>
      <c r="AZ28" s="34">
        <f t="shared" si="15"/>
        <v>3124441.7914347025</v>
      </c>
      <c r="BA28" s="33">
        <f>AZ28*(1+INDEX(GSDP_GRs[2037],MATCH($B28,GSDP_GRs[State],0)))</f>
        <v>3321094.0015493473</v>
      </c>
      <c r="BB28" s="34">
        <f t="shared" si="16"/>
        <v>3313954.7324158582</v>
      </c>
      <c r="BC28" s="33">
        <f>BB28*(1+INDEX(GSDP_GRs[2038],MATCH($B28,GSDP_GRs[State],0)))</f>
        <v>3522534.8775592293</v>
      </c>
      <c r="BD28" s="34">
        <f t="shared" si="17"/>
        <v>3514947.2857199539</v>
      </c>
      <c r="BE28" s="33">
        <f>BD28*(1+INDEX(GSDP_GRs[2039],MATCH($B28,GSDP_GRs[State],0)))</f>
        <v>3736177.8921176172</v>
      </c>
      <c r="BF28" s="34">
        <f t="shared" si="18"/>
        <v>3728113.9450513283</v>
      </c>
      <c r="BG28" s="33">
        <f>BF28*(1+INDEX(GSDP_GRs[2040],MATCH($B28,GSDP_GRs[State],0)))</f>
        <v>3962761.2503278726</v>
      </c>
      <c r="BH28" s="34">
        <f t="shared" si="19"/>
        <v>3954191.1696094116</v>
      </c>
      <c r="BI28" s="33">
        <f>BH28*(1+INDEX(GSDP_GRs[2041],MATCH($B28,GSDP_GRs[State],0)))</f>
        <v>4203067.7640946107</v>
      </c>
      <c r="BJ28" s="34">
        <f t="shared" si="20"/>
        <v>4193959.9170509912</v>
      </c>
      <c r="BK28" s="192">
        <f t="shared" si="24"/>
        <v>6.0948807085777768E-2</v>
      </c>
      <c r="BL28" s="191"/>
      <c r="BM28" s="192"/>
      <c r="BN28" s="44"/>
      <c r="BO28" s="192"/>
    </row>
    <row r="29" spans="1:67" x14ac:dyDescent="0.35">
      <c r="A29" s="44" t="s">
        <v>21</v>
      </c>
      <c r="B29" s="49" t="s">
        <v>42</v>
      </c>
      <c r="C29" s="48" t="s">
        <v>31</v>
      </c>
      <c r="D29" s="47">
        <v>359434.11</v>
      </c>
      <c r="E29" s="47">
        <v>370113.12</v>
      </c>
      <c r="F29" s="47">
        <v>389956.78</v>
      </c>
      <c r="G29" s="47">
        <v>416332.07</v>
      </c>
      <c r="H29" s="47">
        <v>464542.44</v>
      </c>
      <c r="I29" s="47">
        <v>507946.1</v>
      </c>
      <c r="J29" s="47">
        <v>557409.76</v>
      </c>
      <c r="K29" s="47">
        <v>608401.39</v>
      </c>
      <c r="L29" s="47">
        <v>638681.52</v>
      </c>
      <c r="M29" s="46">
        <v>616368.78</v>
      </c>
      <c r="N29" s="45">
        <f t="shared" si="0"/>
        <v>7.8084958930682458E-2</v>
      </c>
      <c r="O29" s="33"/>
      <c r="P29" s="34">
        <f t="shared" si="21"/>
        <v>472342.92993261531</v>
      </c>
      <c r="Q29" s="29"/>
      <c r="R29" s="29"/>
      <c r="S29" s="33"/>
      <c r="T29" s="34">
        <f t="shared" si="22"/>
        <v>635100.49178532348</v>
      </c>
      <c r="V29" s="34">
        <f t="shared" si="23"/>
        <v>594557.60101061605</v>
      </c>
      <c r="W29" s="191">
        <f>V29*(1+INDEX(GSDP_GRs[2022],MATCH($B29,GSDP_GRs[State],0)))</f>
        <v>638662.30657461321</v>
      </c>
      <c r="X29" s="34">
        <f t="shared" si="1"/>
        <v>652020.93553954887</v>
      </c>
      <c r="Y29" s="191">
        <f>X29*(1+INDEX(GSDP_GRs[2023],MATCH($B29,GSDP_GRs[State],0)))</f>
        <v>697969.9432856784</v>
      </c>
      <c r="Z29" s="34">
        <f t="shared" si="2"/>
        <v>699597.66240171506</v>
      </c>
      <c r="AA29" s="191">
        <f>Z29*(1+INDEX(GSDP_GRs[2024],MATCH($B29,GSDP_GRs[State],0)))</f>
        <v>746434.39083154127</v>
      </c>
      <c r="AB29" s="34">
        <f t="shared" si="3"/>
        <v>742594.94488970144</v>
      </c>
      <c r="AC29" s="191">
        <f>AB29*(1+INDEX(GSDP_GRs[2025],MATCH($B29,GSDP_GRs[State],0)))</f>
        <v>789824.49360684655</v>
      </c>
      <c r="AD29" s="34">
        <f t="shared" si="4"/>
        <v>789856.7437492715</v>
      </c>
      <c r="AE29" s="33">
        <f>AD29*(1+INDEX(GSDP_GRs[2026],MATCH($B29,GSDP_GRs[State],0)))</f>
        <v>840092.17534652352</v>
      </c>
      <c r="AF29" s="34">
        <f t="shared" si="5"/>
        <v>839704.37032279687</v>
      </c>
      <c r="AG29" s="33">
        <f>AF29*(1+INDEX(GSDP_GRs[2027],MATCH($B29,GSDP_GRs[State],0)))</f>
        <v>893110.14521943417</v>
      </c>
      <c r="AH29" s="34">
        <f t="shared" si="6"/>
        <v>891788.44332536752</v>
      </c>
      <c r="AI29" s="33">
        <f>AH29*(1+INDEX(GSDP_GRs[2028],MATCH($B29,GSDP_GRs[State],0)))</f>
        <v>948506.80105089489</v>
      </c>
      <c r="AJ29" s="34">
        <f t="shared" si="7"/>
        <v>946505.48377408762</v>
      </c>
      <c r="AK29" s="33">
        <f>AJ29*(1+INDEX(GSDP_GRs[2029],MATCH($B29,GSDP_GRs[State],0)))</f>
        <v>1006703.8828671396</v>
      </c>
      <c r="AL29" s="34">
        <f t="shared" si="8"/>
        <v>1004575.272518823</v>
      </c>
      <c r="AM29" s="33">
        <f>AL29*(1+INDEX(GSDP_GRs[2030],MATCH($B29,GSDP_GRs[State],0)))</f>
        <v>1068466.9500746327</v>
      </c>
      <c r="AN29" s="34">
        <f t="shared" si="9"/>
        <v>1066202.9858378626</v>
      </c>
      <c r="AO29" s="33">
        <f>AN29*(1+INDEX(GSDP_GRs[2031],MATCH($B29,GSDP_GRs[State],0)))</f>
        <v>1134014.2283039344</v>
      </c>
      <c r="AP29" s="34">
        <f t="shared" si="10"/>
        <v>1131606.340974198</v>
      </c>
      <c r="AQ29" s="33">
        <f>AP29*(1+INDEX(GSDP_GRs[2032],MATCH($B29,GSDP_GRs[State],0)))</f>
        <v>1203577.2817642803</v>
      </c>
      <c r="AR29" s="34">
        <f t="shared" si="11"/>
        <v>1201016.3618050991</v>
      </c>
      <c r="AS29" s="33">
        <f>AR29*(1+INDEX(GSDP_GRs[2033],MATCH($B29,GSDP_GRs[State],0)))</f>
        <v>1277401.8276102662</v>
      </c>
      <c r="AT29" s="34">
        <f t="shared" si="12"/>
        <v>1274678.1912084438</v>
      </c>
      <c r="AU29" s="33">
        <f>AT29*(1+INDEX(GSDP_GRs[2034],MATCH($B29,GSDP_GRs[State],0)))</f>
        <v>1355748.599975236</v>
      </c>
      <c r="AV29" s="34">
        <f t="shared" si="13"/>
        <v>1352851.9529708747</v>
      </c>
      <c r="AW29" s="33">
        <f>AV29*(1+INDEX(GSDP_GRs[2035],MATCH($B29,GSDP_GRs[State],0)))</f>
        <v>1438894.2666973884</v>
      </c>
      <c r="AX29" s="34">
        <f t="shared" si="14"/>
        <v>1435813.6662560327</v>
      </c>
      <c r="AY29" s="33">
        <f>AX29*(1+INDEX(GSDP_GRs[2036],MATCH($B29,GSDP_GRs[State],0)))</f>
        <v>1527132.4019488192</v>
      </c>
      <c r="AZ29" s="34">
        <f t="shared" si="15"/>
        <v>1523856.2158348325</v>
      </c>
      <c r="BA29" s="33">
        <f>AZ29*(1+INDEX(GSDP_GRs[2037],MATCH($B29,GSDP_GRs[State],0)))</f>
        <v>1620774.5181731086</v>
      </c>
      <c r="BB29" s="34">
        <f t="shared" si="16"/>
        <v>1617290.3814746167</v>
      </c>
      <c r="BC29" s="33">
        <f>BB29*(1+INDEX(GSDP_GRs[2038],MATCH($B29,GSDP_GRs[State],0)))</f>
        <v>1720151.1609443328</v>
      </c>
      <c r="BD29" s="34">
        <f t="shared" si="17"/>
        <v>1716445.930090765</v>
      </c>
      <c r="BE29" s="33">
        <f>BD29*(1+INDEX(GSDP_GRs[2039],MATCH($B29,GSDP_GRs[State],0)))</f>
        <v>1825613.0705802657</v>
      </c>
      <c r="BF29" s="34">
        <f t="shared" si="18"/>
        <v>1821672.7744836202</v>
      </c>
      <c r="BG29" s="33">
        <f>BF29*(1+INDEX(GSDP_GRs[2040],MATCH($B29,GSDP_GRs[State],0)))</f>
        <v>1937532.4145757705</v>
      </c>
      <c r="BH29" s="34">
        <f t="shared" si="19"/>
        <v>1933342.2027162558</v>
      </c>
      <c r="BI29" s="33">
        <f>BH29*(1+INDEX(GSDP_GRs[2041],MATCH($B29,GSDP_GRs[State],0)))</f>
        <v>2056304.0951698362</v>
      </c>
      <c r="BJ29" s="34">
        <f t="shared" si="20"/>
        <v>2051848.1824353409</v>
      </c>
      <c r="BK29" s="192">
        <f t="shared" si="24"/>
        <v>6.1608306451054418E-2</v>
      </c>
      <c r="BL29" s="191"/>
      <c r="BM29" s="192"/>
      <c r="BN29" s="44"/>
      <c r="BO29" s="192"/>
    </row>
    <row r="30" spans="1:67" x14ac:dyDescent="0.35">
      <c r="A30" s="44" t="s">
        <v>15</v>
      </c>
      <c r="B30" s="43" t="s">
        <v>41</v>
      </c>
      <c r="C30" s="42" t="s">
        <v>29</v>
      </c>
      <c r="D30" s="41">
        <v>158073.82</v>
      </c>
      <c r="E30" s="41">
        <v>165977.4</v>
      </c>
      <c r="F30" s="41">
        <v>182579.45</v>
      </c>
      <c r="G30" s="41">
        <v>185813.44</v>
      </c>
      <c r="H30" s="41">
        <v>190583.77</v>
      </c>
      <c r="I30" s="41">
        <v>213704.78</v>
      </c>
      <c r="J30" s="41">
        <v>220135.69</v>
      </c>
      <c r="K30" s="41">
        <v>237694.9</v>
      </c>
      <c r="L30" s="41">
        <v>249875.03</v>
      </c>
      <c r="M30" s="40">
        <v>245451.66</v>
      </c>
      <c r="N30" s="39">
        <f t="shared" si="0"/>
        <v>6.0006575434504716E-2</v>
      </c>
      <c r="O30" s="33"/>
      <c r="P30" s="34">
        <f t="shared" si="21"/>
        <v>193784.00888281307</v>
      </c>
      <c r="Q30" s="29"/>
      <c r="R30" s="29"/>
      <c r="S30" s="33"/>
      <c r="T30" s="34">
        <f t="shared" si="22"/>
        <v>248474.00381628776</v>
      </c>
      <c r="V30" s="34">
        <f t="shared" si="23"/>
        <v>236765.96685132786</v>
      </c>
      <c r="W30" s="191">
        <f>V30*(1+INDEX(GSDP_GRs[2022],MATCH($B30,GSDP_GRs[State],0)))</f>
        <v>250973.4817015155</v>
      </c>
      <c r="X30" s="34">
        <f t="shared" si="1"/>
        <v>256222.98771991543</v>
      </c>
      <c r="Y30" s="191">
        <f>X30*(1+INDEX(GSDP_GRs[2023],MATCH($B30,GSDP_GRs[State],0)))</f>
        <v>271598.0517605847</v>
      </c>
      <c r="Z30" s="34">
        <f t="shared" si="2"/>
        <v>272231.43912200589</v>
      </c>
      <c r="AA30" s="191">
        <f>Z30*(1+INDEX(GSDP_GRs[2024],MATCH($B30,GSDP_GRs[State],0)))</f>
        <v>288567.1155093243</v>
      </c>
      <c r="AB30" s="34">
        <f t="shared" si="3"/>
        <v>287082.80844335904</v>
      </c>
      <c r="AC30" s="191">
        <f>AB30*(1+INDEX(GSDP_GRs[2025],MATCH($B30,GSDP_GRs[State],0)))</f>
        <v>304309.66464416491</v>
      </c>
      <c r="AD30" s="34">
        <f t="shared" si="4"/>
        <v>304322.09022745019</v>
      </c>
      <c r="AE30" s="33">
        <f>AD30*(1+INDEX(GSDP_GRs[2026],MATCH($B30,GSDP_GRs[State],0)))</f>
        <v>322583.41669106984</v>
      </c>
      <c r="AF30" s="34">
        <f t="shared" si="5"/>
        <v>322434.50509156339</v>
      </c>
      <c r="AG30" s="33">
        <f>AF30*(1+INDEX(GSDP_GRs[2027],MATCH($B30,GSDP_GRs[State],0)))</f>
        <v>341782.69554402749</v>
      </c>
      <c r="AH30" s="34">
        <f t="shared" si="6"/>
        <v>341276.89585237944</v>
      </c>
      <c r="AI30" s="33">
        <f>AH30*(1+INDEX(GSDP_GRs[2028],MATCH($B30,GSDP_GRs[State],0)))</f>
        <v>361755.75364739884</v>
      </c>
      <c r="AJ30" s="34">
        <f t="shared" si="7"/>
        <v>360992.46123984118</v>
      </c>
      <c r="AK30" s="33">
        <f>AJ30*(1+INDEX(GSDP_GRs[2029],MATCH($B30,GSDP_GRs[State],0)))</f>
        <v>382654.38259651721</v>
      </c>
      <c r="AL30" s="34">
        <f t="shared" si="8"/>
        <v>381845.28461598308</v>
      </c>
      <c r="AM30" s="33">
        <f>AL30*(1+INDEX(GSDP_GRs[2030],MATCH($B30,GSDP_GRs[State],0)))</f>
        <v>404758.51249160198</v>
      </c>
      <c r="AN30" s="34">
        <f t="shared" si="9"/>
        <v>403900.87361307122</v>
      </c>
      <c r="AO30" s="33">
        <f>AN30*(1+INDEX(GSDP_GRs[2031],MATCH($B30,GSDP_GRs[State],0)))</f>
        <v>428137.58185359632</v>
      </c>
      <c r="AP30" s="34">
        <f t="shared" si="10"/>
        <v>427228.5041427539</v>
      </c>
      <c r="AQ30" s="33">
        <f>AP30*(1+INDEX(GSDP_GRs[2032],MATCH($B30,GSDP_GRs[State],0)))</f>
        <v>452865.0236043667</v>
      </c>
      <c r="AR30" s="34">
        <f t="shared" si="11"/>
        <v>451901.43689054687</v>
      </c>
      <c r="AS30" s="33">
        <f>AR30*(1+INDEX(GSDP_GRs[2033],MATCH($B30,GSDP_GRs[State],0)))</f>
        <v>479018.49455228052</v>
      </c>
      <c r="AT30" s="34">
        <f t="shared" si="12"/>
        <v>477997.14623360033</v>
      </c>
      <c r="AU30" s="33">
        <f>AT30*(1+INDEX(GSDP_GRs[2034],MATCH($B30,GSDP_GRs[State],0)))</f>
        <v>506680.11804654484</v>
      </c>
      <c r="AV30" s="34">
        <f t="shared" si="13"/>
        <v>505597.56229385163</v>
      </c>
      <c r="AW30" s="33">
        <f>AV30*(1+INDEX(GSDP_GRs[2035],MATCH($B30,GSDP_GRs[State],0)))</f>
        <v>535936.74055513937</v>
      </c>
      <c r="AX30" s="34">
        <f t="shared" si="14"/>
        <v>534789.32687944081</v>
      </c>
      <c r="AY30" s="33">
        <f>AX30*(1+INDEX(GSDP_GRs[2036],MATCH($B30,GSDP_GRs[State],0)))</f>
        <v>566880.20296439994</v>
      </c>
      <c r="AZ30" s="34">
        <f t="shared" si="15"/>
        <v>565664.06411037792</v>
      </c>
      <c r="BA30" s="33">
        <f>AZ30*(1+INDEX(GSDP_GRs[2037],MATCH($B30,GSDP_GRs[State],0)))</f>
        <v>599607.6274440058</v>
      </c>
      <c r="BB30" s="34">
        <f t="shared" si="16"/>
        <v>598318.66657002317</v>
      </c>
      <c r="BC30" s="33">
        <f>BB30*(1+INDEX(GSDP_GRs[2038],MATCH($B30,GSDP_GRs[State],0)))</f>
        <v>634221.72076942958</v>
      </c>
      <c r="BD30" s="34">
        <f t="shared" si="17"/>
        <v>632855.59787212114</v>
      </c>
      <c r="BE30" s="33">
        <f>BD30*(1+INDEX(GSDP_GRs[2039],MATCH($B30,GSDP_GRs[State],0)))</f>
        <v>670831.0950449832</v>
      </c>
      <c r="BF30" s="34">
        <f t="shared" si="18"/>
        <v>669383.21258406609</v>
      </c>
      <c r="BG30" s="33">
        <f>BF30*(1+INDEX(GSDP_GRs[2040],MATCH($B30,GSDP_GRs[State],0)))</f>
        <v>709550.60682458291</v>
      </c>
      <c r="BH30" s="34">
        <f t="shared" si="19"/>
        <v>708016.09450093063</v>
      </c>
      <c r="BI30" s="33">
        <f>BH30*(1+INDEX(GSDP_GRs[2041],MATCH($B30,GSDP_GRs[State],0)))</f>
        <v>750501.71568444418</v>
      </c>
      <c r="BJ30" s="34">
        <f t="shared" si="20"/>
        <v>748875.41432170605</v>
      </c>
      <c r="BK30" s="192">
        <f t="shared" si="24"/>
        <v>5.8020927443542147E-2</v>
      </c>
      <c r="BL30" s="191"/>
      <c r="BM30" s="192"/>
      <c r="BN30" s="44"/>
      <c r="BO30" s="192"/>
    </row>
    <row r="31" spans="1:67" x14ac:dyDescent="0.35">
      <c r="A31" s="44" t="s">
        <v>16</v>
      </c>
      <c r="B31" s="43" t="s">
        <v>40</v>
      </c>
      <c r="C31" s="42" t="s">
        <v>29</v>
      </c>
      <c r="D31" s="41">
        <v>42366.66</v>
      </c>
      <c r="E31" s="41">
        <v>35850.22</v>
      </c>
      <c r="F31" s="41">
        <v>31568.46</v>
      </c>
      <c r="G31" s="41">
        <v>40116.49</v>
      </c>
      <c r="H31" s="41">
        <v>46090.86</v>
      </c>
      <c r="I31" s="41">
        <v>51249.24</v>
      </c>
      <c r="J31" s="41">
        <v>52652.69</v>
      </c>
      <c r="K31" s="41">
        <v>53063.01</v>
      </c>
      <c r="L31" s="41">
        <v>53099.57</v>
      </c>
      <c r="M31" s="40">
        <v>53959.86</v>
      </c>
      <c r="N31" s="39">
        <f t="shared" si="0"/>
        <v>3.2682476896060519E-2</v>
      </c>
      <c r="O31" s="33"/>
      <c r="P31" s="34">
        <f t="shared" si="21"/>
        <v>46864.807132614151</v>
      </c>
      <c r="Q31" s="29"/>
      <c r="R31" s="29"/>
      <c r="S31" s="33"/>
      <c r="T31" s="34">
        <f t="shared" si="22"/>
        <v>52801.845621882421</v>
      </c>
      <c r="V31" s="34">
        <f t="shared" si="23"/>
        <v>52050.405460946131</v>
      </c>
      <c r="W31" s="191">
        <f>V31*(1+INDEX(GSDP_GRs[2022],MATCH($B31,GSDP_GRs[State],0)))</f>
        <v>53921.655252244876</v>
      </c>
      <c r="X31" s="34">
        <f t="shared" si="1"/>
        <v>55049.511676954295</v>
      </c>
      <c r="Y31" s="191">
        <f>X31*(1+INDEX(GSDP_GRs[2023],MATCH($B31,GSDP_GRs[State],0)))</f>
        <v>57226.488493115277</v>
      </c>
      <c r="Z31" s="34">
        <f t="shared" si="2"/>
        <v>57359.945026824164</v>
      </c>
      <c r="AA31" s="191">
        <f>Z31*(1+INDEX(GSDP_GRs[2024],MATCH($B31,GSDP_GRs[State],0)))</f>
        <v>59855.124245773244</v>
      </c>
      <c r="AB31" s="34">
        <f t="shared" si="3"/>
        <v>59547.246531795274</v>
      </c>
      <c r="AC31" s="191">
        <f>AB31*(1+INDEX(GSDP_GRs[2025],MATCH($B31,GSDP_GRs[State],0)))</f>
        <v>62396.606956121315</v>
      </c>
      <c r="AD31" s="34">
        <f t="shared" si="4"/>
        <v>62399.154736644021</v>
      </c>
      <c r="AE31" s="33">
        <f>AD31*(1+INDEX(GSDP_GRs[2026],MATCH($B31,GSDP_GRs[State],0)))</f>
        <v>65683.562691852509</v>
      </c>
      <c r="AF31" s="34">
        <f t="shared" si="5"/>
        <v>65653.241714779186</v>
      </c>
      <c r="AG31" s="33">
        <f>AF31*(1+INDEX(GSDP_GRs[2027],MATCH($B31,GSDP_GRs[State],0)))</f>
        <v>69454.49885218202</v>
      </c>
      <c r="AH31" s="34">
        <f t="shared" si="6"/>
        <v>69351.714057746809</v>
      </c>
      <c r="AI31" s="33">
        <f>AH31*(1+INDEX(GSDP_GRs[2028],MATCH($B31,GSDP_GRs[State],0)))</f>
        <v>73367.109050707004</v>
      </c>
      <c r="AJ31" s="34">
        <f t="shared" si="7"/>
        <v>73212.306931491941</v>
      </c>
      <c r="AK31" s="33">
        <f>AJ31*(1+INDEX(GSDP_GRs[2029],MATCH($B31,GSDP_GRs[State],0)))</f>
        <v>77451.22639685648</v>
      </c>
      <c r="AL31" s="34">
        <f t="shared" si="8"/>
        <v>77287.460780368914</v>
      </c>
      <c r="AM31" s="33">
        <f>AL31*(1+INDEX(GSDP_GRs[2030],MATCH($B31,GSDP_GRs[State],0)))</f>
        <v>81762.327584348575</v>
      </c>
      <c r="AN31" s="34">
        <f t="shared" si="9"/>
        <v>81589.082183025574</v>
      </c>
      <c r="AO31" s="33">
        <f>AN31*(1+INDEX(GSDP_GRs[2031],MATCH($B31,GSDP_GRs[State],0)))</f>
        <v>86313.008570845603</v>
      </c>
      <c r="AP31" s="34">
        <f t="shared" si="10"/>
        <v>86129.737501980795</v>
      </c>
      <c r="AQ31" s="33">
        <f>AP31*(1+INDEX(GSDP_GRs[2032],MATCH($B31,GSDP_GRs[State],0)))</f>
        <v>91116.563298708134</v>
      </c>
      <c r="AR31" s="34">
        <f t="shared" si="11"/>
        <v>90922.689395387526</v>
      </c>
      <c r="AS31" s="33">
        <f>AR31*(1+INDEX(GSDP_GRs[2033],MATCH($B31,GSDP_GRs[State],0)))</f>
        <v>96187.022320752803</v>
      </c>
      <c r="AT31" s="34">
        <f t="shared" si="12"/>
        <v>95981.935346777042</v>
      </c>
      <c r="AU31" s="33">
        <f>AT31*(1+INDEX(GSDP_GRs[2034],MATCH($B31,GSDP_GRs[State],0)))</f>
        <v>101539.19356083019</v>
      </c>
      <c r="AV31" s="34">
        <f t="shared" si="13"/>
        <v>101322.24832418482</v>
      </c>
      <c r="AW31" s="33">
        <f>AV31*(1+INDEX(GSDP_GRs[2035],MATCH($B31,GSDP_GRs[State],0)))</f>
        <v>107188.70532707351</v>
      </c>
      <c r="AX31" s="34">
        <f t="shared" si="14"/>
        <v>106959.21968620231</v>
      </c>
      <c r="AY31" s="33">
        <f>AX31*(1+INDEX(GSDP_GRs[2036],MATCH($B31,GSDP_GRs[State],0)))</f>
        <v>113152.05170216793</v>
      </c>
      <c r="AZ31" s="34">
        <f t="shared" si="15"/>
        <v>112909.30445898019</v>
      </c>
      <c r="BA31" s="33">
        <f>AZ31*(1+INDEX(GSDP_GRs[2037],MATCH($B31,GSDP_GRs[State],0)))</f>
        <v>119446.64044184714</v>
      </c>
      <c r="BB31" s="34">
        <f t="shared" si="16"/>
        <v>119189.8691150471</v>
      </c>
      <c r="BC31" s="33">
        <f>BB31*(1+INDEX(GSDP_GRs[2038],MATCH($B31,GSDP_GRs[State],0)))</f>
        <v>126090.84352005796</v>
      </c>
      <c r="BD31" s="34">
        <f t="shared" si="17"/>
        <v>125819.24199202338</v>
      </c>
      <c r="BE31" s="33">
        <f>BD31*(1+INDEX(GSDP_GRs[2039],MATCH($B31,GSDP_GRs[State],0)))</f>
        <v>133104.05046686719</v>
      </c>
      <c r="BF31" s="34">
        <f t="shared" si="18"/>
        <v>132816.76649692081</v>
      </c>
      <c r="BG31" s="33">
        <f>BF31*(1+INDEX(GSDP_GRs[2040],MATCH($B31,GSDP_GRs[State],0)))</f>
        <v>140506.72465323732</v>
      </c>
      <c r="BH31" s="34">
        <f t="shared" si="19"/>
        <v>140202.85724975314</v>
      </c>
      <c r="BI31" s="33">
        <f>BH31*(1+INDEX(GSDP_GRs[2041],MATCH($B31,GSDP_GRs[State],0)))</f>
        <v>148320.4626852959</v>
      </c>
      <c r="BJ31" s="34">
        <f t="shared" si="20"/>
        <v>147999.05932865324</v>
      </c>
      <c r="BK31" s="192">
        <f t="shared" si="24"/>
        <v>5.5015069434009689E-2</v>
      </c>
      <c r="BL31" s="191"/>
      <c r="BM31" s="192"/>
      <c r="BN31" s="44"/>
      <c r="BO31" s="192"/>
    </row>
    <row r="32" spans="1:67" x14ac:dyDescent="0.35">
      <c r="A32" s="44" t="s">
        <v>9</v>
      </c>
      <c r="B32" s="43" t="s">
        <v>39</v>
      </c>
      <c r="C32" s="42" t="s">
        <v>29</v>
      </c>
      <c r="D32" s="41">
        <v>615606.06999999995</v>
      </c>
      <c r="E32" s="41">
        <v>682650.21</v>
      </c>
      <c r="F32" s="41">
        <v>734283.87</v>
      </c>
      <c r="G32" s="41">
        <v>811427.64</v>
      </c>
      <c r="H32" s="41">
        <v>894465.34</v>
      </c>
      <c r="I32" s="41">
        <v>981341.96</v>
      </c>
      <c r="J32" s="41">
        <v>1086569.73</v>
      </c>
      <c r="K32" s="41">
        <v>1183019.75</v>
      </c>
      <c r="L32" s="41">
        <v>1268956.6299999999</v>
      </c>
      <c r="M32" s="40">
        <v>1244257.75</v>
      </c>
      <c r="N32" s="39">
        <f t="shared" si="0"/>
        <v>9.7809575450462427E-2</v>
      </c>
      <c r="O32" s="33"/>
      <c r="P32" s="34">
        <f t="shared" si="21"/>
        <v>909484.99650273693</v>
      </c>
      <c r="Q32" s="29"/>
      <c r="R32" s="29"/>
      <c r="S32" s="33"/>
      <c r="T32" s="34">
        <f t="shared" si="22"/>
        <v>1261841.7075340566</v>
      </c>
      <c r="V32" s="34">
        <f t="shared" si="23"/>
        <v>1200227.7319738143</v>
      </c>
      <c r="W32" s="191">
        <f>V32*(1+INDEX(GSDP_GRs[2022],MATCH($B32,GSDP_GRs[State],0)))</f>
        <v>1305882.1203912215</v>
      </c>
      <c r="X32" s="34">
        <f t="shared" si="1"/>
        <v>1333196.7036047084</v>
      </c>
      <c r="Y32" s="191">
        <f>X32*(1+INDEX(GSDP_GRs[2023],MATCH($B32,GSDP_GRs[State],0)))</f>
        <v>1438820.2204976499</v>
      </c>
      <c r="Z32" s="34">
        <f t="shared" si="2"/>
        <v>1442175.6589373327</v>
      </c>
      <c r="AA32" s="191">
        <f>Z32*(1+INDEX(GSDP_GRs[2024],MATCH($B32,GSDP_GRs[State],0)))</f>
        <v>1550720.2431156214</v>
      </c>
      <c r="AB32" s="34">
        <f t="shared" si="3"/>
        <v>1542743.7797887824</v>
      </c>
      <c r="AC32" s="191">
        <f>AB32*(1+INDEX(GSDP_GRs[2025],MATCH($B32,GSDP_GRs[State],0)))</f>
        <v>1653051.8805956529</v>
      </c>
      <c r="AD32" s="34">
        <f t="shared" si="4"/>
        <v>1653119.3780701126</v>
      </c>
      <c r="AE32" s="33">
        <f>AD32*(1+INDEX(GSDP_GRs[2026],MATCH($B32,GSDP_GRs[State],0)))</f>
        <v>1765409.4668854887</v>
      </c>
      <c r="AF32" s="34">
        <f t="shared" si="5"/>
        <v>1764594.5150501018</v>
      </c>
      <c r="AG32" s="33">
        <f>AF32*(1+INDEX(GSDP_GRs[2027],MATCH($B32,GSDP_GRs[State],0)))</f>
        <v>1878463.5759142672</v>
      </c>
      <c r="AH32" s="34">
        <f t="shared" si="6"/>
        <v>1875683.6625077175</v>
      </c>
      <c r="AI32" s="33">
        <f>AH32*(1+INDEX(GSDP_GRs[2028],MATCH($B32,GSDP_GRs[State],0)))</f>
        <v>1996721.2920063832</v>
      </c>
      <c r="AJ32" s="34">
        <f t="shared" si="7"/>
        <v>1992508.277598649</v>
      </c>
      <c r="AK32" s="33">
        <f>AJ32*(1+INDEX(GSDP_GRs[2029],MATCH($B32,GSDP_GRs[State],0)))</f>
        <v>2121084.5847327514</v>
      </c>
      <c r="AL32" s="34">
        <f t="shared" si="8"/>
        <v>2116599.6883560154</v>
      </c>
      <c r="AM32" s="33">
        <f>AL32*(1+INDEX(GSDP_GRs[2030],MATCH($B32,GSDP_GRs[State],0)))</f>
        <v>2253183.5985307796</v>
      </c>
      <c r="AN32" s="34">
        <f t="shared" si="9"/>
        <v>2248409.3497010949</v>
      </c>
      <c r="AO32" s="33">
        <f>AN32*(1+INDEX(GSDP_GRs[2031],MATCH($B32,GSDP_GRs[State],0)))</f>
        <v>2393498.920650715</v>
      </c>
      <c r="AP32" s="34">
        <f t="shared" si="10"/>
        <v>2388416.7306914302</v>
      </c>
      <c r="AQ32" s="33">
        <f>AP32*(1+INDEX(GSDP_GRs[2032],MATCH($B32,GSDP_GRs[State],0)))</f>
        <v>2542540.9602277391</v>
      </c>
      <c r="AR32" s="34">
        <f t="shared" si="11"/>
        <v>2537131.0509591475</v>
      </c>
      <c r="AS32" s="33">
        <f>AR32*(1+INDEX(GSDP_GRs[2033],MATCH($B32,GSDP_GRs[State],0)))</f>
        <v>2700851.7967724307</v>
      </c>
      <c r="AT32" s="34">
        <f t="shared" si="12"/>
        <v>2695093.1246689325</v>
      </c>
      <c r="AU32" s="33">
        <f>AT32*(1+INDEX(GSDP_GRs[2034],MATCH($B32,GSDP_GRs[State],0)))</f>
        <v>2869007.1431191186</v>
      </c>
      <c r="AV32" s="34">
        <f t="shared" si="13"/>
        <v>2862877.3186466764</v>
      </c>
      <c r="AW32" s="33">
        <f>AV32*(1+INDEX(GSDP_GRs[2035],MATCH($B32,GSDP_GRs[State],0)))</f>
        <v>3047618.4299123208</v>
      </c>
      <c r="AX32" s="34">
        <f t="shared" si="14"/>
        <v>3041093.6317408606</v>
      </c>
      <c r="AY32" s="33">
        <f>AX32*(1+INDEX(GSDP_GRs[2036],MATCH($B32,GSDP_GRs[State],0)))</f>
        <v>3237335.0191490571</v>
      </c>
      <c r="AZ32" s="34">
        <f t="shared" si="15"/>
        <v>3230389.9029151769</v>
      </c>
      <c r="BA32" s="33">
        <f>AZ32*(1+INDEX(GSDP_GRs[2037],MATCH($B32,GSDP_GRs[State],0)))</f>
        <v>3438846.5547594051</v>
      </c>
      <c r="BB32" s="34">
        <f t="shared" si="16"/>
        <v>3431454.1560342424</v>
      </c>
      <c r="BC32" s="33">
        <f>BB32*(1+INDEX(GSDP_GRs[2038],MATCH($B32,GSDP_GRs[State],0)))</f>
        <v>3652885.4587009414</v>
      </c>
      <c r="BD32" s="34">
        <f t="shared" si="17"/>
        <v>3645017.0897962586</v>
      </c>
      <c r="BE32" s="33">
        <f>BD32*(1+INDEX(GSDP_GRs[2039],MATCH($B32,GSDP_GRs[State],0)))</f>
        <v>3880229.5815664423</v>
      </c>
      <c r="BF32" s="34">
        <f t="shared" si="18"/>
        <v>3871854.7217888036</v>
      </c>
      <c r="BG32" s="33">
        <f>BF32*(1+INDEX(GSDP_GRs[2040],MATCH($B32,GSDP_GRs[State],0)))</f>
        <v>4121705.0172602576</v>
      </c>
      <c r="BH32" s="34">
        <f t="shared" si="19"/>
        <v>4112791.1961985715</v>
      </c>
      <c r="BI32" s="33">
        <f>BH32*(1+INDEX(GSDP_GRs[2041],MATCH($B32,GSDP_GRs[State],0)))</f>
        <v>4378189.0918892091</v>
      </c>
      <c r="BJ32" s="34">
        <f t="shared" si="20"/>
        <v>4368701.7652946636</v>
      </c>
      <c r="BK32" s="192">
        <f t="shared" si="24"/>
        <v>6.314299503895815E-2</v>
      </c>
      <c r="BL32" s="191"/>
      <c r="BM32" s="192"/>
      <c r="BN32" s="44"/>
      <c r="BO32" s="192"/>
    </row>
    <row r="33" spans="1:67" x14ac:dyDescent="0.35">
      <c r="A33" s="44" t="s">
        <v>6</v>
      </c>
      <c r="B33" s="43" t="s">
        <v>38</v>
      </c>
      <c r="C33" s="42" t="s">
        <v>29</v>
      </c>
      <c r="D33" s="41">
        <v>315561.59000000003</v>
      </c>
      <c r="E33" s="41">
        <v>351682.62</v>
      </c>
      <c r="F33" s="41">
        <v>365133.94</v>
      </c>
      <c r="G33" s="41">
        <v>383944.48</v>
      </c>
      <c r="H33" s="41">
        <v>418735.74</v>
      </c>
      <c r="I33" s="41">
        <v>470669.16</v>
      </c>
      <c r="J33" s="41">
        <v>497101.65</v>
      </c>
      <c r="K33" s="41">
        <v>543234.89</v>
      </c>
      <c r="L33" s="41">
        <v>575553.84</v>
      </c>
      <c r="M33" s="40">
        <v>564514.37</v>
      </c>
      <c r="N33" s="39">
        <f t="shared" si="0"/>
        <v>8.0688432326812665E-2</v>
      </c>
      <c r="O33" s="33"/>
      <c r="P33" s="34">
        <f t="shared" si="21"/>
        <v>425767.05434944073</v>
      </c>
      <c r="Q33" s="29"/>
      <c r="R33" s="29"/>
      <c r="S33" s="33"/>
      <c r="T33" s="34">
        <f t="shared" si="22"/>
        <v>572326.76284876908</v>
      </c>
      <c r="V33" s="34">
        <f t="shared" si="23"/>
        <v>544538.14088899712</v>
      </c>
      <c r="W33" s="191">
        <f>V33*(1+INDEX(GSDP_GRs[2022],MATCH($B33,GSDP_GRs[State],0)))</f>
        <v>584082.27692643832</v>
      </c>
      <c r="X33" s="34">
        <f t="shared" si="1"/>
        <v>596299.27852827555</v>
      </c>
      <c r="Y33" s="191">
        <f>X33*(1+INDEX(GSDP_GRs[2023],MATCH($B33,GSDP_GRs[State],0)))</f>
        <v>637437.13668293343</v>
      </c>
      <c r="Z33" s="34">
        <f t="shared" si="2"/>
        <v>638923.68867937918</v>
      </c>
      <c r="AA33" s="191">
        <f>Z33*(1+INDEX(GSDP_GRs[2024],MATCH($B33,GSDP_GRs[State],0)))</f>
        <v>680798.22277967806</v>
      </c>
      <c r="AB33" s="34">
        <f t="shared" si="3"/>
        <v>677296.39059486764</v>
      </c>
      <c r="AC33" s="191">
        <f>AB33*(1+INDEX(GSDP_GRs[2025],MATCH($B33,GSDP_GRs[State],0)))</f>
        <v>719466.36760646664</v>
      </c>
      <c r="AD33" s="34">
        <f t="shared" si="4"/>
        <v>719495.74488333391</v>
      </c>
      <c r="AE33" s="33">
        <f>AD33*(1+INDEX(GSDP_GRs[2026],MATCH($B33,GSDP_GRs[State],0)))</f>
        <v>764293.14738392143</v>
      </c>
      <c r="AF33" s="34">
        <f t="shared" si="5"/>
        <v>763940.33285849972</v>
      </c>
      <c r="AG33" s="33">
        <f>AF33*(1+INDEX(GSDP_GRs[2027],MATCH($B33,GSDP_GRs[State],0)))</f>
        <v>811504.95408227667</v>
      </c>
      <c r="AH33" s="34">
        <f t="shared" si="6"/>
        <v>810304.01863148576</v>
      </c>
      <c r="AI33" s="33">
        <f>AH33*(1+INDEX(GSDP_GRs[2028],MATCH($B33,GSDP_GRs[State],0)))</f>
        <v>860755.34586812463</v>
      </c>
      <c r="AJ33" s="34">
        <f t="shared" si="7"/>
        <v>858939.18119446968</v>
      </c>
      <c r="AK33" s="33">
        <f>AJ33*(1+INDEX(GSDP_GRs[2029],MATCH($B33,GSDP_GRs[State],0)))</f>
        <v>912418.64163204737</v>
      </c>
      <c r="AL33" s="34">
        <f t="shared" si="8"/>
        <v>910489.39133746864</v>
      </c>
      <c r="AM33" s="33">
        <f>AL33*(1+INDEX(GSDP_GRs[2030],MATCH($B33,GSDP_GRs[State],0)))</f>
        <v>967178.48231030442</v>
      </c>
      <c r="AN33" s="34">
        <f t="shared" si="9"/>
        <v>965129.13722352276</v>
      </c>
      <c r="AO33" s="33">
        <f>AN33*(1+INDEX(GSDP_GRs[2031],MATCH($B33,GSDP_GRs[State],0)))</f>
        <v>1025220.2200863652</v>
      </c>
      <c r="AP33" s="34">
        <f t="shared" si="10"/>
        <v>1023043.3384242827</v>
      </c>
      <c r="AQ33" s="33">
        <f>AP33*(1+INDEX(GSDP_GRs[2032],MATCH($B33,GSDP_GRs[State],0)))</f>
        <v>1086740.2880349697</v>
      </c>
      <c r="AR33" s="34">
        <f t="shared" si="11"/>
        <v>1084427.9688044211</v>
      </c>
      <c r="AS33" s="33">
        <f>AR33*(1+INDEX(GSDP_GRs[2033],MATCH($B33,GSDP_GRs[State],0)))</f>
        <v>1151946.8617887062</v>
      </c>
      <c r="AT33" s="34">
        <f t="shared" si="12"/>
        <v>1149490.7165586634</v>
      </c>
      <c r="AU33" s="33">
        <f>AT33*(1+INDEX(GSDP_GRs[2034],MATCH($B33,GSDP_GRs[State],0)))</f>
        <v>1221060.5606704128</v>
      </c>
      <c r="AV33" s="34">
        <f t="shared" si="13"/>
        <v>1218451.683615128</v>
      </c>
      <c r="AW33" s="33">
        <f>AV33*(1+INDEX(GSDP_GRs[2035],MATCH($B33,GSDP_GRs[State],0)))</f>
        <v>1294315.1906429231</v>
      </c>
      <c r="AX33" s="34">
        <f t="shared" si="14"/>
        <v>1291544.1267504387</v>
      </c>
      <c r="AY33" s="33">
        <f>AX33*(1+INDEX(GSDP_GRs[2036],MATCH($B33,GSDP_GRs[State],0)))</f>
        <v>1371958.5315676499</v>
      </c>
      <c r="AZ33" s="34">
        <f t="shared" si="15"/>
        <v>1369015.2429016826</v>
      </c>
      <c r="BA33" s="33">
        <f>AZ33*(1+INDEX(GSDP_GRs[2037],MATCH($B33,GSDP_GRs[State],0)))</f>
        <v>1454253.1714118097</v>
      </c>
      <c r="BB33" s="34">
        <f t="shared" si="16"/>
        <v>1451127.0013081946</v>
      </c>
      <c r="BC33" s="33">
        <f>BB33*(1+INDEX(GSDP_GRs[2038],MATCH($B33,GSDP_GRs[State],0)))</f>
        <v>1541477.3902012028</v>
      </c>
      <c r="BD33" s="34">
        <f t="shared" si="17"/>
        <v>1538157.0252728581</v>
      </c>
      <c r="BE33" s="33">
        <f>BD33*(1+INDEX(GSDP_GRs[2039],MATCH($B33,GSDP_GRs[State],0)))</f>
        <v>1633926.096681929</v>
      </c>
      <c r="BF33" s="34">
        <f t="shared" si="18"/>
        <v>1630399.5264986225</v>
      </c>
      <c r="BG33" s="33">
        <f>BF33*(1+INDEX(GSDP_GRs[2040],MATCH($B33,GSDP_GRs[State],0)))</f>
        <v>1731911.8208307722</v>
      </c>
      <c r="BH33" s="34">
        <f t="shared" si="19"/>
        <v>1728166.2951318549</v>
      </c>
      <c r="BI33" s="33">
        <f>BH33*(1+INDEX(GSDP_GRs[2041],MATCH($B33,GSDP_GRs[State],0)))</f>
        <v>1835765.7655408483</v>
      </c>
      <c r="BJ33" s="34">
        <f t="shared" si="20"/>
        <v>1831787.7488304607</v>
      </c>
      <c r="BK33" s="192">
        <f t="shared" si="24"/>
        <v>6.0272346841908409E-2</v>
      </c>
      <c r="BL33" s="191"/>
      <c r="BM33" s="192"/>
      <c r="BN33" s="44"/>
      <c r="BO33" s="192"/>
    </row>
    <row r="34" spans="1:67" x14ac:dyDescent="0.35">
      <c r="A34" s="44" t="s">
        <v>5</v>
      </c>
      <c r="B34" s="43" t="s">
        <v>37</v>
      </c>
      <c r="C34" s="42" t="s">
        <v>29</v>
      </c>
      <c r="D34" s="41">
        <v>1280369.44</v>
      </c>
      <c r="E34" s="41">
        <v>1357941.85</v>
      </c>
      <c r="F34" s="41">
        <v>1451614.64</v>
      </c>
      <c r="G34" s="41">
        <v>1543164.87</v>
      </c>
      <c r="H34" s="41">
        <v>1654283.61</v>
      </c>
      <c r="I34" s="41">
        <v>1807045.75</v>
      </c>
      <c r="J34" s="41">
        <v>1888706.19</v>
      </c>
      <c r="K34" s="41">
        <v>1972959.7</v>
      </c>
      <c r="L34" s="41">
        <v>2043982.5</v>
      </c>
      <c r="M34" s="40">
        <v>1889306.66</v>
      </c>
      <c r="N34" s="39">
        <f t="shared" si="0"/>
        <v>6.3717074933386186E-2</v>
      </c>
      <c r="O34" s="33"/>
      <c r="P34" s="34">
        <f t="shared" si="21"/>
        <v>1682061.9603386591</v>
      </c>
      <c r="Q34" s="29"/>
      <c r="R34" s="29"/>
      <c r="S34" s="33"/>
      <c r="T34" s="34">
        <f t="shared" si="22"/>
        <v>2032522.0791586314</v>
      </c>
      <c r="V34" s="34">
        <f t="shared" si="23"/>
        <v>1822450.5714630447</v>
      </c>
      <c r="W34" s="191">
        <f>V34*(1+INDEX(GSDP_GRs[2022],MATCH($B34,GSDP_GRs[State],0)))</f>
        <v>1938571.791087348</v>
      </c>
      <c r="X34" s="34">
        <f t="shared" si="1"/>
        <v>1979120.0761707751</v>
      </c>
      <c r="Y34" s="191">
        <f>X34*(1+INDEX(GSDP_GRs[2023],MATCH($B34,GSDP_GRs[State],0)))</f>
        <v>2105223.8183663175</v>
      </c>
      <c r="Z34" s="34">
        <f t="shared" si="2"/>
        <v>2110133.3607981298</v>
      </c>
      <c r="AA34" s="191">
        <f>Z34*(1+INDEX(GSDP_GRs[2024],MATCH($B34,GSDP_GRs[State],0)))</f>
        <v>2244584.8862675424</v>
      </c>
      <c r="AB34" s="34">
        <f t="shared" si="3"/>
        <v>2233039.3808104661</v>
      </c>
      <c r="AC34" s="191">
        <f>AB34*(1+INDEX(GSDP_GRs[2025],MATCH($B34,GSDP_GRs[State],0)))</f>
        <v>2375322.118366769</v>
      </c>
      <c r="AD34" s="34">
        <f t="shared" si="4"/>
        <v>2375419.1076058247</v>
      </c>
      <c r="AE34" s="33">
        <f>AD34*(1+INDEX(GSDP_GRs[2026],MATCH($B34,GSDP_GRs[State],0)))</f>
        <v>2526773.8648833423</v>
      </c>
      <c r="AF34" s="34">
        <f t="shared" si="5"/>
        <v>2525607.4504976603</v>
      </c>
      <c r="AG34" s="33">
        <f>AF34*(1+INDEX(GSDP_GRs[2027],MATCH($B34,GSDP_GRs[State],0)))</f>
        <v>2686531.7696733382</v>
      </c>
      <c r="AH34" s="34">
        <f t="shared" si="6"/>
        <v>2682556.0068321545</v>
      </c>
      <c r="AI34" s="33">
        <f>AH34*(1+INDEX(GSDP_GRs[2028],MATCH($B34,GSDP_GRs[State],0)))</f>
        <v>2853480.628932484</v>
      </c>
      <c r="AJ34" s="34">
        <f t="shared" si="7"/>
        <v>2847459.8812948391</v>
      </c>
      <c r="AK34" s="33">
        <f>AJ34*(1+INDEX(GSDP_GRs[2029],MATCH($B34,GSDP_GRs[State],0)))</f>
        <v>3028891.6959211132</v>
      </c>
      <c r="AL34" s="34">
        <f t="shared" si="8"/>
        <v>3022487.3000331135</v>
      </c>
      <c r="AM34" s="33">
        <f>AL34*(1+INDEX(GSDP_GRs[2030],MATCH($B34,GSDP_GRs[State],0)))</f>
        <v>3215071.3498145314</v>
      </c>
      <c r="AN34" s="34">
        <f t="shared" si="9"/>
        <v>3208258.9663766199</v>
      </c>
      <c r="AO34" s="33">
        <f>AN34*(1+INDEX(GSDP_GRs[2031],MATCH($B34,GSDP_GRs[State],0)))</f>
        <v>3412679.8433429473</v>
      </c>
      <c r="AP34" s="34">
        <f t="shared" si="10"/>
        <v>3405433.5951477</v>
      </c>
      <c r="AQ34" s="33">
        <f>AP34*(1+INDEX(GSDP_GRs[2032],MATCH($B34,GSDP_GRs[State],0)))</f>
        <v>3622417.8627103968</v>
      </c>
      <c r="AR34" s="34">
        <f t="shared" si="11"/>
        <v>3614710.2378277546</v>
      </c>
      <c r="AS34" s="33">
        <f>AR34*(1+INDEX(GSDP_GRs[2033],MATCH($B34,GSDP_GRs[State],0)))</f>
        <v>3845029.000913904</v>
      </c>
      <c r="AT34" s="34">
        <f t="shared" si="12"/>
        <v>3836830.7498024716</v>
      </c>
      <c r="AU34" s="33">
        <f>AT34*(1+INDEX(GSDP_GRs[2034],MATCH($B34,GSDP_GRs[State],0)))</f>
        <v>4081302.3821943561</v>
      </c>
      <c r="AV34" s="34">
        <f t="shared" si="13"/>
        <v>4072582.4083588733</v>
      </c>
      <c r="AW34" s="33">
        <f>AV34*(1+INDEX(GSDP_GRs[2035],MATCH($B34,GSDP_GRs[State],0)))</f>
        <v>4332075.4468446663</v>
      </c>
      <c r="AX34" s="34">
        <f t="shared" si="14"/>
        <v>4322800.69063609</v>
      </c>
      <c r="AY34" s="33">
        <f>AX34*(1+INDEX(GSDP_GRs[2036],MATCH($B34,GSDP_GRs[State],0)))</f>
        <v>4598236.9061634429</v>
      </c>
      <c r="AZ34" s="34">
        <f t="shared" si="15"/>
        <v>4588372.2212929176</v>
      </c>
      <c r="BA34" s="33">
        <f>AZ34*(1+INDEX(GSDP_GRs[2037],MATCH($B34,GSDP_GRs[State],0)))</f>
        <v>4880729.8779393062</v>
      </c>
      <c r="BB34" s="34">
        <f t="shared" si="16"/>
        <v>4870237.9002505643</v>
      </c>
      <c r="BC34" s="33">
        <f>BB34*(1+INDEX(GSDP_GRs[2038],MATCH($B34,GSDP_GRs[State],0)))</f>
        <v>5180555.2134842472</v>
      </c>
      <c r="BD34" s="34">
        <f t="shared" si="17"/>
        <v>5169396.2215006147</v>
      </c>
      <c r="BE34" s="33">
        <f>BD34*(1+INDEX(GSDP_GRs[2039],MATCH($B34,GSDP_GRs[State],0)))</f>
        <v>5498775.0279063331</v>
      </c>
      <c r="BF34" s="34">
        <f t="shared" si="18"/>
        <v>5486906.7946383143</v>
      </c>
      <c r="BG34" s="33">
        <f>BF34*(1+INDEX(GSDP_GRs[2040],MATCH($B34,GSDP_GRs[State],0)))</f>
        <v>5836516.4460247895</v>
      </c>
      <c r="BH34" s="34">
        <f t="shared" si="19"/>
        <v>5823894.0814922508</v>
      </c>
      <c r="BI34" s="33">
        <f>BH34*(1+INDEX(GSDP_GRs[2041],MATCH($B34,GSDP_GRs[State],0)))</f>
        <v>6194975.577086797</v>
      </c>
      <c r="BJ34" s="34">
        <f t="shared" si="20"/>
        <v>6181551.3609756343</v>
      </c>
      <c r="BK34" s="192">
        <f t="shared" si="24"/>
        <v>6.1724476281884266E-2</v>
      </c>
      <c r="BL34" s="191"/>
      <c r="BM34" s="192"/>
      <c r="BN34" s="44"/>
      <c r="BO34" s="192"/>
    </row>
    <row r="35" spans="1:67" x14ac:dyDescent="0.35">
      <c r="A35" s="44" t="s">
        <v>2</v>
      </c>
      <c r="B35" s="54" t="s">
        <v>36</v>
      </c>
      <c r="C35" s="53" t="s">
        <v>30</v>
      </c>
      <c r="D35" s="52">
        <v>18768.16</v>
      </c>
      <c r="E35" s="52">
        <v>20285.13</v>
      </c>
      <c r="F35" s="52">
        <v>22104.7</v>
      </c>
      <c r="G35" s="52">
        <v>22870.13</v>
      </c>
      <c r="H35" s="52">
        <v>24932.240000000002</v>
      </c>
      <c r="I35" s="52">
        <v>26917.21</v>
      </c>
      <c r="J35" s="52">
        <v>28479.68</v>
      </c>
      <c r="K35" s="52">
        <v>29865.86</v>
      </c>
      <c r="L35" s="52">
        <v>31544.560000000001</v>
      </c>
      <c r="M35" s="51">
        <v>28973.51</v>
      </c>
      <c r="N35" s="50">
        <f t="shared" si="0"/>
        <v>6.8616569718662923E-2</v>
      </c>
      <c r="O35" s="33"/>
      <c r="P35" s="34">
        <f t="shared" si="21"/>
        <v>25350.896446368064</v>
      </c>
      <c r="Q35" s="29"/>
      <c r="R35" s="29"/>
      <c r="S35" s="33"/>
      <c r="T35" s="34">
        <f t="shared" si="22"/>
        <v>31367.692569454091</v>
      </c>
      <c r="V35" s="34">
        <f t="shared" si="23"/>
        <v>27948.236765751008</v>
      </c>
      <c r="W35" s="191">
        <f>V35*(1+INDEX(GSDP_GRs[2022],MATCH($B35,GSDP_GRs[State],0)))</f>
        <v>29770.063295474316</v>
      </c>
      <c r="X35" s="34">
        <f t="shared" si="1"/>
        <v>30392.751100489517</v>
      </c>
      <c r="Y35" s="191">
        <f>X35*(1+INDEX(GSDP_GRs[2023],MATCH($B35,GSDP_GRs[State],0)))</f>
        <v>32274.866408647427</v>
      </c>
      <c r="Z35" s="34">
        <f t="shared" si="2"/>
        <v>32350.133857520053</v>
      </c>
      <c r="AA35" s="191">
        <f>Z35*(1+INDEX(GSDP_GRs[2024],MATCH($B35,GSDP_GRs[State],0)))</f>
        <v>34353.462939276505</v>
      </c>
      <c r="AB35" s="34">
        <f t="shared" si="3"/>
        <v>34176.758508866464</v>
      </c>
      <c r="AC35" s="191">
        <f>AB35*(1+INDEX(GSDP_GRs[2025],MATCH($B35,GSDP_GRs[State],0)))</f>
        <v>36293.203978382306</v>
      </c>
      <c r="AD35" s="34">
        <f t="shared" si="4"/>
        <v>36294.685903806036</v>
      </c>
      <c r="AE35" s="33">
        <f>AD35*(1+INDEX(GSDP_GRs[2026],MATCH($B35,GSDP_GRs[State],0)))</f>
        <v>38542.287107082309</v>
      </c>
      <c r="AF35" s="34">
        <f t="shared" si="5"/>
        <v>38524.495139718878</v>
      </c>
      <c r="AG35" s="33">
        <f>AF35*(1+INDEX(GSDP_GRs[2027],MATCH($B35,GSDP_GRs[State],0)))</f>
        <v>40910.180522453185</v>
      </c>
      <c r="AH35" s="34">
        <f t="shared" si="6"/>
        <v>40849.638087264691</v>
      </c>
      <c r="AI35" s="33">
        <f>AH35*(1+INDEX(GSDP_GRs[2028],MATCH($B35,GSDP_GRs[State],0)))</f>
        <v>43379.311328181437</v>
      </c>
      <c r="AJ35" s="34">
        <f t="shared" si="7"/>
        <v>43287.782448134501</v>
      </c>
      <c r="AK35" s="33">
        <f>AJ35*(1+INDEX(GSDP_GRs[2029],MATCH($B35,GSDP_GRs[State],0)))</f>
        <v>45968.441324077161</v>
      </c>
      <c r="AL35" s="34">
        <f t="shared" si="8"/>
        <v>45871.244023496838</v>
      </c>
      <c r="AM35" s="33">
        <f>AL35*(1+INDEX(GSDP_GRs[2030],MATCH($B35,GSDP_GRs[State],0)))</f>
        <v>48711.887514288952</v>
      </c>
      <c r="AN35" s="34">
        <f t="shared" si="9"/>
        <v>48608.672369234431</v>
      </c>
      <c r="AO35" s="33">
        <f>AN35*(1+INDEX(GSDP_GRs[2031],MATCH($B35,GSDP_GRs[State],0)))</f>
        <v>51618.835091025518</v>
      </c>
      <c r="AP35" s="34">
        <f t="shared" si="10"/>
        <v>51509.231229019897</v>
      </c>
      <c r="AQ35" s="33">
        <f>AP35*(1+INDEX(GSDP_GRs[2032],MATCH($B35,GSDP_GRs[State],0)))</f>
        <v>54699.015276112048</v>
      </c>
      <c r="AR35" s="34">
        <f t="shared" si="11"/>
        <v>54582.629064698347</v>
      </c>
      <c r="AS35" s="33">
        <f>AR35*(1+INDEX(GSDP_GRs[2033],MATCH($B35,GSDP_GRs[State],0)))</f>
        <v>57962.737742011173</v>
      </c>
      <c r="AT35" s="34">
        <f t="shared" si="12"/>
        <v>57839.151397408263</v>
      </c>
      <c r="AU35" s="33">
        <f>AT35*(1+INDEX(GSDP_GRs[2034],MATCH($B35,GSDP_GRs[State],0)))</f>
        <v>61420.924955714792</v>
      </c>
      <c r="AV35" s="34">
        <f t="shared" si="13"/>
        <v>61289.69506672112</v>
      </c>
      <c r="AW35" s="33">
        <f>AV35*(1+INDEX(GSDP_GRs[2035],MATCH($B35,GSDP_GRs[State],0)))</f>
        <v>65085.148559430709</v>
      </c>
      <c r="AX35" s="34">
        <f t="shared" si="14"/>
        <v>64945.804521429862</v>
      </c>
      <c r="AY35" s="33">
        <f>AX35*(1+INDEX(GSDP_GRs[2036],MATCH($B35,GSDP_GRs[State],0)))</f>
        <v>68967.667908730975</v>
      </c>
      <c r="AZ35" s="34">
        <f t="shared" si="15"/>
        <v>68819.710262342036</v>
      </c>
      <c r="BA35" s="33">
        <f>AZ35*(1+INDEX(GSDP_GRs[2037],MATCH($B35,GSDP_GRs[State],0)))</f>
        <v>73081.470895970881</v>
      </c>
      <c r="BB35" s="34">
        <f t="shared" si="16"/>
        <v>72924.369564555935</v>
      </c>
      <c r="BC35" s="33">
        <f>BB35*(1+INDEX(GSDP_GRs[2038],MATCH($B35,GSDP_GRs[State],0)))</f>
        <v>77440.317194351286</v>
      </c>
      <c r="BD35" s="34">
        <f t="shared" si="17"/>
        <v>77273.509614242415</v>
      </c>
      <c r="BE35" s="33">
        <f>BD35*(1+INDEX(GSDP_GRs[2039],MATCH($B35,GSDP_GRs[State],0)))</f>
        <v>82058.784066008331</v>
      </c>
      <c r="BF35" s="34">
        <f t="shared" si="18"/>
        <v>81881.673202944672</v>
      </c>
      <c r="BG35" s="33">
        <f>BF35*(1+INDEX(GSDP_GRs[2040],MATCH($B35,GSDP_GRs[State],0)))</f>
        <v>86952.314885999265</v>
      </c>
      <c r="BH35" s="34">
        <f t="shared" si="19"/>
        <v>86764.267130871856</v>
      </c>
      <c r="BI35" s="33">
        <f>BH35*(1+INDEX(GSDP_GRs[2041],MATCH($B35,GSDP_GRs[State],0)))</f>
        <v>92137.270543040286</v>
      </c>
      <c r="BJ35" s="34">
        <f t="shared" si="20"/>
        <v>91937.613479623091</v>
      </c>
      <c r="BK35" s="192">
        <f t="shared" si="24"/>
        <v>5.993720978417949E-2</v>
      </c>
      <c r="BL35" s="191"/>
      <c r="BM35" s="192"/>
      <c r="BN35" s="44"/>
      <c r="BO35" s="192"/>
    </row>
    <row r="36" spans="1:67" x14ac:dyDescent="0.35">
      <c r="A36" s="44" t="s">
        <v>20</v>
      </c>
      <c r="B36" s="49" t="s">
        <v>35</v>
      </c>
      <c r="C36" s="48" t="s">
        <v>31</v>
      </c>
      <c r="D36" s="47">
        <v>16818.009999999998</v>
      </c>
      <c r="E36" s="47">
        <v>17310.43</v>
      </c>
      <c r="F36" s="47">
        <v>19170.25</v>
      </c>
      <c r="G36" s="47">
        <v>18206.650000000001</v>
      </c>
      <c r="H36" s="47">
        <v>19060.240000000002</v>
      </c>
      <c r="I36" s="47">
        <v>20474.36</v>
      </c>
      <c r="J36" s="47">
        <v>22317.67</v>
      </c>
      <c r="K36" s="47">
        <v>25983.66</v>
      </c>
      <c r="L36" s="47">
        <v>26125.23</v>
      </c>
      <c r="M36" s="46">
        <v>25576.400000000001</v>
      </c>
      <c r="N36" s="45">
        <f t="shared" si="0"/>
        <v>6.4117017017726763E-2</v>
      </c>
      <c r="O36" s="33"/>
      <c r="P36" s="34">
        <f t="shared" si="21"/>
        <v>19380.29517134932</v>
      </c>
      <c r="Q36" s="29"/>
      <c r="R36" s="29"/>
      <c r="S36" s="33"/>
      <c r="T36" s="34">
        <f t="shared" si="22"/>
        <v>25978.74825156157</v>
      </c>
      <c r="V36" s="34">
        <f t="shared" si="23"/>
        <v>24671.33884764235</v>
      </c>
      <c r="W36" s="191">
        <f>V36*(1+INDEX(GSDP_GRs[2022],MATCH($B36,GSDP_GRs[State],0)))</f>
        <v>26253.191500386736</v>
      </c>
      <c r="X36" s="34">
        <f t="shared" si="1"/>
        <v>26802.318387614574</v>
      </c>
      <c r="Y36" s="191">
        <f>X36*(1+INDEX(GSDP_GRs[2023],MATCH($B36,GSDP_GRs[State],0)))</f>
        <v>28520.803091787788</v>
      </c>
      <c r="Z36" s="34">
        <f t="shared" si="2"/>
        <v>28587.315778822245</v>
      </c>
      <c r="AA36" s="191">
        <f>Z36*(1+INDEX(GSDP_GRs[2024],MATCH($B36,GSDP_GRs[State],0)))</f>
        <v>30420.249191104122</v>
      </c>
      <c r="AB36" s="34">
        <f t="shared" si="3"/>
        <v>30263.776092140353</v>
      </c>
      <c r="AC36" s="191">
        <f>AB36*(1+INDEX(GSDP_GRs[2025],MATCH($B36,GSDP_GRs[State],0)))</f>
        <v>32204.199138860789</v>
      </c>
      <c r="AD36" s="34">
        <f t="shared" si="4"/>
        <v>32205.514101890316</v>
      </c>
      <c r="AE36" s="33">
        <f>AD36*(1+INDEX(GSDP_GRs[2026],MATCH($B36,GSDP_GRs[State],0)))</f>
        <v>34270.435597625859</v>
      </c>
      <c r="AF36" s="34">
        <f t="shared" si="5"/>
        <v>34254.615610867171</v>
      </c>
      <c r="AG36" s="33">
        <f>AF36*(1+INDEX(GSDP_GRs[2027],MATCH($B36,GSDP_GRs[State],0)))</f>
        <v>36450.919382924832</v>
      </c>
      <c r="AH36" s="34">
        <f t="shared" si="6"/>
        <v>36396.97614933068</v>
      </c>
      <c r="AI36" s="33">
        <f>AH36*(1+INDEX(GSDP_GRs[2028],MATCH($B36,GSDP_GRs[State],0)))</f>
        <v>38730.641688491109</v>
      </c>
      <c r="AJ36" s="34">
        <f t="shared" si="7"/>
        <v>38648.921344190858</v>
      </c>
      <c r="AK36" s="33">
        <f>AJ36*(1+INDEX(GSDP_GRs[2029],MATCH($B36,GSDP_GRs[State],0)))</f>
        <v>41126.974891733124</v>
      </c>
      <c r="AL36" s="34">
        <f t="shared" si="8"/>
        <v>41040.014559266565</v>
      </c>
      <c r="AM36" s="33">
        <f>AL36*(1+INDEX(GSDP_GRs[2030],MATCH($B36,GSDP_GRs[State],0)))</f>
        <v>43671.377871170815</v>
      </c>
      <c r="AN36" s="34">
        <f t="shared" si="9"/>
        <v>43578.843013013626</v>
      </c>
      <c r="AO36" s="33">
        <f>AN36*(1+INDEX(GSDP_GRs[2031],MATCH($B36,GSDP_GRs[State],0)))</f>
        <v>46372.988432091865</v>
      </c>
      <c r="AP36" s="34">
        <f t="shared" si="10"/>
        <v>46274.523237828253</v>
      </c>
      <c r="AQ36" s="33">
        <f>AP36*(1+INDEX(GSDP_GRs[2032],MATCH($B36,GSDP_GRs[State],0)))</f>
        <v>49241.507631755281</v>
      </c>
      <c r="AR36" s="34">
        <f t="shared" si="11"/>
        <v>49136.733670311376</v>
      </c>
      <c r="AS36" s="33">
        <f>AR36*(1+INDEX(GSDP_GRs[2033],MATCH($B36,GSDP_GRs[State],0)))</f>
        <v>52287.23445924624</v>
      </c>
      <c r="AT36" s="34">
        <f t="shared" si="12"/>
        <v>52175.749246022264</v>
      </c>
      <c r="AU36" s="33">
        <f>AT36*(1+INDEX(GSDP_GRs[2034],MATCH($B36,GSDP_GRs[State],0)))</f>
        <v>55521.102648342116</v>
      </c>
      <c r="AV36" s="34">
        <f t="shared" si="13"/>
        <v>55402.478121886328</v>
      </c>
      <c r="AW36" s="33">
        <f>AV36*(1+INDEX(GSDP_GRs[2035],MATCH($B36,GSDP_GRs[State],0)))</f>
        <v>58954.719754451551</v>
      </c>
      <c r="AX36" s="34">
        <f t="shared" si="14"/>
        <v>58828.50065698276</v>
      </c>
      <c r="AY36" s="33">
        <f>AX36*(1+INDEX(GSDP_GRs[2036],MATCH($B36,GSDP_GRs[State],0)))</f>
        <v>62600.408634733874</v>
      </c>
      <c r="AZ36" s="34">
        <f t="shared" si="15"/>
        <v>62466.110790462291</v>
      </c>
      <c r="BA36" s="33">
        <f>AZ36*(1+INDEX(GSDP_GRs[2037],MATCH($B36,GSDP_GRs[State],0)))</f>
        <v>66471.251479045561</v>
      </c>
      <c r="BB36" s="34">
        <f t="shared" si="16"/>
        <v>66328.359963861905</v>
      </c>
      <c r="BC36" s="33">
        <f>BB36*(1+INDEX(GSDP_GRs[2038],MATCH($B36,GSDP_GRs[State],0)))</f>
        <v>70581.136548422743</v>
      </c>
      <c r="BD36" s="34">
        <f t="shared" si="17"/>
        <v>70429.103744122258</v>
      </c>
      <c r="BE36" s="33">
        <f>BD36*(1+INDEX(GSDP_GRs[2039],MATCH($B36,GSDP_GRs[State],0)))</f>
        <v>74944.807787427388</v>
      </c>
      <c r="BF36" s="34">
        <f t="shared" si="18"/>
        <v>74783.051313206495</v>
      </c>
      <c r="BG36" s="33">
        <f>BF36*(1+INDEX(GSDP_GRs[2040],MATCH($B36,GSDP_GRs[State],0)))</f>
        <v>79577.917486892897</v>
      </c>
      <c r="BH36" s="34">
        <f t="shared" si="19"/>
        <v>79405.818000401428</v>
      </c>
      <c r="BI36" s="33">
        <f>BH36*(1+INDEX(GSDP_GRs[2041],MATCH($B36,GSDP_GRs[State],0)))</f>
        <v>84497.082184439685</v>
      </c>
      <c r="BJ36" s="34">
        <f t="shared" si="20"/>
        <v>84313.981044186279</v>
      </c>
      <c r="BK36" s="192">
        <f t="shared" si="24"/>
        <v>6.2123669178234309E-2</v>
      </c>
      <c r="BL36" s="191"/>
      <c r="BM36" s="192"/>
      <c r="BN36" s="44"/>
      <c r="BO36" s="192"/>
    </row>
    <row r="37" spans="1:67" s="23" customFormat="1" x14ac:dyDescent="0.35">
      <c r="A37" s="2"/>
      <c r="B37" s="38"/>
      <c r="C37" s="37" t="s">
        <v>89</v>
      </c>
      <c r="D37" s="35">
        <f t="shared" ref="D37:M37" si="25">SUM(D5:D36)</f>
        <v>8627510.25</v>
      </c>
      <c r="E37" s="35">
        <f t="shared" si="25"/>
        <v>9125207.9900000002</v>
      </c>
      <c r="F37" s="35">
        <f t="shared" si="25"/>
        <v>9719230.2200000007</v>
      </c>
      <c r="G37" s="35">
        <f t="shared" si="25"/>
        <v>10300128.700000003</v>
      </c>
      <c r="H37" s="35">
        <f t="shared" si="25"/>
        <v>11181732.060000001</v>
      </c>
      <c r="I37" s="35">
        <f t="shared" si="25"/>
        <v>12217497.710000001</v>
      </c>
      <c r="J37" s="35">
        <f t="shared" si="25"/>
        <v>13060687.729999999</v>
      </c>
      <c r="K37" s="35">
        <f t="shared" si="25"/>
        <v>13885496.73</v>
      </c>
      <c r="L37" s="35">
        <f t="shared" si="25"/>
        <v>14616594.67</v>
      </c>
      <c r="M37" s="35">
        <f t="shared" si="25"/>
        <v>14189226.229999999</v>
      </c>
      <c r="N37" s="36"/>
      <c r="O37" s="35"/>
      <c r="P37" s="34">
        <f>SUM(P5:P36)</f>
        <v>11369493.135959459</v>
      </c>
      <c r="Q37" s="29"/>
      <c r="R37" s="29"/>
      <c r="S37" s="35"/>
      <c r="T37" s="34">
        <f>SUM(T5:T36)</f>
        <v>14534640.775489694</v>
      </c>
      <c r="U37" s="35"/>
      <c r="V37" s="34">
        <f t="shared" ref="V37:BJ37" si="26">SUM(V5:V36)</f>
        <v>13687118.136492422</v>
      </c>
      <c r="W37" s="35">
        <f t="shared" si="26"/>
        <v>14620039.197736148</v>
      </c>
      <c r="X37" s="34">
        <f t="shared" si="26"/>
        <v>14925840.365403082</v>
      </c>
      <c r="Y37" s="35">
        <f t="shared" si="26"/>
        <v>15908269.502785493</v>
      </c>
      <c r="Z37" s="34">
        <f t="shared" si="26"/>
        <v>15945368.799999997</v>
      </c>
      <c r="AA37" s="35">
        <f t="shared" si="26"/>
        <v>16971831.970531523</v>
      </c>
      <c r="AB37" s="34">
        <f t="shared" si="26"/>
        <v>16884533.699999999</v>
      </c>
      <c r="AC37" s="35">
        <f t="shared" si="26"/>
        <v>17952715.554066103</v>
      </c>
      <c r="AD37" s="34">
        <f t="shared" si="26"/>
        <v>17953448.599999998</v>
      </c>
      <c r="AE37" s="33">
        <f t="shared" si="26"/>
        <v>19076510.036569837</v>
      </c>
      <c r="AF37" s="34">
        <f t="shared" si="26"/>
        <v>19067703.899999999</v>
      </c>
      <c r="AG37" s="33">
        <f t="shared" si="26"/>
        <v>20254790.596769437</v>
      </c>
      <c r="AH37" s="34">
        <f t="shared" si="26"/>
        <v>20224815.800000008</v>
      </c>
      <c r="AI37" s="33">
        <f t="shared" si="26"/>
        <v>21484081.485457968</v>
      </c>
      <c r="AJ37" s="34">
        <f t="shared" si="26"/>
        <v>21438750.800000001</v>
      </c>
      <c r="AK37" s="33">
        <f t="shared" si="26"/>
        <v>22773702.19554539</v>
      </c>
      <c r="AL37" s="34">
        <f t="shared" si="26"/>
        <v>22725548.672957543</v>
      </c>
      <c r="AM37" s="33">
        <f t="shared" si="26"/>
        <v>24140734.365657106</v>
      </c>
      <c r="AN37" s="34">
        <f t="shared" si="26"/>
        <v>24089582.798217986</v>
      </c>
      <c r="AO37" s="33">
        <f t="shared" si="26"/>
        <v>25589824.717129514</v>
      </c>
      <c r="AP37" s="34">
        <f t="shared" si="26"/>
        <v>25535489.054340955</v>
      </c>
      <c r="AQ37" s="33">
        <f t="shared" si="26"/>
        <v>27125898.89548713</v>
      </c>
      <c r="AR37" s="34">
        <f t="shared" si="26"/>
        <v>27068181.574842501</v>
      </c>
      <c r="AS37" s="33">
        <f t="shared" si="26"/>
        <v>28754178.213084057</v>
      </c>
      <c r="AT37" s="34">
        <f t="shared" si="26"/>
        <v>28692869.449629292</v>
      </c>
      <c r="AU37" s="33">
        <f t="shared" si="26"/>
        <v>30480197.396731909</v>
      </c>
      <c r="AV37" s="34">
        <f t="shared" si="26"/>
        <v>30415074.428887278</v>
      </c>
      <c r="AW37" s="33">
        <f t="shared" si="26"/>
        <v>32309823.400638558</v>
      </c>
      <c r="AX37" s="34">
        <f t="shared" si="26"/>
        <v>32240649.689594042</v>
      </c>
      <c r="AY37" s="33">
        <f t="shared" si="26"/>
        <v>34249275.348603383</v>
      </c>
      <c r="AZ37" s="34">
        <f t="shared" si="26"/>
        <v>34175799.728435799</v>
      </c>
      <c r="BA37" s="33">
        <f t="shared" si="26"/>
        <v>36305145.673253037</v>
      </c>
      <c r="BB37" s="34">
        <f t="shared" si="26"/>
        <v>36227101.44873818</v>
      </c>
      <c r="BC37" s="33">
        <f t="shared" si="26"/>
        <v>38484422.524170324</v>
      </c>
      <c r="BD37" s="34">
        <f t="shared" si="26"/>
        <v>38401526.513077892</v>
      </c>
      <c r="BE37" s="33">
        <f t="shared" si="26"/>
        <v>40794513.521082066</v>
      </c>
      <c r="BF37" s="34">
        <f t="shared" si="26"/>
        <v>40706465.037544109</v>
      </c>
      <c r="BG37" s="33">
        <f t="shared" si="26"/>
        <v>43243270.932843141</v>
      </c>
      <c r="BH37" s="34">
        <f t="shared" si="26"/>
        <v>43149750.708178058</v>
      </c>
      <c r="BI37" s="33">
        <f t="shared" si="26"/>
        <v>45839018.367801085</v>
      </c>
      <c r="BJ37" s="34">
        <f t="shared" si="26"/>
        <v>45739687.404952921</v>
      </c>
      <c r="BK37" s="192">
        <f>(BJ37/AB37)^(1/17)-1</f>
        <v>6.0373989007278306E-2</v>
      </c>
    </row>
    <row r="38" spans="1:67" s="29" customFormat="1" ht="29.25" customHeight="1" x14ac:dyDescent="0.3">
      <c r="A38" s="2"/>
      <c r="B38" s="155" t="s">
        <v>88</v>
      </c>
      <c r="C38" s="32"/>
      <c r="D38" s="31">
        <f>GDP_input!D5</f>
        <v>8736328.8108910192</v>
      </c>
      <c r="E38" s="31">
        <f>GDP_input!E5</f>
        <v>9213016.7685994264</v>
      </c>
      <c r="F38" s="31">
        <f>GDP_input!F5</f>
        <v>9801369.8221771102</v>
      </c>
      <c r="G38" s="31">
        <f>GDP_input!G5</f>
        <v>10527673.634424319</v>
      </c>
      <c r="H38" s="31">
        <f>GDP_input!H5</f>
        <v>11369493.135959458</v>
      </c>
      <c r="I38" s="31">
        <f>GDP_input!I5</f>
        <v>12308193</v>
      </c>
      <c r="J38" s="31">
        <f>GDP_input!J5</f>
        <v>13144582</v>
      </c>
      <c r="K38" s="31">
        <f>GDP_input!K5</f>
        <v>13992914</v>
      </c>
      <c r="L38" s="31">
        <f>GDP_input!L5</f>
        <v>14534640.775489697</v>
      </c>
      <c r="M38" s="31">
        <f>GDP_input!M5</f>
        <v>13687118.136492422</v>
      </c>
      <c r="N38" s="30"/>
    </row>
    <row r="39" spans="1:67" s="24" customFormat="1" ht="15" thickBot="1" x14ac:dyDescent="0.4">
      <c r="A39" s="2"/>
      <c r="B39" s="28"/>
      <c r="C39" s="27"/>
      <c r="D39" s="26">
        <f t="shared" ref="D39:K39" si="27">D38/D37-1</f>
        <v>1.2612973817216711E-2</v>
      </c>
      <c r="E39" s="26">
        <f t="shared" si="27"/>
        <v>9.6226605131251031E-3</v>
      </c>
      <c r="F39" s="26">
        <f t="shared" si="27"/>
        <v>8.4512456560690286E-3</v>
      </c>
      <c r="G39" s="26">
        <f t="shared" si="27"/>
        <v>2.2091465170169799E-2</v>
      </c>
      <c r="H39" s="26">
        <f t="shared" si="27"/>
        <v>1.6791770268859141E-2</v>
      </c>
      <c r="I39" s="26">
        <f t="shared" si="27"/>
        <v>7.4233932473557473E-3</v>
      </c>
      <c r="J39" s="26">
        <f t="shared" si="27"/>
        <v>6.4234190215954889E-3</v>
      </c>
      <c r="K39" s="26">
        <f t="shared" si="27"/>
        <v>7.7359328289583473E-3</v>
      </c>
      <c r="L39" s="26">
        <f>L38/L37-1</f>
        <v>-5.6069075157779702E-3</v>
      </c>
      <c r="M39" s="26">
        <f>M38/M37-1</f>
        <v>-3.5386573261195875E-2</v>
      </c>
      <c r="N39" s="25"/>
      <c r="O39" s="2">
        <f>O40/H37</f>
        <v>1.0167917702688591</v>
      </c>
      <c r="P39" s="2"/>
      <c r="Q39" s="2"/>
      <c r="R39" s="2"/>
      <c r="S39" s="2">
        <f>S40/L37</f>
        <v>0.99439309248422203</v>
      </c>
      <c r="T39" s="2"/>
      <c r="U39" s="2">
        <f>U40/M37</f>
        <v>0.96461342673880413</v>
      </c>
      <c r="V39" s="2"/>
      <c r="W39" s="2">
        <f>W40/W37</f>
        <v>1.0209165764558472</v>
      </c>
      <c r="X39" s="2"/>
      <c r="Y39" s="2">
        <f>Y40/Y37</f>
        <v>1.0023320762329309</v>
      </c>
      <c r="Z39" s="2"/>
      <c r="AA39" s="2">
        <f>AA40/AA37</f>
        <v>0.99485628477331722</v>
      </c>
      <c r="AB39" s="2"/>
      <c r="AC39" s="2">
        <f>AC40/AC37</f>
        <v>1.0000408320363396</v>
      </c>
      <c r="AD39" s="2"/>
      <c r="AE39" s="2">
        <f>AE40/AE37</f>
        <v>0.99953837800766721</v>
      </c>
      <c r="AF39" s="2"/>
      <c r="AG39" s="2">
        <f>AG40/AG37</f>
        <v>0.99852011322327783</v>
      </c>
      <c r="AH39" s="2"/>
      <c r="AI39" s="2">
        <f>AI40/AI37</f>
        <v>0.99789003381463381</v>
      </c>
      <c r="AJ39" s="2"/>
      <c r="AK39" s="2">
        <f>AK40/AK37</f>
        <v>0.9978855645790754</v>
      </c>
      <c r="AL39" s="2"/>
      <c r="AM39" s="2">
        <f>AM40/AM37</f>
        <v>0.99788110971835686</v>
      </c>
      <c r="AN39" s="2"/>
      <c r="AO39" s="2">
        <f>AO40/AO37</f>
        <v>0.99787666920781259</v>
      </c>
      <c r="AQ39" s="2">
        <f>AQ40/AQ37</f>
        <v>0.99787224302254429</v>
      </c>
      <c r="AS39" s="2">
        <f>AS40/AS37</f>
        <v>0.99786783113742861</v>
      </c>
      <c r="AU39" s="2">
        <f>AU40/AU37</f>
        <v>0.99786343352711981</v>
      </c>
      <c r="AW39" s="2">
        <f>AW40/AW37</f>
        <v>0.99785905016605114</v>
      </c>
      <c r="AY39" s="2">
        <f>AY40/AY37</f>
        <v>0.99785468102843877</v>
      </c>
      <c r="BA39" s="2">
        <f>BA40/BA37</f>
        <v>0.99785032608828339</v>
      </c>
      <c r="BC39" s="2">
        <f>BC40/BC37</f>
        <v>0.99784598531937518</v>
      </c>
      <c r="BE39" s="2">
        <f>BE40/BE37</f>
        <v>0.99784165869529351</v>
      </c>
      <c r="BG39" s="2">
        <f>BG40/BG37</f>
        <v>0.99783734618941478</v>
      </c>
      <c r="BI39" s="2">
        <f>BI40/BI37</f>
        <v>0.99783304777490744</v>
      </c>
    </row>
    <row r="40" spans="1:67" x14ac:dyDescent="0.35">
      <c r="N40" s="20"/>
      <c r="O40" s="85">
        <f>H38</f>
        <v>11369493.135959458</v>
      </c>
      <c r="P40" s="85"/>
      <c r="Q40" s="85"/>
      <c r="R40" s="85"/>
      <c r="S40" s="85">
        <f>L38</f>
        <v>14534640.775489697</v>
      </c>
      <c r="T40" s="85"/>
      <c r="U40" s="85">
        <f>M38</f>
        <v>13687118.136492422</v>
      </c>
      <c r="V40" s="85"/>
      <c r="W40" s="85">
        <f>GDP_input!N16*100</f>
        <v>14925840.365403078</v>
      </c>
      <c r="X40" s="85"/>
      <c r="Y40" s="85">
        <f>GDP_input!O16*100</f>
        <v>15945368.799999999</v>
      </c>
      <c r="Z40" s="85"/>
      <c r="AA40" s="85">
        <f>GDP_input!P16*100</f>
        <v>16884533.699999999</v>
      </c>
      <c r="AB40" s="85"/>
      <c r="AC40" s="85">
        <f>GDP_input!Q16*100</f>
        <v>17953448.600000001</v>
      </c>
      <c r="AD40" s="85"/>
      <c r="AE40" s="85">
        <f>GDP_input!R16*100</f>
        <v>19067703.899999999</v>
      </c>
      <c r="AF40" s="85"/>
      <c r="AG40" s="85">
        <f>GDP_input!S16*100</f>
        <v>20224815.800000001</v>
      </c>
      <c r="AH40" s="85"/>
      <c r="AI40" s="85">
        <f>GDP_input!T16*100</f>
        <v>21438750.800000001</v>
      </c>
      <c r="AJ40" s="85"/>
      <c r="AK40" s="85">
        <f>GDP_input!U16*100</f>
        <v>22725548.67295754</v>
      </c>
      <c r="AL40" s="85"/>
      <c r="AM40" s="85">
        <f>GDP_input!V16*100</f>
        <v>24089582.798217986</v>
      </c>
      <c r="AN40" s="85"/>
      <c r="AO40" s="85">
        <f>GDP_input!W16*100</f>
        <v>25535489.054340955</v>
      </c>
      <c r="AQ40" s="85">
        <f>GDP_input!X16*100</f>
        <v>27068181.574842498</v>
      </c>
      <c r="AS40" s="85">
        <f>GDP_input!Y16*100</f>
        <v>28692869.449629292</v>
      </c>
      <c r="AU40" s="85">
        <f>GDP_input!Z16*100</f>
        <v>30415074.428887282</v>
      </c>
      <c r="AW40" s="85">
        <f>GDP_input!AA16*100</f>
        <v>32240649.689594045</v>
      </c>
      <c r="AY40" s="85">
        <f>GDP_input!AB16*100</f>
        <v>34175799.728435799</v>
      </c>
      <c r="BA40" s="85">
        <f>GDP_input!AC16*100</f>
        <v>36227101.448738173</v>
      </c>
      <c r="BC40" s="85">
        <f>GDP_input!AD16*100</f>
        <v>38401526.513077892</v>
      </c>
      <c r="BE40" s="85">
        <f>GDP_input!AE16*100</f>
        <v>40706465.037544109</v>
      </c>
      <c r="BG40" s="85">
        <f>GDP_input!AF16*100</f>
        <v>43149750.708178058</v>
      </c>
      <c r="BI40" s="85">
        <f>GDP_input!AG16*100</f>
        <v>45739687.404952921</v>
      </c>
    </row>
    <row r="41" spans="1:67" x14ac:dyDescent="0.35">
      <c r="I41" s="72" t="s">
        <v>183</v>
      </c>
      <c r="N41" s="22"/>
      <c r="O41" s="22"/>
      <c r="P41" s="22"/>
      <c r="Q41" s="22"/>
      <c r="R41" s="22"/>
      <c r="S41" s="22">
        <f>S40/K38-1</f>
        <v>3.8714364676985635E-2</v>
      </c>
      <c r="T41" s="22"/>
      <c r="U41" s="22">
        <f>U40/S40-1</f>
        <v>-5.8310532202934362E-2</v>
      </c>
      <c r="V41" s="22"/>
      <c r="W41" s="22">
        <f>W40/U40-1</f>
        <v>9.0502779077210604E-2</v>
      </c>
      <c r="X41" s="22"/>
      <c r="Y41" s="22">
        <f>Y40/W40-1</f>
        <v>6.8306266825692852E-2</v>
      </c>
      <c r="Z41" s="22"/>
      <c r="AA41" s="22">
        <f>AA40/Y40-1</f>
        <v>5.8898913645697659E-2</v>
      </c>
      <c r="AB41" s="22"/>
      <c r="AC41" s="22">
        <f>AC40/AA40-1</f>
        <v>6.3307339070903801E-2</v>
      </c>
      <c r="AD41" s="22"/>
      <c r="AE41" s="22">
        <f>AE40/AC40-1</f>
        <v>6.2063580364164483E-2</v>
      </c>
      <c r="AF41" s="22"/>
      <c r="AG41" s="22">
        <f>AG40/AE40-1</f>
        <v>6.0684385811130781E-2</v>
      </c>
      <c r="AH41" s="22"/>
      <c r="AI41" s="22">
        <f>AI40/AG40-1</f>
        <v>6.0022054687884907E-2</v>
      </c>
      <c r="AJ41" s="22"/>
      <c r="AK41" s="22">
        <f>AK40/AI40-1</f>
        <v>6.0022054687885129E-2</v>
      </c>
      <c r="AL41" s="22"/>
      <c r="AM41" s="22">
        <f>AM40/AK40-1</f>
        <v>6.0022054687884907E-2</v>
      </c>
      <c r="AN41" s="22"/>
      <c r="AO41" s="22">
        <f>AO40/AM40-1</f>
        <v>6.0022054687884907E-2</v>
      </c>
      <c r="AP41" s="21"/>
      <c r="AQ41" s="22">
        <f>AQ40/AO40-1</f>
        <v>6.0022054687885129E-2</v>
      </c>
      <c r="AS41" s="22">
        <f>AS40/AQ40-1</f>
        <v>6.0022054687884907E-2</v>
      </c>
      <c r="AU41" s="22">
        <f>AU40/AS40-1</f>
        <v>6.0022054687884907E-2</v>
      </c>
      <c r="AW41" s="22">
        <f>AW40/AU40-1</f>
        <v>6.0022054687884907E-2</v>
      </c>
      <c r="AY41" s="22">
        <f>AY40/AW40-1</f>
        <v>6.0022054687884907E-2</v>
      </c>
      <c r="BA41" s="22">
        <f>BA40/AY40-1</f>
        <v>6.0022054687884907E-2</v>
      </c>
      <c r="BC41" s="22">
        <f>BC40/BA40-1</f>
        <v>6.0022054687884907E-2</v>
      </c>
      <c r="BE41" s="22">
        <f>BE40/BC40-1</f>
        <v>6.0022054687884685E-2</v>
      </c>
      <c r="BG41" s="22">
        <f>BG40/BE40-1</f>
        <v>6.0022054687884907E-2</v>
      </c>
      <c r="BI41" s="22">
        <f>BI40/BG40-1</f>
        <v>6.0022054687884907E-2</v>
      </c>
    </row>
    <row r="42" spans="1:67" x14ac:dyDescent="0.35">
      <c r="A42" s="3"/>
      <c r="C42" s="2" t="s">
        <v>179</v>
      </c>
      <c r="D42" s="5" t="s">
        <v>186</v>
      </c>
      <c r="F42" s="2" t="s">
        <v>181</v>
      </c>
      <c r="G42" s="2" t="s">
        <v>182</v>
      </c>
      <c r="I42" s="195" t="s">
        <v>179</v>
      </c>
      <c r="J42" s="5" t="s">
        <v>86</v>
      </c>
      <c r="K42" s="5" t="s">
        <v>85</v>
      </c>
      <c r="L42" s="5" t="s">
        <v>84</v>
      </c>
      <c r="M42" s="5" t="s">
        <v>83</v>
      </c>
      <c r="N42" s="5" t="s">
        <v>82</v>
      </c>
      <c r="O42" s="5" t="s">
        <v>81</v>
      </c>
      <c r="P42" s="5" t="s">
        <v>80</v>
      </c>
      <c r="Q42" s="5" t="s">
        <v>79</v>
      </c>
      <c r="R42" s="5" t="s">
        <v>78</v>
      </c>
      <c r="S42" s="5" t="s">
        <v>77</v>
      </c>
      <c r="T42" s="5" t="s">
        <v>141</v>
      </c>
      <c r="U42" s="5" t="s">
        <v>142</v>
      </c>
      <c r="V42" s="5" t="s">
        <v>143</v>
      </c>
      <c r="W42" s="5" t="s">
        <v>144</v>
      </c>
      <c r="X42" s="5" t="s">
        <v>145</v>
      </c>
      <c r="Y42" s="5" t="s">
        <v>146</v>
      </c>
      <c r="Z42" s="5" t="s">
        <v>147</v>
      </c>
      <c r="AA42" s="5" t="s">
        <v>148</v>
      </c>
      <c r="AB42" s="5" t="s">
        <v>149</v>
      </c>
      <c r="AC42" s="5" t="s">
        <v>158</v>
      </c>
    </row>
    <row r="43" spans="1:67" x14ac:dyDescent="0.35">
      <c r="A43" s="3"/>
      <c r="C43" s="7" t="s">
        <v>7</v>
      </c>
      <c r="D43" s="2" t="s">
        <v>28</v>
      </c>
      <c r="F43" s="197">
        <v>0.01</v>
      </c>
      <c r="G43" s="2">
        <v>1.25</v>
      </c>
      <c r="I43" s="196" t="s">
        <v>65</v>
      </c>
      <c r="J43" s="192">
        <f>$N5*INDEX(GDPGR_TempTbl[[Multiply by]:[Multiply by]],MATCH($N5,GDPGR_TempTbl[[If GDP  GR &gt;=]:[If GDP  GR &gt;=]],1))</f>
        <v>6.3936792661932529E-2</v>
      </c>
      <c r="K43" s="192">
        <f>GSDP_GRs[[#This Row],[2022]]*INDEX(GDPGR_TempTbl[[Multiply by]:[Multiply by]],MATCH(GSDP_GRs[[#This Row],[2022]],GDPGR_TempTbl[[If GDP  GR &gt;=]:[If GDP  GR &gt;=]],1))</f>
        <v>6.3936792661932529E-2</v>
      </c>
      <c r="L43" s="192">
        <f>GSDP_GRs[[#This Row],[2023]]*INDEX(GDPGR_TempTbl[[Multiply by]:[Multiply by]],MATCH(GSDP_GRs[[#This Row],[2023]],GDPGR_TempTbl[[If GDP  GR &gt;=]:[If GDP  GR &gt;=]],1))</f>
        <v>6.3936792661932529E-2</v>
      </c>
      <c r="M43" s="192">
        <f>GSDP_GRs[[#This Row],[2024]]*INDEX(GDPGR_TempTbl[[Multiply by]:[Multiply by]],MATCH(GSDP_GRs[[#This Row],[2024]],GDPGR_TempTbl[[If GDP  GR &gt;=]:[If GDP  GR &gt;=]],1))</f>
        <v>6.3936792661932529E-2</v>
      </c>
      <c r="N43" s="192">
        <f>GSDP_GRs[[#This Row],[2025]]*INDEX(GDPGR_TempTbl[[Multiply by]:[Multiply by]],MATCH(GSDP_GRs[[#This Row],[2025]],GDPGR_TempTbl[[If GDP  GR &gt;=]:[If GDP  GR &gt;=]],1))</f>
        <v>6.3936792661932529E-2</v>
      </c>
      <c r="O43" s="192">
        <f>GSDP_GRs[[#This Row],[2026]]*INDEX(GDPGR_TempTbl[[Multiply by]:[Multiply by]],MATCH(GSDP_GRs[[#This Row],[2026]],GDPGR_TempTbl[[If GDP  GR &gt;=]:[If GDP  GR &gt;=]],1))</f>
        <v>6.3936792661932529E-2</v>
      </c>
      <c r="P43" s="192">
        <f>GSDP_GRs[[#This Row],[2027]]*INDEX(GDPGR_TempTbl[[Multiply by]:[Multiply by]],MATCH(GSDP_GRs[[#This Row],[2027]],GDPGR_TempTbl[[If GDP  GR &gt;=]:[If GDP  GR &gt;=]],1))</f>
        <v>6.3936792661932529E-2</v>
      </c>
      <c r="Q43" s="192">
        <f>GSDP_GRs[[#This Row],[2028]]*INDEX(GDPGR_TempTbl[[Multiply by]:[Multiply by]],MATCH(GSDP_GRs[[#This Row],[2028]],GDPGR_TempTbl[[If GDP  GR &gt;=]:[If GDP  GR &gt;=]],1))</f>
        <v>6.3936792661932529E-2</v>
      </c>
      <c r="R43" s="192">
        <f>GSDP_GRs[[#This Row],[2029]]*INDEX(GDPGR_TempTbl[[Multiply by]:[Multiply by]],MATCH(GSDP_GRs[[#This Row],[2029]],GDPGR_TempTbl[[If GDP  GR &gt;=]:[If GDP  GR &gt;=]],1))</f>
        <v>6.3936792661932529E-2</v>
      </c>
      <c r="S43" s="192">
        <f>GSDP_GRs[[#This Row],[2030]]*INDEX(GDPGR_TempTbl[[Multiply by]:[Multiply by]],MATCH(GSDP_GRs[[#This Row],[2030]],GDPGR_TempTbl[[If GDP  GR &gt;=]:[If GDP  GR &gt;=]],1))</f>
        <v>6.3936792661932529E-2</v>
      </c>
      <c r="T43" s="192">
        <f>GSDP_GRs[[#This Row],[2031]]*INDEX(GDPGR_TempTbl[[Multiply by]:[Multiply by]],MATCH(GSDP_GRs[[#This Row],[2031]],GDPGR_TempTbl[[If GDP  GR &gt;=]:[If GDP  GR &gt;=]],1))</f>
        <v>6.3936792661932529E-2</v>
      </c>
      <c r="U43" s="192">
        <f>GSDP_GRs[[#This Row],[2032]]*INDEX(GDPGR_TempTbl[[Multiply by]:[Multiply by]],MATCH(GSDP_GRs[[#This Row],[2032]],GDPGR_TempTbl[[If GDP  GR &gt;=]:[If GDP  GR &gt;=]],1))</f>
        <v>6.3936792661932529E-2</v>
      </c>
      <c r="V43" s="192">
        <f>GSDP_GRs[[#This Row],[2033]]*INDEX(GDPGR_TempTbl[[Multiply by]:[Multiply by]],MATCH(GSDP_GRs[[#This Row],[2033]],GDPGR_TempTbl[[If GDP  GR &gt;=]:[If GDP  GR &gt;=]],1))</f>
        <v>6.3936792661932529E-2</v>
      </c>
      <c r="W43" s="192">
        <f>GSDP_GRs[[#This Row],[2034]]*INDEX(GDPGR_TempTbl[[Multiply by]:[Multiply by]],MATCH(GSDP_GRs[[#This Row],[2034]],GDPGR_TempTbl[[If GDP  GR &gt;=]:[If GDP  GR &gt;=]],1))</f>
        <v>6.3936792661932529E-2</v>
      </c>
      <c r="X43" s="192">
        <f>GSDP_GRs[[#This Row],[2035]]*INDEX(GDPGR_TempTbl[[Multiply by]:[Multiply by]],MATCH(GSDP_GRs[[#This Row],[2035]],GDPGR_TempTbl[[If GDP  GR &gt;=]:[If GDP  GR &gt;=]],1))</f>
        <v>6.3936792661932529E-2</v>
      </c>
      <c r="Y43" s="192">
        <f>GSDP_GRs[[#This Row],[2036]]*INDEX(GDPGR_TempTbl[[Multiply by]:[Multiply by]],MATCH(GSDP_GRs[[#This Row],[2036]],GDPGR_TempTbl[[If GDP  GR &gt;=]:[If GDP  GR &gt;=]],1))</f>
        <v>6.3936792661932529E-2</v>
      </c>
      <c r="Z43" s="192">
        <f>GSDP_GRs[[#This Row],[2037]]*INDEX(GDPGR_TempTbl[[Multiply by]:[Multiply by]],MATCH(GSDP_GRs[[#This Row],[2037]],GDPGR_TempTbl[[If GDP  GR &gt;=]:[If GDP  GR &gt;=]],1))</f>
        <v>6.3936792661932529E-2</v>
      </c>
      <c r="AA43" s="192">
        <f>GSDP_GRs[[#This Row],[2038]]*INDEX(GDPGR_TempTbl[[Multiply by]:[Multiply by]],MATCH(GSDP_GRs[[#This Row],[2038]],GDPGR_TempTbl[[If GDP  GR &gt;=]:[If GDP  GR &gt;=]],1))</f>
        <v>6.3936792661932529E-2</v>
      </c>
      <c r="AB43" s="192">
        <f>GSDP_GRs[[#This Row],[2039]]*INDEX(GDPGR_TempTbl[[Multiply by]:[Multiply by]],MATCH(GSDP_GRs[[#This Row],[2039]],GDPGR_TempTbl[[If GDP  GR &gt;=]:[If GDP  GR &gt;=]],1))</f>
        <v>6.3936792661932529E-2</v>
      </c>
      <c r="AC43" s="192">
        <f>GSDP_GRs[[#This Row],[2040]]*INDEX(GDPGR_TempTbl[[Multiply by]:[Multiply by]],MATCH(GSDP_GRs[[#This Row],[2040]],GDPGR_TempTbl[[If GDP  GR &gt;=]:[If GDP  GR &gt;=]],1))</f>
        <v>6.3936792661932529E-2</v>
      </c>
    </row>
    <row r="44" spans="1:67" x14ac:dyDescent="0.35">
      <c r="A44" s="3"/>
      <c r="C44" s="7" t="s">
        <v>22</v>
      </c>
      <c r="D44" s="2" t="s">
        <v>28</v>
      </c>
      <c r="F44" s="197">
        <v>0.03</v>
      </c>
      <c r="G44" s="2">
        <v>1.1000000000000001</v>
      </c>
      <c r="I44" s="196" t="s">
        <v>64</v>
      </c>
      <c r="J44" s="192">
        <f>$N6*INDEX(GDPGR_TempTbl[[Multiply by]:[Multiply by]],MATCH($N6,GDPGR_TempTbl[[If GDP  GR &gt;=]:[If GDP  GR &gt;=]],1))</f>
        <v>6.1561402489772599E-2</v>
      </c>
      <c r="K44" s="192">
        <f>GSDP_GRs[[#This Row],[2022]]*INDEX(GDPGR_TempTbl[[Multiply by]:[Multiply by]],MATCH(GSDP_GRs[[#This Row],[2022]],GDPGR_TempTbl[[If GDP  GR &gt;=]:[If GDP  GR &gt;=]],1))</f>
        <v>6.1561402489772599E-2</v>
      </c>
      <c r="L44" s="192">
        <f>GSDP_GRs[[#This Row],[2023]]*INDEX(GDPGR_TempTbl[[Multiply by]:[Multiply by]],MATCH(GSDP_GRs[[#This Row],[2023]],GDPGR_TempTbl[[If GDP  GR &gt;=]:[If GDP  GR &gt;=]],1))</f>
        <v>6.1561402489772599E-2</v>
      </c>
      <c r="M44" s="192">
        <f>GSDP_GRs[[#This Row],[2024]]*INDEX(GDPGR_TempTbl[[Multiply by]:[Multiply by]],MATCH(GSDP_GRs[[#This Row],[2024]],GDPGR_TempTbl[[If GDP  GR &gt;=]:[If GDP  GR &gt;=]],1))</f>
        <v>6.1561402489772599E-2</v>
      </c>
      <c r="N44" s="192">
        <f>GSDP_GRs[[#This Row],[2025]]*INDEX(GDPGR_TempTbl[[Multiply by]:[Multiply by]],MATCH(GSDP_GRs[[#This Row],[2025]],GDPGR_TempTbl[[If GDP  GR &gt;=]:[If GDP  GR &gt;=]],1))</f>
        <v>6.1561402489772599E-2</v>
      </c>
      <c r="O44" s="192">
        <f>GSDP_GRs[[#This Row],[2026]]*INDEX(GDPGR_TempTbl[[Multiply by]:[Multiply by]],MATCH(GSDP_GRs[[#This Row],[2026]],GDPGR_TempTbl[[If GDP  GR &gt;=]:[If GDP  GR &gt;=]],1))</f>
        <v>6.1561402489772599E-2</v>
      </c>
      <c r="P44" s="192">
        <f>GSDP_GRs[[#This Row],[2027]]*INDEX(GDPGR_TempTbl[[Multiply by]:[Multiply by]],MATCH(GSDP_GRs[[#This Row],[2027]],GDPGR_TempTbl[[If GDP  GR &gt;=]:[If GDP  GR &gt;=]],1))</f>
        <v>6.1561402489772599E-2</v>
      </c>
      <c r="Q44" s="192">
        <f>GSDP_GRs[[#This Row],[2028]]*INDEX(GDPGR_TempTbl[[Multiply by]:[Multiply by]],MATCH(GSDP_GRs[[#This Row],[2028]],GDPGR_TempTbl[[If GDP  GR &gt;=]:[If GDP  GR &gt;=]],1))</f>
        <v>6.1561402489772599E-2</v>
      </c>
      <c r="R44" s="192">
        <f>GSDP_GRs[[#This Row],[2029]]*INDEX(GDPGR_TempTbl[[Multiply by]:[Multiply by]],MATCH(GSDP_GRs[[#This Row],[2029]],GDPGR_TempTbl[[If GDP  GR &gt;=]:[If GDP  GR &gt;=]],1))</f>
        <v>6.1561402489772599E-2</v>
      </c>
      <c r="S44" s="192">
        <f>GSDP_GRs[[#This Row],[2030]]*INDEX(GDPGR_TempTbl[[Multiply by]:[Multiply by]],MATCH(GSDP_GRs[[#This Row],[2030]],GDPGR_TempTbl[[If GDP  GR &gt;=]:[If GDP  GR &gt;=]],1))</f>
        <v>6.1561402489772599E-2</v>
      </c>
      <c r="T44" s="192">
        <f>GSDP_GRs[[#This Row],[2031]]*INDEX(GDPGR_TempTbl[[Multiply by]:[Multiply by]],MATCH(GSDP_GRs[[#This Row],[2031]],GDPGR_TempTbl[[If GDP  GR &gt;=]:[If GDP  GR &gt;=]],1))</f>
        <v>6.1561402489772599E-2</v>
      </c>
      <c r="U44" s="192">
        <f>GSDP_GRs[[#This Row],[2032]]*INDEX(GDPGR_TempTbl[[Multiply by]:[Multiply by]],MATCH(GSDP_GRs[[#This Row],[2032]],GDPGR_TempTbl[[If GDP  GR &gt;=]:[If GDP  GR &gt;=]],1))</f>
        <v>6.1561402489772599E-2</v>
      </c>
      <c r="V44" s="192">
        <f>GSDP_GRs[[#This Row],[2033]]*INDEX(GDPGR_TempTbl[[Multiply by]:[Multiply by]],MATCH(GSDP_GRs[[#This Row],[2033]],GDPGR_TempTbl[[If GDP  GR &gt;=]:[If GDP  GR &gt;=]],1))</f>
        <v>6.1561402489772599E-2</v>
      </c>
      <c r="W44" s="192">
        <f>GSDP_GRs[[#This Row],[2034]]*INDEX(GDPGR_TempTbl[[Multiply by]:[Multiply by]],MATCH(GSDP_GRs[[#This Row],[2034]],GDPGR_TempTbl[[If GDP  GR &gt;=]:[If GDP  GR &gt;=]],1))</f>
        <v>6.1561402489772599E-2</v>
      </c>
      <c r="X44" s="192">
        <f>GSDP_GRs[[#This Row],[2035]]*INDEX(GDPGR_TempTbl[[Multiply by]:[Multiply by]],MATCH(GSDP_GRs[[#This Row],[2035]],GDPGR_TempTbl[[If GDP  GR &gt;=]:[If GDP  GR &gt;=]],1))</f>
        <v>6.1561402489772599E-2</v>
      </c>
      <c r="Y44" s="192">
        <f>GSDP_GRs[[#This Row],[2036]]*INDEX(GDPGR_TempTbl[[Multiply by]:[Multiply by]],MATCH(GSDP_GRs[[#This Row],[2036]],GDPGR_TempTbl[[If GDP  GR &gt;=]:[If GDP  GR &gt;=]],1))</f>
        <v>6.1561402489772599E-2</v>
      </c>
      <c r="Z44" s="192">
        <f>GSDP_GRs[[#This Row],[2037]]*INDEX(GDPGR_TempTbl[[Multiply by]:[Multiply by]],MATCH(GSDP_GRs[[#This Row],[2037]],GDPGR_TempTbl[[If GDP  GR &gt;=]:[If GDP  GR &gt;=]],1))</f>
        <v>6.1561402489772599E-2</v>
      </c>
      <c r="AA44" s="192">
        <f>GSDP_GRs[[#This Row],[2038]]*INDEX(GDPGR_TempTbl[[Multiply by]:[Multiply by]],MATCH(GSDP_GRs[[#This Row],[2038]],GDPGR_TempTbl[[If GDP  GR &gt;=]:[If GDP  GR &gt;=]],1))</f>
        <v>6.1561402489772599E-2</v>
      </c>
      <c r="AB44" s="192">
        <f>GSDP_GRs[[#This Row],[2039]]*INDEX(GDPGR_TempTbl[[Multiply by]:[Multiply by]],MATCH(GSDP_GRs[[#This Row],[2039]],GDPGR_TempTbl[[If GDP  GR &gt;=]:[If GDP  GR &gt;=]],1))</f>
        <v>6.1561402489772599E-2</v>
      </c>
      <c r="AC44" s="192">
        <f>GSDP_GRs[[#This Row],[2040]]*INDEX(GDPGR_TempTbl[[Multiply by]:[Multiply by]],MATCH(GSDP_GRs[[#This Row],[2040]],GDPGR_TempTbl[[If GDP  GR &gt;=]:[If GDP  GR &gt;=]],1))</f>
        <v>6.1561402489772599E-2</v>
      </c>
    </row>
    <row r="45" spans="1:67" x14ac:dyDescent="0.35">
      <c r="A45" s="3"/>
      <c r="C45" s="7" t="s">
        <v>23</v>
      </c>
      <c r="D45" s="2" t="s">
        <v>28</v>
      </c>
      <c r="F45" s="197">
        <v>5.5E-2</v>
      </c>
      <c r="G45" s="2">
        <v>1</v>
      </c>
      <c r="I45" s="196" t="s">
        <v>63</v>
      </c>
      <c r="J45" s="192">
        <f>$N7*INDEX(GDPGR_TempTbl[[Multiply by]:[Multiply by]],MATCH($N7,GDPGR_TempTbl[[If GDP  GR &gt;=]:[If GDP  GR &gt;=]],1))</f>
        <v>7.2607359260459831E-2</v>
      </c>
      <c r="K45" s="192">
        <f>GSDP_GRs[[#This Row],[2022]]*INDEX(GDPGR_TempTbl[[Multiply by]:[Multiply by]],MATCH(GSDP_GRs[[#This Row],[2022]],GDPGR_TempTbl[[If GDP  GR &gt;=]:[If GDP  GR &gt;=]],1))</f>
        <v>6.897699129743684E-2</v>
      </c>
      <c r="L45" s="192">
        <f>GSDP_GRs[[#This Row],[2023]]*INDEX(GDPGR_TempTbl[[Multiply by]:[Multiply by]],MATCH(GSDP_GRs[[#This Row],[2023]],GDPGR_TempTbl[[If GDP  GR &gt;=]:[If GDP  GR &gt;=]],1))</f>
        <v>6.5528141732564993E-2</v>
      </c>
      <c r="M45" s="192">
        <f>GSDP_GRs[[#This Row],[2024]]*INDEX(GDPGR_TempTbl[[Multiply by]:[Multiply by]],MATCH(GSDP_GRs[[#This Row],[2024]],GDPGR_TempTbl[[If GDP  GR &gt;=]:[If GDP  GR &gt;=]],1))</f>
        <v>6.2251734645936738E-2</v>
      </c>
      <c r="N45" s="192">
        <f>GSDP_GRs[[#This Row],[2025]]*INDEX(GDPGR_TempTbl[[Multiply by]:[Multiply by]],MATCH(GSDP_GRs[[#This Row],[2025]],GDPGR_TempTbl[[If GDP  GR &gt;=]:[If GDP  GR &gt;=]],1))</f>
        <v>6.2251734645936738E-2</v>
      </c>
      <c r="O45" s="192">
        <f>GSDP_GRs[[#This Row],[2026]]*INDEX(GDPGR_TempTbl[[Multiply by]:[Multiply by]],MATCH(GSDP_GRs[[#This Row],[2026]],GDPGR_TempTbl[[If GDP  GR &gt;=]:[If GDP  GR &gt;=]],1))</f>
        <v>6.2251734645936738E-2</v>
      </c>
      <c r="P45" s="192">
        <f>GSDP_GRs[[#This Row],[2027]]*INDEX(GDPGR_TempTbl[[Multiply by]:[Multiply by]],MATCH(GSDP_GRs[[#This Row],[2027]],GDPGR_TempTbl[[If GDP  GR &gt;=]:[If GDP  GR &gt;=]],1))</f>
        <v>6.2251734645936738E-2</v>
      </c>
      <c r="Q45" s="192">
        <f>GSDP_GRs[[#This Row],[2028]]*INDEX(GDPGR_TempTbl[[Multiply by]:[Multiply by]],MATCH(GSDP_GRs[[#This Row],[2028]],GDPGR_TempTbl[[If GDP  GR &gt;=]:[If GDP  GR &gt;=]],1))</f>
        <v>6.2251734645936738E-2</v>
      </c>
      <c r="R45" s="192">
        <f>GSDP_GRs[[#This Row],[2029]]*INDEX(GDPGR_TempTbl[[Multiply by]:[Multiply by]],MATCH(GSDP_GRs[[#This Row],[2029]],GDPGR_TempTbl[[If GDP  GR &gt;=]:[If GDP  GR &gt;=]],1))</f>
        <v>6.2251734645936738E-2</v>
      </c>
      <c r="S45" s="192">
        <f>GSDP_GRs[[#This Row],[2030]]*INDEX(GDPGR_TempTbl[[Multiply by]:[Multiply by]],MATCH(GSDP_GRs[[#This Row],[2030]],GDPGR_TempTbl[[If GDP  GR &gt;=]:[If GDP  GR &gt;=]],1))</f>
        <v>6.2251734645936738E-2</v>
      </c>
      <c r="T45" s="192">
        <f>GSDP_GRs[[#This Row],[2031]]*INDEX(GDPGR_TempTbl[[Multiply by]:[Multiply by]],MATCH(GSDP_GRs[[#This Row],[2031]],GDPGR_TempTbl[[If GDP  GR &gt;=]:[If GDP  GR &gt;=]],1))</f>
        <v>6.2251734645936738E-2</v>
      </c>
      <c r="U45" s="192">
        <f>GSDP_GRs[[#This Row],[2032]]*INDEX(GDPGR_TempTbl[[Multiply by]:[Multiply by]],MATCH(GSDP_GRs[[#This Row],[2032]],GDPGR_TempTbl[[If GDP  GR &gt;=]:[If GDP  GR &gt;=]],1))</f>
        <v>6.2251734645936738E-2</v>
      </c>
      <c r="V45" s="192">
        <f>GSDP_GRs[[#This Row],[2033]]*INDEX(GDPGR_TempTbl[[Multiply by]:[Multiply by]],MATCH(GSDP_GRs[[#This Row],[2033]],GDPGR_TempTbl[[If GDP  GR &gt;=]:[If GDP  GR &gt;=]],1))</f>
        <v>6.2251734645936738E-2</v>
      </c>
      <c r="W45" s="192">
        <f>GSDP_GRs[[#This Row],[2034]]*INDEX(GDPGR_TempTbl[[Multiply by]:[Multiply by]],MATCH(GSDP_GRs[[#This Row],[2034]],GDPGR_TempTbl[[If GDP  GR &gt;=]:[If GDP  GR &gt;=]],1))</f>
        <v>6.2251734645936738E-2</v>
      </c>
      <c r="X45" s="192">
        <f>GSDP_GRs[[#This Row],[2035]]*INDEX(GDPGR_TempTbl[[Multiply by]:[Multiply by]],MATCH(GSDP_GRs[[#This Row],[2035]],GDPGR_TempTbl[[If GDP  GR &gt;=]:[If GDP  GR &gt;=]],1))</f>
        <v>6.2251734645936738E-2</v>
      </c>
      <c r="Y45" s="192">
        <f>GSDP_GRs[[#This Row],[2036]]*INDEX(GDPGR_TempTbl[[Multiply by]:[Multiply by]],MATCH(GSDP_GRs[[#This Row],[2036]],GDPGR_TempTbl[[If GDP  GR &gt;=]:[If GDP  GR &gt;=]],1))</f>
        <v>6.2251734645936738E-2</v>
      </c>
      <c r="Z45" s="192">
        <f>GSDP_GRs[[#This Row],[2037]]*INDEX(GDPGR_TempTbl[[Multiply by]:[Multiply by]],MATCH(GSDP_GRs[[#This Row],[2037]],GDPGR_TempTbl[[If GDP  GR &gt;=]:[If GDP  GR &gt;=]],1))</f>
        <v>6.2251734645936738E-2</v>
      </c>
      <c r="AA45" s="192">
        <f>GSDP_GRs[[#This Row],[2038]]*INDEX(GDPGR_TempTbl[[Multiply by]:[Multiply by]],MATCH(GSDP_GRs[[#This Row],[2038]],GDPGR_TempTbl[[If GDP  GR &gt;=]:[If GDP  GR &gt;=]],1))</f>
        <v>6.2251734645936738E-2</v>
      </c>
      <c r="AB45" s="192">
        <f>GSDP_GRs[[#This Row],[2039]]*INDEX(GDPGR_TempTbl[[Multiply by]:[Multiply by]],MATCH(GSDP_GRs[[#This Row],[2039]],GDPGR_TempTbl[[If GDP  GR &gt;=]:[If GDP  GR &gt;=]],1))</f>
        <v>6.2251734645936738E-2</v>
      </c>
      <c r="AC45" s="192">
        <f>GSDP_GRs[[#This Row],[2040]]*INDEX(GDPGR_TempTbl[[Multiply by]:[Multiply by]],MATCH(GSDP_GRs[[#This Row],[2040]],GDPGR_TempTbl[[If GDP  GR &gt;=]:[If GDP  GR &gt;=]],1))</f>
        <v>6.2251734645936738E-2</v>
      </c>
    </row>
    <row r="46" spans="1:67" x14ac:dyDescent="0.35">
      <c r="A46" s="3"/>
      <c r="C46" s="7" t="s">
        <v>24</v>
      </c>
      <c r="D46" s="2" t="s">
        <v>28</v>
      </c>
      <c r="F46" s="197">
        <v>6.5000000000000002E-2</v>
      </c>
      <c r="G46" s="2">
        <v>0.95</v>
      </c>
      <c r="I46" s="196" t="s">
        <v>62</v>
      </c>
      <c r="J46" s="192">
        <f>$N8*INDEX(GDPGR_TempTbl[[Multiply by]:[Multiply by]],MATCH($N8,GDPGR_TempTbl[[If GDP  GR &gt;=]:[If GDP  GR &gt;=]],1))</f>
        <v>5.6505184416661615E-2</v>
      </c>
      <c r="K46" s="192">
        <f>GSDP_GRs[[#This Row],[2022]]*INDEX(GDPGR_TempTbl[[Multiply by]:[Multiply by]],MATCH(GSDP_GRs[[#This Row],[2022]],GDPGR_TempTbl[[If GDP  GR &gt;=]:[If GDP  GR &gt;=]],1))</f>
        <v>5.6505184416661615E-2</v>
      </c>
      <c r="L46" s="192">
        <f>GSDP_GRs[[#This Row],[2023]]*INDEX(GDPGR_TempTbl[[Multiply by]:[Multiply by]],MATCH(GSDP_GRs[[#This Row],[2023]],GDPGR_TempTbl[[If GDP  GR &gt;=]:[If GDP  GR &gt;=]],1))</f>
        <v>5.6505184416661615E-2</v>
      </c>
      <c r="M46" s="192">
        <f>GSDP_GRs[[#This Row],[2024]]*INDEX(GDPGR_TempTbl[[Multiply by]:[Multiply by]],MATCH(GSDP_GRs[[#This Row],[2024]],GDPGR_TempTbl[[If GDP  GR &gt;=]:[If GDP  GR &gt;=]],1))</f>
        <v>5.6505184416661615E-2</v>
      </c>
      <c r="N46" s="192">
        <f>GSDP_GRs[[#This Row],[2025]]*INDEX(GDPGR_TempTbl[[Multiply by]:[Multiply by]],MATCH(GSDP_GRs[[#This Row],[2025]],GDPGR_TempTbl[[If GDP  GR &gt;=]:[If GDP  GR &gt;=]],1))</f>
        <v>5.6505184416661615E-2</v>
      </c>
      <c r="O46" s="192">
        <f>GSDP_GRs[[#This Row],[2026]]*INDEX(GDPGR_TempTbl[[Multiply by]:[Multiply by]],MATCH(GSDP_GRs[[#This Row],[2026]],GDPGR_TempTbl[[If GDP  GR &gt;=]:[If GDP  GR &gt;=]],1))</f>
        <v>5.6505184416661615E-2</v>
      </c>
      <c r="P46" s="192">
        <f>GSDP_GRs[[#This Row],[2027]]*INDEX(GDPGR_TempTbl[[Multiply by]:[Multiply by]],MATCH(GSDP_GRs[[#This Row],[2027]],GDPGR_TempTbl[[If GDP  GR &gt;=]:[If GDP  GR &gt;=]],1))</f>
        <v>5.6505184416661615E-2</v>
      </c>
      <c r="Q46" s="192">
        <f>GSDP_GRs[[#This Row],[2028]]*INDEX(GDPGR_TempTbl[[Multiply by]:[Multiply by]],MATCH(GSDP_GRs[[#This Row],[2028]],GDPGR_TempTbl[[If GDP  GR &gt;=]:[If GDP  GR &gt;=]],1))</f>
        <v>5.6505184416661615E-2</v>
      </c>
      <c r="R46" s="192">
        <f>GSDP_GRs[[#This Row],[2029]]*INDEX(GDPGR_TempTbl[[Multiply by]:[Multiply by]],MATCH(GSDP_GRs[[#This Row],[2029]],GDPGR_TempTbl[[If GDP  GR &gt;=]:[If GDP  GR &gt;=]],1))</f>
        <v>5.6505184416661615E-2</v>
      </c>
      <c r="S46" s="192">
        <f>GSDP_GRs[[#This Row],[2030]]*INDEX(GDPGR_TempTbl[[Multiply by]:[Multiply by]],MATCH(GSDP_GRs[[#This Row],[2030]],GDPGR_TempTbl[[If GDP  GR &gt;=]:[If GDP  GR &gt;=]],1))</f>
        <v>5.6505184416661615E-2</v>
      </c>
      <c r="T46" s="192">
        <f>GSDP_GRs[[#This Row],[2031]]*INDEX(GDPGR_TempTbl[[Multiply by]:[Multiply by]],MATCH(GSDP_GRs[[#This Row],[2031]],GDPGR_TempTbl[[If GDP  GR &gt;=]:[If GDP  GR &gt;=]],1))</f>
        <v>5.6505184416661615E-2</v>
      </c>
      <c r="U46" s="192">
        <f>GSDP_GRs[[#This Row],[2032]]*INDEX(GDPGR_TempTbl[[Multiply by]:[Multiply by]],MATCH(GSDP_GRs[[#This Row],[2032]],GDPGR_TempTbl[[If GDP  GR &gt;=]:[If GDP  GR &gt;=]],1))</f>
        <v>5.6505184416661615E-2</v>
      </c>
      <c r="V46" s="192">
        <f>GSDP_GRs[[#This Row],[2033]]*INDEX(GDPGR_TempTbl[[Multiply by]:[Multiply by]],MATCH(GSDP_GRs[[#This Row],[2033]],GDPGR_TempTbl[[If GDP  GR &gt;=]:[If GDP  GR &gt;=]],1))</f>
        <v>5.6505184416661615E-2</v>
      </c>
      <c r="W46" s="192">
        <f>GSDP_GRs[[#This Row],[2034]]*INDEX(GDPGR_TempTbl[[Multiply by]:[Multiply by]],MATCH(GSDP_GRs[[#This Row],[2034]],GDPGR_TempTbl[[If GDP  GR &gt;=]:[If GDP  GR &gt;=]],1))</f>
        <v>5.6505184416661615E-2</v>
      </c>
      <c r="X46" s="192">
        <f>GSDP_GRs[[#This Row],[2035]]*INDEX(GDPGR_TempTbl[[Multiply by]:[Multiply by]],MATCH(GSDP_GRs[[#This Row],[2035]],GDPGR_TempTbl[[If GDP  GR &gt;=]:[If GDP  GR &gt;=]],1))</f>
        <v>5.6505184416661615E-2</v>
      </c>
      <c r="Y46" s="192">
        <f>GSDP_GRs[[#This Row],[2036]]*INDEX(GDPGR_TempTbl[[Multiply by]:[Multiply by]],MATCH(GSDP_GRs[[#This Row],[2036]],GDPGR_TempTbl[[If GDP  GR &gt;=]:[If GDP  GR &gt;=]],1))</f>
        <v>5.6505184416661615E-2</v>
      </c>
      <c r="Z46" s="192">
        <f>GSDP_GRs[[#This Row],[2037]]*INDEX(GDPGR_TempTbl[[Multiply by]:[Multiply by]],MATCH(GSDP_GRs[[#This Row],[2037]],GDPGR_TempTbl[[If GDP  GR &gt;=]:[If GDP  GR &gt;=]],1))</f>
        <v>5.6505184416661615E-2</v>
      </c>
      <c r="AA46" s="192">
        <f>GSDP_GRs[[#This Row],[2038]]*INDEX(GDPGR_TempTbl[[Multiply by]:[Multiply by]],MATCH(GSDP_GRs[[#This Row],[2038]],GDPGR_TempTbl[[If GDP  GR &gt;=]:[If GDP  GR &gt;=]],1))</f>
        <v>5.6505184416661615E-2</v>
      </c>
      <c r="AB46" s="192">
        <f>GSDP_GRs[[#This Row],[2039]]*INDEX(GDPGR_TempTbl[[Multiply by]:[Multiply by]],MATCH(GSDP_GRs[[#This Row],[2039]],GDPGR_TempTbl[[If GDP  GR &gt;=]:[If GDP  GR &gt;=]],1))</f>
        <v>5.6505184416661615E-2</v>
      </c>
      <c r="AC46" s="192">
        <f>GSDP_GRs[[#This Row],[2040]]*INDEX(GDPGR_TempTbl[[Multiply by]:[Multiply by]],MATCH(GSDP_GRs[[#This Row],[2040]],GDPGR_TempTbl[[If GDP  GR &gt;=]:[If GDP  GR &gt;=]],1))</f>
        <v>5.6505184416661615E-2</v>
      </c>
    </row>
    <row r="47" spans="1:67" x14ac:dyDescent="0.35">
      <c r="A47" s="3"/>
      <c r="C47" s="7" t="s">
        <v>25</v>
      </c>
      <c r="D47" s="2" t="s">
        <v>32</v>
      </c>
      <c r="F47" s="197">
        <v>0.08</v>
      </c>
      <c r="G47" s="2">
        <v>0.9</v>
      </c>
      <c r="I47" s="196" t="s">
        <v>61</v>
      </c>
      <c r="J47" s="192">
        <f>$N9*INDEX(GDPGR_TempTbl[[Multiply by]:[Multiply by]],MATCH($N9,GDPGR_TempTbl[[If GDP  GR &gt;=]:[If GDP  GR &gt;=]],1))</f>
        <v>6.0322282738609401E-2</v>
      </c>
      <c r="K47" s="192">
        <f>GSDP_GRs[[#This Row],[2022]]*INDEX(GDPGR_TempTbl[[Multiply by]:[Multiply by]],MATCH(GSDP_GRs[[#This Row],[2022]],GDPGR_TempTbl[[If GDP  GR &gt;=]:[If GDP  GR &gt;=]],1))</f>
        <v>6.0322282738609401E-2</v>
      </c>
      <c r="L47" s="192">
        <f>GSDP_GRs[[#This Row],[2023]]*INDEX(GDPGR_TempTbl[[Multiply by]:[Multiply by]],MATCH(GSDP_GRs[[#This Row],[2023]],GDPGR_TempTbl[[If GDP  GR &gt;=]:[If GDP  GR &gt;=]],1))</f>
        <v>6.0322282738609401E-2</v>
      </c>
      <c r="M47" s="192">
        <f>GSDP_GRs[[#This Row],[2024]]*INDEX(GDPGR_TempTbl[[Multiply by]:[Multiply by]],MATCH(GSDP_GRs[[#This Row],[2024]],GDPGR_TempTbl[[If GDP  GR &gt;=]:[If GDP  GR &gt;=]],1))</f>
        <v>6.0322282738609401E-2</v>
      </c>
      <c r="N47" s="192">
        <f>GSDP_GRs[[#This Row],[2025]]*INDEX(GDPGR_TempTbl[[Multiply by]:[Multiply by]],MATCH(GSDP_GRs[[#This Row],[2025]],GDPGR_TempTbl[[If GDP  GR &gt;=]:[If GDP  GR &gt;=]],1))</f>
        <v>6.0322282738609401E-2</v>
      </c>
      <c r="O47" s="192">
        <f>GSDP_GRs[[#This Row],[2026]]*INDEX(GDPGR_TempTbl[[Multiply by]:[Multiply by]],MATCH(GSDP_GRs[[#This Row],[2026]],GDPGR_TempTbl[[If GDP  GR &gt;=]:[If GDP  GR &gt;=]],1))</f>
        <v>6.0322282738609401E-2</v>
      </c>
      <c r="P47" s="192">
        <f>GSDP_GRs[[#This Row],[2027]]*INDEX(GDPGR_TempTbl[[Multiply by]:[Multiply by]],MATCH(GSDP_GRs[[#This Row],[2027]],GDPGR_TempTbl[[If GDP  GR &gt;=]:[If GDP  GR &gt;=]],1))</f>
        <v>6.0322282738609401E-2</v>
      </c>
      <c r="Q47" s="192">
        <f>GSDP_GRs[[#This Row],[2028]]*INDEX(GDPGR_TempTbl[[Multiply by]:[Multiply by]],MATCH(GSDP_GRs[[#This Row],[2028]],GDPGR_TempTbl[[If GDP  GR &gt;=]:[If GDP  GR &gt;=]],1))</f>
        <v>6.0322282738609401E-2</v>
      </c>
      <c r="R47" s="192">
        <f>GSDP_GRs[[#This Row],[2029]]*INDEX(GDPGR_TempTbl[[Multiply by]:[Multiply by]],MATCH(GSDP_GRs[[#This Row],[2029]],GDPGR_TempTbl[[If GDP  GR &gt;=]:[If GDP  GR &gt;=]],1))</f>
        <v>6.0322282738609401E-2</v>
      </c>
      <c r="S47" s="192">
        <f>GSDP_GRs[[#This Row],[2030]]*INDEX(GDPGR_TempTbl[[Multiply by]:[Multiply by]],MATCH(GSDP_GRs[[#This Row],[2030]],GDPGR_TempTbl[[If GDP  GR &gt;=]:[If GDP  GR &gt;=]],1))</f>
        <v>6.0322282738609401E-2</v>
      </c>
      <c r="T47" s="192">
        <f>GSDP_GRs[[#This Row],[2031]]*INDEX(GDPGR_TempTbl[[Multiply by]:[Multiply by]],MATCH(GSDP_GRs[[#This Row],[2031]],GDPGR_TempTbl[[If GDP  GR &gt;=]:[If GDP  GR &gt;=]],1))</f>
        <v>6.0322282738609401E-2</v>
      </c>
      <c r="U47" s="192">
        <f>GSDP_GRs[[#This Row],[2032]]*INDEX(GDPGR_TempTbl[[Multiply by]:[Multiply by]],MATCH(GSDP_GRs[[#This Row],[2032]],GDPGR_TempTbl[[If GDP  GR &gt;=]:[If GDP  GR &gt;=]],1))</f>
        <v>6.0322282738609401E-2</v>
      </c>
      <c r="V47" s="192">
        <f>GSDP_GRs[[#This Row],[2033]]*INDEX(GDPGR_TempTbl[[Multiply by]:[Multiply by]],MATCH(GSDP_GRs[[#This Row],[2033]],GDPGR_TempTbl[[If GDP  GR &gt;=]:[If GDP  GR &gt;=]],1))</f>
        <v>6.0322282738609401E-2</v>
      </c>
      <c r="W47" s="192">
        <f>GSDP_GRs[[#This Row],[2034]]*INDEX(GDPGR_TempTbl[[Multiply by]:[Multiply by]],MATCH(GSDP_GRs[[#This Row],[2034]],GDPGR_TempTbl[[If GDP  GR &gt;=]:[If GDP  GR &gt;=]],1))</f>
        <v>6.0322282738609401E-2</v>
      </c>
      <c r="X47" s="192">
        <f>GSDP_GRs[[#This Row],[2035]]*INDEX(GDPGR_TempTbl[[Multiply by]:[Multiply by]],MATCH(GSDP_GRs[[#This Row],[2035]],GDPGR_TempTbl[[If GDP  GR &gt;=]:[If GDP  GR &gt;=]],1))</f>
        <v>6.0322282738609401E-2</v>
      </c>
      <c r="Y47" s="192">
        <f>GSDP_GRs[[#This Row],[2036]]*INDEX(GDPGR_TempTbl[[Multiply by]:[Multiply by]],MATCH(GSDP_GRs[[#This Row],[2036]],GDPGR_TempTbl[[If GDP  GR &gt;=]:[If GDP  GR &gt;=]],1))</f>
        <v>6.0322282738609401E-2</v>
      </c>
      <c r="Z47" s="192">
        <f>GSDP_GRs[[#This Row],[2037]]*INDEX(GDPGR_TempTbl[[Multiply by]:[Multiply by]],MATCH(GSDP_GRs[[#This Row],[2037]],GDPGR_TempTbl[[If GDP  GR &gt;=]:[If GDP  GR &gt;=]],1))</f>
        <v>6.0322282738609401E-2</v>
      </c>
      <c r="AA47" s="192">
        <f>GSDP_GRs[[#This Row],[2038]]*INDEX(GDPGR_TempTbl[[Multiply by]:[Multiply by]],MATCH(GSDP_GRs[[#This Row],[2038]],GDPGR_TempTbl[[If GDP  GR &gt;=]:[If GDP  GR &gt;=]],1))</f>
        <v>6.0322282738609401E-2</v>
      </c>
      <c r="AB47" s="192">
        <f>GSDP_GRs[[#This Row],[2039]]*INDEX(GDPGR_TempTbl[[Multiply by]:[Multiply by]],MATCH(GSDP_GRs[[#This Row],[2039]],GDPGR_TempTbl[[If GDP  GR &gt;=]:[If GDP  GR &gt;=]],1))</f>
        <v>6.0322282738609401E-2</v>
      </c>
      <c r="AC47" s="192">
        <f>GSDP_GRs[[#This Row],[2040]]*INDEX(GDPGR_TempTbl[[Multiply by]:[Multiply by]],MATCH(GSDP_GRs[[#This Row],[2040]],GDPGR_TempTbl[[If GDP  GR &gt;=]:[If GDP  GR &gt;=]],1))</f>
        <v>6.0322282738609401E-2</v>
      </c>
    </row>
    <row r="48" spans="1:67" x14ac:dyDescent="0.35">
      <c r="A48" s="3"/>
      <c r="C48" s="7" t="s">
        <v>13</v>
      </c>
      <c r="D48" s="2" t="s">
        <v>30</v>
      </c>
      <c r="F48" s="200">
        <v>0.1</v>
      </c>
      <c r="G48" s="201">
        <v>0.8</v>
      </c>
      <c r="I48" s="196" t="s">
        <v>60</v>
      </c>
      <c r="J48" s="192">
        <f>$N10*INDEX(GDPGR_TempTbl[[Multiply by]:[Multiply by]],MATCH($N10,GDPGR_TempTbl[[If GDP  GR &gt;=]:[If GDP  GR &gt;=]],1))</f>
        <v>6.7213459418045032E-2</v>
      </c>
      <c r="K48" s="192">
        <f>GSDP_GRs[[#This Row],[2022]]*INDEX(GDPGR_TempTbl[[Multiply by]:[Multiply by]],MATCH(GSDP_GRs[[#This Row],[2022]],GDPGR_TempTbl[[If GDP  GR &gt;=]:[If GDP  GR &gt;=]],1))</f>
        <v>6.3852786447142776E-2</v>
      </c>
      <c r="L48" s="192">
        <f>GSDP_GRs[[#This Row],[2023]]*INDEX(GDPGR_TempTbl[[Multiply by]:[Multiply by]],MATCH(GSDP_GRs[[#This Row],[2023]],GDPGR_TempTbl[[If GDP  GR &gt;=]:[If GDP  GR &gt;=]],1))</f>
        <v>6.3852786447142776E-2</v>
      </c>
      <c r="M48" s="192">
        <f>GSDP_GRs[[#This Row],[2024]]*INDEX(GDPGR_TempTbl[[Multiply by]:[Multiply by]],MATCH(GSDP_GRs[[#This Row],[2024]],GDPGR_TempTbl[[If GDP  GR &gt;=]:[If GDP  GR &gt;=]],1))</f>
        <v>6.3852786447142776E-2</v>
      </c>
      <c r="N48" s="192">
        <f>GSDP_GRs[[#This Row],[2025]]*INDEX(GDPGR_TempTbl[[Multiply by]:[Multiply by]],MATCH(GSDP_GRs[[#This Row],[2025]],GDPGR_TempTbl[[If GDP  GR &gt;=]:[If GDP  GR &gt;=]],1))</f>
        <v>6.3852786447142776E-2</v>
      </c>
      <c r="O48" s="192">
        <f>GSDP_GRs[[#This Row],[2026]]*INDEX(GDPGR_TempTbl[[Multiply by]:[Multiply by]],MATCH(GSDP_GRs[[#This Row],[2026]],GDPGR_TempTbl[[If GDP  GR &gt;=]:[If GDP  GR &gt;=]],1))</f>
        <v>6.3852786447142776E-2</v>
      </c>
      <c r="P48" s="192">
        <f>GSDP_GRs[[#This Row],[2027]]*INDEX(GDPGR_TempTbl[[Multiply by]:[Multiply by]],MATCH(GSDP_GRs[[#This Row],[2027]],GDPGR_TempTbl[[If GDP  GR &gt;=]:[If GDP  GR &gt;=]],1))</f>
        <v>6.3852786447142776E-2</v>
      </c>
      <c r="Q48" s="192">
        <f>GSDP_GRs[[#This Row],[2028]]*INDEX(GDPGR_TempTbl[[Multiply by]:[Multiply by]],MATCH(GSDP_GRs[[#This Row],[2028]],GDPGR_TempTbl[[If GDP  GR &gt;=]:[If GDP  GR &gt;=]],1))</f>
        <v>6.3852786447142776E-2</v>
      </c>
      <c r="R48" s="192">
        <f>GSDP_GRs[[#This Row],[2029]]*INDEX(GDPGR_TempTbl[[Multiply by]:[Multiply by]],MATCH(GSDP_GRs[[#This Row],[2029]],GDPGR_TempTbl[[If GDP  GR &gt;=]:[If GDP  GR &gt;=]],1))</f>
        <v>6.3852786447142776E-2</v>
      </c>
      <c r="S48" s="192">
        <f>GSDP_GRs[[#This Row],[2030]]*INDEX(GDPGR_TempTbl[[Multiply by]:[Multiply by]],MATCH(GSDP_GRs[[#This Row],[2030]],GDPGR_TempTbl[[If GDP  GR &gt;=]:[If GDP  GR &gt;=]],1))</f>
        <v>6.3852786447142776E-2</v>
      </c>
      <c r="T48" s="192">
        <f>GSDP_GRs[[#This Row],[2031]]*INDEX(GDPGR_TempTbl[[Multiply by]:[Multiply by]],MATCH(GSDP_GRs[[#This Row],[2031]],GDPGR_TempTbl[[If GDP  GR &gt;=]:[If GDP  GR &gt;=]],1))</f>
        <v>6.3852786447142776E-2</v>
      </c>
      <c r="U48" s="192">
        <f>GSDP_GRs[[#This Row],[2032]]*INDEX(GDPGR_TempTbl[[Multiply by]:[Multiply by]],MATCH(GSDP_GRs[[#This Row],[2032]],GDPGR_TempTbl[[If GDP  GR &gt;=]:[If GDP  GR &gt;=]],1))</f>
        <v>6.3852786447142776E-2</v>
      </c>
      <c r="V48" s="192">
        <f>GSDP_GRs[[#This Row],[2033]]*INDEX(GDPGR_TempTbl[[Multiply by]:[Multiply by]],MATCH(GSDP_GRs[[#This Row],[2033]],GDPGR_TempTbl[[If GDP  GR &gt;=]:[If GDP  GR &gt;=]],1))</f>
        <v>6.3852786447142776E-2</v>
      </c>
      <c r="W48" s="192">
        <f>GSDP_GRs[[#This Row],[2034]]*INDEX(GDPGR_TempTbl[[Multiply by]:[Multiply by]],MATCH(GSDP_GRs[[#This Row],[2034]],GDPGR_TempTbl[[If GDP  GR &gt;=]:[If GDP  GR &gt;=]],1))</f>
        <v>6.3852786447142776E-2</v>
      </c>
      <c r="X48" s="192">
        <f>GSDP_GRs[[#This Row],[2035]]*INDEX(GDPGR_TempTbl[[Multiply by]:[Multiply by]],MATCH(GSDP_GRs[[#This Row],[2035]],GDPGR_TempTbl[[If GDP  GR &gt;=]:[If GDP  GR &gt;=]],1))</f>
        <v>6.3852786447142776E-2</v>
      </c>
      <c r="Y48" s="192">
        <f>GSDP_GRs[[#This Row],[2036]]*INDEX(GDPGR_TempTbl[[Multiply by]:[Multiply by]],MATCH(GSDP_GRs[[#This Row],[2036]],GDPGR_TempTbl[[If GDP  GR &gt;=]:[If GDP  GR &gt;=]],1))</f>
        <v>6.3852786447142776E-2</v>
      </c>
      <c r="Z48" s="192">
        <f>GSDP_GRs[[#This Row],[2037]]*INDEX(GDPGR_TempTbl[[Multiply by]:[Multiply by]],MATCH(GSDP_GRs[[#This Row],[2037]],GDPGR_TempTbl[[If GDP  GR &gt;=]:[If GDP  GR &gt;=]],1))</f>
        <v>6.3852786447142776E-2</v>
      </c>
      <c r="AA48" s="192">
        <f>GSDP_GRs[[#This Row],[2038]]*INDEX(GDPGR_TempTbl[[Multiply by]:[Multiply by]],MATCH(GSDP_GRs[[#This Row],[2038]],GDPGR_TempTbl[[If GDP  GR &gt;=]:[If GDP  GR &gt;=]],1))</f>
        <v>6.3852786447142776E-2</v>
      </c>
      <c r="AB48" s="192">
        <f>GSDP_GRs[[#This Row],[2039]]*INDEX(GDPGR_TempTbl[[Multiply by]:[Multiply by]],MATCH(GSDP_GRs[[#This Row],[2039]],GDPGR_TempTbl[[If GDP  GR &gt;=]:[If GDP  GR &gt;=]],1))</f>
        <v>6.3852786447142776E-2</v>
      </c>
      <c r="AC48" s="192">
        <f>GSDP_GRs[[#This Row],[2040]]*INDEX(GDPGR_TempTbl[[Multiply by]:[Multiply by]],MATCH(GSDP_GRs[[#This Row],[2040]],GDPGR_TempTbl[[If GDP  GR &gt;=]:[If GDP  GR &gt;=]],1))</f>
        <v>6.3852786447142776E-2</v>
      </c>
    </row>
    <row r="49" spans="1:29" x14ac:dyDescent="0.35">
      <c r="A49" s="3"/>
      <c r="C49" s="7" t="s">
        <v>1</v>
      </c>
      <c r="D49" s="2" t="s">
        <v>30</v>
      </c>
      <c r="I49" s="196" t="s">
        <v>59</v>
      </c>
      <c r="J49" s="192">
        <f>$N11*INDEX(GDPGR_TempTbl[[Multiply by]:[Multiply by]],MATCH($N11,GDPGR_TempTbl[[If GDP  GR &gt;=]:[If GDP  GR &gt;=]],1))</f>
        <v>5.5816187089787798E-2</v>
      </c>
      <c r="K49" s="192">
        <f>GSDP_GRs[[#This Row],[2022]]*INDEX(GDPGR_TempTbl[[Multiply by]:[Multiply by]],MATCH(GSDP_GRs[[#This Row],[2022]],GDPGR_TempTbl[[If GDP  GR &gt;=]:[If GDP  GR &gt;=]],1))</f>
        <v>5.5816187089787798E-2</v>
      </c>
      <c r="L49" s="192">
        <f>GSDP_GRs[[#This Row],[2023]]*INDEX(GDPGR_TempTbl[[Multiply by]:[Multiply by]],MATCH(GSDP_GRs[[#This Row],[2023]],GDPGR_TempTbl[[If GDP  GR &gt;=]:[If GDP  GR &gt;=]],1))</f>
        <v>5.5816187089787798E-2</v>
      </c>
      <c r="M49" s="192">
        <f>GSDP_GRs[[#This Row],[2024]]*INDEX(GDPGR_TempTbl[[Multiply by]:[Multiply by]],MATCH(GSDP_GRs[[#This Row],[2024]],GDPGR_TempTbl[[If GDP  GR &gt;=]:[If GDP  GR &gt;=]],1))</f>
        <v>5.5816187089787798E-2</v>
      </c>
      <c r="N49" s="192">
        <f>GSDP_GRs[[#This Row],[2025]]*INDEX(GDPGR_TempTbl[[Multiply by]:[Multiply by]],MATCH(GSDP_GRs[[#This Row],[2025]],GDPGR_TempTbl[[If GDP  GR &gt;=]:[If GDP  GR &gt;=]],1))</f>
        <v>5.5816187089787798E-2</v>
      </c>
      <c r="O49" s="192">
        <f>GSDP_GRs[[#This Row],[2026]]*INDEX(GDPGR_TempTbl[[Multiply by]:[Multiply by]],MATCH(GSDP_GRs[[#This Row],[2026]],GDPGR_TempTbl[[If GDP  GR &gt;=]:[If GDP  GR &gt;=]],1))</f>
        <v>5.5816187089787798E-2</v>
      </c>
      <c r="P49" s="192">
        <f>GSDP_GRs[[#This Row],[2027]]*INDEX(GDPGR_TempTbl[[Multiply by]:[Multiply by]],MATCH(GSDP_GRs[[#This Row],[2027]],GDPGR_TempTbl[[If GDP  GR &gt;=]:[If GDP  GR &gt;=]],1))</f>
        <v>5.5816187089787798E-2</v>
      </c>
      <c r="Q49" s="192">
        <f>GSDP_GRs[[#This Row],[2028]]*INDEX(GDPGR_TempTbl[[Multiply by]:[Multiply by]],MATCH(GSDP_GRs[[#This Row],[2028]],GDPGR_TempTbl[[If GDP  GR &gt;=]:[If GDP  GR &gt;=]],1))</f>
        <v>5.5816187089787798E-2</v>
      </c>
      <c r="R49" s="192">
        <f>GSDP_GRs[[#This Row],[2029]]*INDEX(GDPGR_TempTbl[[Multiply by]:[Multiply by]],MATCH(GSDP_GRs[[#This Row],[2029]],GDPGR_TempTbl[[If GDP  GR &gt;=]:[If GDP  GR &gt;=]],1))</f>
        <v>5.5816187089787798E-2</v>
      </c>
      <c r="S49" s="192">
        <f>GSDP_GRs[[#This Row],[2030]]*INDEX(GDPGR_TempTbl[[Multiply by]:[Multiply by]],MATCH(GSDP_GRs[[#This Row],[2030]],GDPGR_TempTbl[[If GDP  GR &gt;=]:[If GDP  GR &gt;=]],1))</f>
        <v>5.5816187089787798E-2</v>
      </c>
      <c r="T49" s="192">
        <f>GSDP_GRs[[#This Row],[2031]]*INDEX(GDPGR_TempTbl[[Multiply by]:[Multiply by]],MATCH(GSDP_GRs[[#This Row],[2031]],GDPGR_TempTbl[[If GDP  GR &gt;=]:[If GDP  GR &gt;=]],1))</f>
        <v>5.5816187089787798E-2</v>
      </c>
      <c r="U49" s="192">
        <f>GSDP_GRs[[#This Row],[2032]]*INDEX(GDPGR_TempTbl[[Multiply by]:[Multiply by]],MATCH(GSDP_GRs[[#This Row],[2032]],GDPGR_TempTbl[[If GDP  GR &gt;=]:[If GDP  GR &gt;=]],1))</f>
        <v>5.5816187089787798E-2</v>
      </c>
      <c r="V49" s="192">
        <f>GSDP_GRs[[#This Row],[2033]]*INDEX(GDPGR_TempTbl[[Multiply by]:[Multiply by]],MATCH(GSDP_GRs[[#This Row],[2033]],GDPGR_TempTbl[[If GDP  GR &gt;=]:[If GDP  GR &gt;=]],1))</f>
        <v>5.5816187089787798E-2</v>
      </c>
      <c r="W49" s="192">
        <f>GSDP_GRs[[#This Row],[2034]]*INDEX(GDPGR_TempTbl[[Multiply by]:[Multiply by]],MATCH(GSDP_GRs[[#This Row],[2034]],GDPGR_TempTbl[[If GDP  GR &gt;=]:[If GDP  GR &gt;=]],1))</f>
        <v>5.5816187089787798E-2</v>
      </c>
      <c r="X49" s="192">
        <f>GSDP_GRs[[#This Row],[2035]]*INDEX(GDPGR_TempTbl[[Multiply by]:[Multiply by]],MATCH(GSDP_GRs[[#This Row],[2035]],GDPGR_TempTbl[[If GDP  GR &gt;=]:[If GDP  GR &gt;=]],1))</f>
        <v>5.5816187089787798E-2</v>
      </c>
      <c r="Y49" s="192">
        <f>GSDP_GRs[[#This Row],[2036]]*INDEX(GDPGR_TempTbl[[Multiply by]:[Multiply by]],MATCH(GSDP_GRs[[#This Row],[2036]],GDPGR_TempTbl[[If GDP  GR &gt;=]:[If GDP  GR &gt;=]],1))</f>
        <v>5.5816187089787798E-2</v>
      </c>
      <c r="Z49" s="192">
        <f>GSDP_GRs[[#This Row],[2037]]*INDEX(GDPGR_TempTbl[[Multiply by]:[Multiply by]],MATCH(GSDP_GRs[[#This Row],[2037]],GDPGR_TempTbl[[If GDP  GR &gt;=]:[If GDP  GR &gt;=]],1))</f>
        <v>5.5816187089787798E-2</v>
      </c>
      <c r="AA49" s="192">
        <f>GSDP_GRs[[#This Row],[2038]]*INDEX(GDPGR_TempTbl[[Multiply by]:[Multiply by]],MATCH(GSDP_GRs[[#This Row],[2038]],GDPGR_TempTbl[[If GDP  GR &gt;=]:[If GDP  GR &gt;=]],1))</f>
        <v>5.5816187089787798E-2</v>
      </c>
      <c r="AB49" s="192">
        <f>GSDP_GRs[[#This Row],[2039]]*INDEX(GDPGR_TempTbl[[Multiply by]:[Multiply by]],MATCH(GSDP_GRs[[#This Row],[2039]],GDPGR_TempTbl[[If GDP  GR &gt;=]:[If GDP  GR &gt;=]],1))</f>
        <v>5.5816187089787798E-2</v>
      </c>
      <c r="AC49" s="192">
        <f>GSDP_GRs[[#This Row],[2040]]*INDEX(GDPGR_TempTbl[[Multiply by]:[Multiply by]],MATCH(GSDP_GRs[[#This Row],[2040]],GDPGR_TempTbl[[If GDP  GR &gt;=]:[If GDP  GR &gt;=]],1))</f>
        <v>5.5816187089787798E-2</v>
      </c>
    </row>
    <row r="50" spans="1:29" x14ac:dyDescent="0.35">
      <c r="A50" s="3"/>
      <c r="C50" s="7" t="s">
        <v>14</v>
      </c>
      <c r="D50" s="2" t="s">
        <v>30</v>
      </c>
      <c r="I50" s="196" t="s">
        <v>58</v>
      </c>
      <c r="J50" s="192">
        <f>$N12*INDEX(GDPGR_TempTbl[[Multiply by]:[Multiply by]],MATCH($N12,GDPGR_TempTbl[[If GDP  GR &gt;=]:[If GDP  GR &gt;=]],1))</f>
        <v>3.1581430586659076E-2</v>
      </c>
      <c r="K50" s="192">
        <f>GSDP_GRs[[#This Row],[2022]]*INDEX(GDPGR_TempTbl[[Multiply by]:[Multiply by]],MATCH(GSDP_GRs[[#This Row],[2022]],GDPGR_TempTbl[[If GDP  GR &gt;=]:[If GDP  GR &gt;=]],1))</f>
        <v>3.4739573645324984E-2</v>
      </c>
      <c r="L50" s="192">
        <f>GSDP_GRs[[#This Row],[2023]]*INDEX(GDPGR_TempTbl[[Multiply by]:[Multiply by]],MATCH(GSDP_GRs[[#This Row],[2023]],GDPGR_TempTbl[[If GDP  GR &gt;=]:[If GDP  GR &gt;=]],1))</f>
        <v>3.8213531009857485E-2</v>
      </c>
      <c r="M50" s="192">
        <f>GSDP_GRs[[#This Row],[2024]]*INDEX(GDPGR_TempTbl[[Multiply by]:[Multiply by]],MATCH(GSDP_GRs[[#This Row],[2024]],GDPGR_TempTbl[[If GDP  GR &gt;=]:[If GDP  GR &gt;=]],1))</f>
        <v>4.2034884110843239E-2</v>
      </c>
      <c r="N50" s="192">
        <f>GSDP_GRs[[#This Row],[2025]]*INDEX(GDPGR_TempTbl[[Multiply by]:[Multiply by]],MATCH(GSDP_GRs[[#This Row],[2025]],GDPGR_TempTbl[[If GDP  GR &gt;=]:[If GDP  GR &gt;=]],1))</f>
        <v>4.6238372521927563E-2</v>
      </c>
      <c r="O50" s="192">
        <f>GSDP_GRs[[#This Row],[2026]]*INDEX(GDPGR_TempTbl[[Multiply by]:[Multiply by]],MATCH(GSDP_GRs[[#This Row],[2026]],GDPGR_TempTbl[[If GDP  GR &gt;=]:[If GDP  GR &gt;=]],1))</f>
        <v>5.0862209774120322E-2</v>
      </c>
      <c r="P50" s="192">
        <f>GSDP_GRs[[#This Row],[2027]]*INDEX(GDPGR_TempTbl[[Multiply by]:[Multiply by]],MATCH(GSDP_GRs[[#This Row],[2027]],GDPGR_TempTbl[[If GDP  GR &gt;=]:[If GDP  GR &gt;=]],1))</f>
        <v>5.5948430751532358E-2</v>
      </c>
      <c r="Q50" s="192">
        <f>GSDP_GRs[[#This Row],[2028]]*INDEX(GDPGR_TempTbl[[Multiply by]:[Multiply by]],MATCH(GSDP_GRs[[#This Row],[2028]],GDPGR_TempTbl[[If GDP  GR &gt;=]:[If GDP  GR &gt;=]],1))</f>
        <v>5.5948430751532358E-2</v>
      </c>
      <c r="R50" s="192">
        <f>GSDP_GRs[[#This Row],[2029]]*INDEX(GDPGR_TempTbl[[Multiply by]:[Multiply by]],MATCH(GSDP_GRs[[#This Row],[2029]],GDPGR_TempTbl[[If GDP  GR &gt;=]:[If GDP  GR &gt;=]],1))</f>
        <v>5.5948430751532358E-2</v>
      </c>
      <c r="S50" s="192">
        <f>GSDP_GRs[[#This Row],[2030]]*INDEX(GDPGR_TempTbl[[Multiply by]:[Multiply by]],MATCH(GSDP_GRs[[#This Row],[2030]],GDPGR_TempTbl[[If GDP  GR &gt;=]:[If GDP  GR &gt;=]],1))</f>
        <v>5.5948430751532358E-2</v>
      </c>
      <c r="T50" s="192">
        <f>GSDP_GRs[[#This Row],[2031]]*INDEX(GDPGR_TempTbl[[Multiply by]:[Multiply by]],MATCH(GSDP_GRs[[#This Row],[2031]],GDPGR_TempTbl[[If GDP  GR &gt;=]:[If GDP  GR &gt;=]],1))</f>
        <v>5.5948430751532358E-2</v>
      </c>
      <c r="U50" s="192">
        <f>GSDP_GRs[[#This Row],[2032]]*INDEX(GDPGR_TempTbl[[Multiply by]:[Multiply by]],MATCH(GSDP_GRs[[#This Row],[2032]],GDPGR_TempTbl[[If GDP  GR &gt;=]:[If GDP  GR &gt;=]],1))</f>
        <v>5.5948430751532358E-2</v>
      </c>
      <c r="V50" s="192">
        <f>GSDP_GRs[[#This Row],[2033]]*INDEX(GDPGR_TempTbl[[Multiply by]:[Multiply by]],MATCH(GSDP_GRs[[#This Row],[2033]],GDPGR_TempTbl[[If GDP  GR &gt;=]:[If GDP  GR &gt;=]],1))</f>
        <v>5.5948430751532358E-2</v>
      </c>
      <c r="W50" s="192">
        <f>GSDP_GRs[[#This Row],[2034]]*INDEX(GDPGR_TempTbl[[Multiply by]:[Multiply by]],MATCH(GSDP_GRs[[#This Row],[2034]],GDPGR_TempTbl[[If GDP  GR &gt;=]:[If GDP  GR &gt;=]],1))</f>
        <v>5.5948430751532358E-2</v>
      </c>
      <c r="X50" s="192">
        <f>GSDP_GRs[[#This Row],[2035]]*INDEX(GDPGR_TempTbl[[Multiply by]:[Multiply by]],MATCH(GSDP_GRs[[#This Row],[2035]],GDPGR_TempTbl[[If GDP  GR &gt;=]:[If GDP  GR &gt;=]],1))</f>
        <v>5.5948430751532358E-2</v>
      </c>
      <c r="Y50" s="192">
        <f>GSDP_GRs[[#This Row],[2036]]*INDEX(GDPGR_TempTbl[[Multiply by]:[Multiply by]],MATCH(GSDP_GRs[[#This Row],[2036]],GDPGR_TempTbl[[If GDP  GR &gt;=]:[If GDP  GR &gt;=]],1))</f>
        <v>5.5948430751532358E-2</v>
      </c>
      <c r="Z50" s="192">
        <f>GSDP_GRs[[#This Row],[2037]]*INDEX(GDPGR_TempTbl[[Multiply by]:[Multiply by]],MATCH(GSDP_GRs[[#This Row],[2037]],GDPGR_TempTbl[[If GDP  GR &gt;=]:[If GDP  GR &gt;=]],1))</f>
        <v>5.5948430751532358E-2</v>
      </c>
      <c r="AA50" s="192">
        <f>GSDP_GRs[[#This Row],[2038]]*INDEX(GDPGR_TempTbl[[Multiply by]:[Multiply by]],MATCH(GSDP_GRs[[#This Row],[2038]],GDPGR_TempTbl[[If GDP  GR &gt;=]:[If GDP  GR &gt;=]],1))</f>
        <v>5.5948430751532358E-2</v>
      </c>
      <c r="AB50" s="192">
        <f>GSDP_GRs[[#This Row],[2039]]*INDEX(GDPGR_TempTbl[[Multiply by]:[Multiply by]],MATCH(GSDP_GRs[[#This Row],[2039]],GDPGR_TempTbl[[If GDP  GR &gt;=]:[If GDP  GR &gt;=]],1))</f>
        <v>5.5948430751532358E-2</v>
      </c>
      <c r="AC50" s="192">
        <f>GSDP_GRs[[#This Row],[2040]]*INDEX(GDPGR_TempTbl[[Multiply by]:[Multiply by]],MATCH(GSDP_GRs[[#This Row],[2040]],GDPGR_TempTbl[[If GDP  GR &gt;=]:[If GDP  GR &gt;=]],1))</f>
        <v>5.5948430751532358E-2</v>
      </c>
    </row>
    <row r="51" spans="1:29" x14ac:dyDescent="0.35">
      <c r="A51" s="3"/>
      <c r="C51" s="7" t="s">
        <v>2</v>
      </c>
      <c r="D51" s="2" t="s">
        <v>30</v>
      </c>
      <c r="I51" s="196" t="s">
        <v>57</v>
      </c>
      <c r="J51" s="192">
        <f>$N13*INDEX(GDPGR_TempTbl[[Multiply by]:[Multiply by]],MATCH($N13,GDPGR_TempTbl[[If GDP  GR &gt;=]:[If GDP  GR &gt;=]],1))</f>
        <v>9.6427888910097445E-2</v>
      </c>
      <c r="K51" s="192">
        <f>GSDP_GRs[[#This Row],[2022]]*INDEX(GDPGR_TempTbl[[Multiply by]:[Multiply by]],MATCH(GSDP_GRs[[#This Row],[2022]],GDPGR_TempTbl[[If GDP  GR &gt;=]:[If GDP  GR &gt;=]],1))</f>
        <v>8.6785100019087708E-2</v>
      </c>
      <c r="L51" s="192">
        <f>GSDP_GRs[[#This Row],[2023]]*INDEX(GDPGR_TempTbl[[Multiply by]:[Multiply by]],MATCH(GSDP_GRs[[#This Row],[2023]],GDPGR_TempTbl[[If GDP  GR &gt;=]:[If GDP  GR &gt;=]],1))</f>
        <v>7.8106590017178942E-2</v>
      </c>
      <c r="M51" s="192">
        <f>GSDP_GRs[[#This Row],[2024]]*INDEX(GDPGR_TempTbl[[Multiply by]:[Multiply by]],MATCH(GSDP_GRs[[#This Row],[2024]],GDPGR_TempTbl[[If GDP  GR &gt;=]:[If GDP  GR &gt;=]],1))</f>
        <v>7.4201260516319992E-2</v>
      </c>
      <c r="N51" s="192">
        <f>GSDP_GRs[[#This Row],[2025]]*INDEX(GDPGR_TempTbl[[Multiply by]:[Multiply by]],MATCH(GSDP_GRs[[#This Row],[2025]],GDPGR_TempTbl[[If GDP  GR &gt;=]:[If GDP  GR &gt;=]],1))</f>
        <v>7.049119749050399E-2</v>
      </c>
      <c r="O51" s="192">
        <f>GSDP_GRs[[#This Row],[2026]]*INDEX(GDPGR_TempTbl[[Multiply by]:[Multiply by]],MATCH(GSDP_GRs[[#This Row],[2026]],GDPGR_TempTbl[[If GDP  GR &gt;=]:[If GDP  GR &gt;=]],1))</f>
        <v>6.6966637615978791E-2</v>
      </c>
      <c r="P51" s="192">
        <f>GSDP_GRs[[#This Row],[2027]]*INDEX(GDPGR_TempTbl[[Multiply by]:[Multiply by]],MATCH(GSDP_GRs[[#This Row],[2027]],GDPGR_TempTbl[[If GDP  GR &gt;=]:[If GDP  GR &gt;=]],1))</f>
        <v>6.3618305735179848E-2</v>
      </c>
      <c r="Q51" s="192">
        <f>GSDP_GRs[[#This Row],[2028]]*INDEX(GDPGR_TempTbl[[Multiply by]:[Multiply by]],MATCH(GSDP_GRs[[#This Row],[2028]],GDPGR_TempTbl[[If GDP  GR &gt;=]:[If GDP  GR &gt;=]],1))</f>
        <v>6.3618305735179848E-2</v>
      </c>
      <c r="R51" s="192">
        <f>GSDP_GRs[[#This Row],[2029]]*INDEX(GDPGR_TempTbl[[Multiply by]:[Multiply by]],MATCH(GSDP_GRs[[#This Row],[2029]],GDPGR_TempTbl[[If GDP  GR &gt;=]:[If GDP  GR &gt;=]],1))</f>
        <v>6.3618305735179848E-2</v>
      </c>
      <c r="S51" s="192">
        <f>GSDP_GRs[[#This Row],[2030]]*INDEX(GDPGR_TempTbl[[Multiply by]:[Multiply by]],MATCH(GSDP_GRs[[#This Row],[2030]],GDPGR_TempTbl[[If GDP  GR &gt;=]:[If GDP  GR &gt;=]],1))</f>
        <v>6.3618305735179848E-2</v>
      </c>
      <c r="T51" s="192">
        <f>GSDP_GRs[[#This Row],[2031]]*INDEX(GDPGR_TempTbl[[Multiply by]:[Multiply by]],MATCH(GSDP_GRs[[#This Row],[2031]],GDPGR_TempTbl[[If GDP  GR &gt;=]:[If GDP  GR &gt;=]],1))</f>
        <v>6.3618305735179848E-2</v>
      </c>
      <c r="U51" s="192">
        <f>GSDP_GRs[[#This Row],[2032]]*INDEX(GDPGR_TempTbl[[Multiply by]:[Multiply by]],MATCH(GSDP_GRs[[#This Row],[2032]],GDPGR_TempTbl[[If GDP  GR &gt;=]:[If GDP  GR &gt;=]],1))</f>
        <v>6.3618305735179848E-2</v>
      </c>
      <c r="V51" s="192">
        <f>GSDP_GRs[[#This Row],[2033]]*INDEX(GDPGR_TempTbl[[Multiply by]:[Multiply by]],MATCH(GSDP_GRs[[#This Row],[2033]],GDPGR_TempTbl[[If GDP  GR &gt;=]:[If GDP  GR &gt;=]],1))</f>
        <v>6.3618305735179848E-2</v>
      </c>
      <c r="W51" s="192">
        <f>GSDP_GRs[[#This Row],[2034]]*INDEX(GDPGR_TempTbl[[Multiply by]:[Multiply by]],MATCH(GSDP_GRs[[#This Row],[2034]],GDPGR_TempTbl[[If GDP  GR &gt;=]:[If GDP  GR &gt;=]],1))</f>
        <v>6.3618305735179848E-2</v>
      </c>
      <c r="X51" s="192">
        <f>GSDP_GRs[[#This Row],[2035]]*INDEX(GDPGR_TempTbl[[Multiply by]:[Multiply by]],MATCH(GSDP_GRs[[#This Row],[2035]],GDPGR_TempTbl[[If GDP  GR &gt;=]:[If GDP  GR &gt;=]],1))</f>
        <v>6.3618305735179848E-2</v>
      </c>
      <c r="Y51" s="192">
        <f>GSDP_GRs[[#This Row],[2036]]*INDEX(GDPGR_TempTbl[[Multiply by]:[Multiply by]],MATCH(GSDP_GRs[[#This Row],[2036]],GDPGR_TempTbl[[If GDP  GR &gt;=]:[If GDP  GR &gt;=]],1))</f>
        <v>6.3618305735179848E-2</v>
      </c>
      <c r="Z51" s="192">
        <f>GSDP_GRs[[#This Row],[2037]]*INDEX(GDPGR_TempTbl[[Multiply by]:[Multiply by]],MATCH(GSDP_GRs[[#This Row],[2037]],GDPGR_TempTbl[[If GDP  GR &gt;=]:[If GDP  GR &gt;=]],1))</f>
        <v>6.3618305735179848E-2</v>
      </c>
      <c r="AA51" s="192">
        <f>GSDP_GRs[[#This Row],[2038]]*INDEX(GDPGR_TempTbl[[Multiply by]:[Multiply by]],MATCH(GSDP_GRs[[#This Row],[2038]],GDPGR_TempTbl[[If GDP  GR &gt;=]:[If GDP  GR &gt;=]],1))</f>
        <v>6.3618305735179848E-2</v>
      </c>
      <c r="AB51" s="192">
        <f>GSDP_GRs[[#This Row],[2039]]*INDEX(GDPGR_TempTbl[[Multiply by]:[Multiply by]],MATCH(GSDP_GRs[[#This Row],[2039]],GDPGR_TempTbl[[If GDP  GR &gt;=]:[If GDP  GR &gt;=]],1))</f>
        <v>6.3618305735179848E-2</v>
      </c>
      <c r="AC51" s="192">
        <f>GSDP_GRs[[#This Row],[2040]]*INDEX(GDPGR_TempTbl[[Multiply by]:[Multiply by]],MATCH(GSDP_GRs[[#This Row],[2040]],GDPGR_TempTbl[[If GDP  GR &gt;=]:[If GDP  GR &gt;=]],1))</f>
        <v>6.3618305735179848E-2</v>
      </c>
    </row>
    <row r="52" spans="1:29" x14ac:dyDescent="0.35">
      <c r="A52" s="3"/>
      <c r="C52" s="7" t="s">
        <v>8</v>
      </c>
      <c r="D52" s="2" t="s">
        <v>30</v>
      </c>
      <c r="I52" s="196" t="s">
        <v>56</v>
      </c>
      <c r="J52" s="192">
        <f>$N14*INDEX(GDPGR_TempTbl[[Multiply by]:[Multiply by]],MATCH($N14,GDPGR_TempTbl[[If GDP  GR &gt;=]:[If GDP  GR &gt;=]],1))</f>
        <v>5.2419386475295031E-2</v>
      </c>
      <c r="K52" s="192">
        <f>GSDP_GRs[[#This Row],[2022]]*INDEX(GDPGR_TempTbl[[Multiply by]:[Multiply by]],MATCH(GSDP_GRs[[#This Row],[2022]],GDPGR_TempTbl[[If GDP  GR &gt;=]:[If GDP  GR &gt;=]],1))</f>
        <v>5.7661325122824542E-2</v>
      </c>
      <c r="L52" s="192">
        <f>GSDP_GRs[[#This Row],[2023]]*INDEX(GDPGR_TempTbl[[Multiply by]:[Multiply by]],MATCH(GSDP_GRs[[#This Row],[2023]],GDPGR_TempTbl[[If GDP  GR &gt;=]:[If GDP  GR &gt;=]],1))</f>
        <v>5.7661325122824542E-2</v>
      </c>
      <c r="M52" s="192">
        <f>GSDP_GRs[[#This Row],[2024]]*INDEX(GDPGR_TempTbl[[Multiply by]:[Multiply by]],MATCH(GSDP_GRs[[#This Row],[2024]],GDPGR_TempTbl[[If GDP  GR &gt;=]:[If GDP  GR &gt;=]],1))</f>
        <v>5.7661325122824542E-2</v>
      </c>
      <c r="N52" s="192">
        <f>GSDP_GRs[[#This Row],[2025]]*INDEX(GDPGR_TempTbl[[Multiply by]:[Multiply by]],MATCH(GSDP_GRs[[#This Row],[2025]],GDPGR_TempTbl[[If GDP  GR &gt;=]:[If GDP  GR &gt;=]],1))</f>
        <v>5.7661325122824542E-2</v>
      </c>
      <c r="O52" s="192">
        <f>GSDP_GRs[[#This Row],[2026]]*INDEX(GDPGR_TempTbl[[Multiply by]:[Multiply by]],MATCH(GSDP_GRs[[#This Row],[2026]],GDPGR_TempTbl[[If GDP  GR &gt;=]:[If GDP  GR &gt;=]],1))</f>
        <v>5.7661325122824542E-2</v>
      </c>
      <c r="P52" s="192">
        <f>GSDP_GRs[[#This Row],[2027]]*INDEX(GDPGR_TempTbl[[Multiply by]:[Multiply by]],MATCH(GSDP_GRs[[#This Row],[2027]],GDPGR_TempTbl[[If GDP  GR &gt;=]:[If GDP  GR &gt;=]],1))</f>
        <v>5.7661325122824542E-2</v>
      </c>
      <c r="Q52" s="192">
        <f>GSDP_GRs[[#This Row],[2028]]*INDEX(GDPGR_TempTbl[[Multiply by]:[Multiply by]],MATCH(GSDP_GRs[[#This Row],[2028]],GDPGR_TempTbl[[If GDP  GR &gt;=]:[If GDP  GR &gt;=]],1))</f>
        <v>5.7661325122824542E-2</v>
      </c>
      <c r="R52" s="192">
        <f>GSDP_GRs[[#This Row],[2029]]*INDEX(GDPGR_TempTbl[[Multiply by]:[Multiply by]],MATCH(GSDP_GRs[[#This Row],[2029]],GDPGR_TempTbl[[If GDP  GR &gt;=]:[If GDP  GR &gt;=]],1))</f>
        <v>5.7661325122824542E-2</v>
      </c>
      <c r="S52" s="192">
        <f>GSDP_GRs[[#This Row],[2030]]*INDEX(GDPGR_TempTbl[[Multiply by]:[Multiply by]],MATCH(GSDP_GRs[[#This Row],[2030]],GDPGR_TempTbl[[If GDP  GR &gt;=]:[If GDP  GR &gt;=]],1))</f>
        <v>5.7661325122824542E-2</v>
      </c>
      <c r="T52" s="192">
        <f>GSDP_GRs[[#This Row],[2031]]*INDEX(GDPGR_TempTbl[[Multiply by]:[Multiply by]],MATCH(GSDP_GRs[[#This Row],[2031]],GDPGR_TempTbl[[If GDP  GR &gt;=]:[If GDP  GR &gt;=]],1))</f>
        <v>5.7661325122824542E-2</v>
      </c>
      <c r="U52" s="192">
        <f>GSDP_GRs[[#This Row],[2032]]*INDEX(GDPGR_TempTbl[[Multiply by]:[Multiply by]],MATCH(GSDP_GRs[[#This Row],[2032]],GDPGR_TempTbl[[If GDP  GR &gt;=]:[If GDP  GR &gt;=]],1))</f>
        <v>5.7661325122824542E-2</v>
      </c>
      <c r="V52" s="192">
        <f>GSDP_GRs[[#This Row],[2033]]*INDEX(GDPGR_TempTbl[[Multiply by]:[Multiply by]],MATCH(GSDP_GRs[[#This Row],[2033]],GDPGR_TempTbl[[If GDP  GR &gt;=]:[If GDP  GR &gt;=]],1))</f>
        <v>5.7661325122824542E-2</v>
      </c>
      <c r="W52" s="192">
        <f>GSDP_GRs[[#This Row],[2034]]*INDEX(GDPGR_TempTbl[[Multiply by]:[Multiply by]],MATCH(GSDP_GRs[[#This Row],[2034]],GDPGR_TempTbl[[If GDP  GR &gt;=]:[If GDP  GR &gt;=]],1))</f>
        <v>5.7661325122824542E-2</v>
      </c>
      <c r="X52" s="192">
        <f>GSDP_GRs[[#This Row],[2035]]*INDEX(GDPGR_TempTbl[[Multiply by]:[Multiply by]],MATCH(GSDP_GRs[[#This Row],[2035]],GDPGR_TempTbl[[If GDP  GR &gt;=]:[If GDP  GR &gt;=]],1))</f>
        <v>5.7661325122824542E-2</v>
      </c>
      <c r="Y52" s="192">
        <f>GSDP_GRs[[#This Row],[2036]]*INDEX(GDPGR_TempTbl[[Multiply by]:[Multiply by]],MATCH(GSDP_GRs[[#This Row],[2036]],GDPGR_TempTbl[[If GDP  GR &gt;=]:[If GDP  GR &gt;=]],1))</f>
        <v>5.7661325122824542E-2</v>
      </c>
      <c r="Z52" s="192">
        <f>GSDP_GRs[[#This Row],[2037]]*INDEX(GDPGR_TempTbl[[Multiply by]:[Multiply by]],MATCH(GSDP_GRs[[#This Row],[2037]],GDPGR_TempTbl[[If GDP  GR &gt;=]:[If GDP  GR &gt;=]],1))</f>
        <v>5.7661325122824542E-2</v>
      </c>
      <c r="AA52" s="192">
        <f>GSDP_GRs[[#This Row],[2038]]*INDEX(GDPGR_TempTbl[[Multiply by]:[Multiply by]],MATCH(GSDP_GRs[[#This Row],[2038]],GDPGR_TempTbl[[If GDP  GR &gt;=]:[If GDP  GR &gt;=]],1))</f>
        <v>5.7661325122824542E-2</v>
      </c>
      <c r="AB52" s="192">
        <f>GSDP_GRs[[#This Row],[2039]]*INDEX(GDPGR_TempTbl[[Multiply by]:[Multiply by]],MATCH(GSDP_GRs[[#This Row],[2039]],GDPGR_TempTbl[[If GDP  GR &gt;=]:[If GDP  GR &gt;=]],1))</f>
        <v>5.7661325122824542E-2</v>
      </c>
      <c r="AC52" s="192">
        <f>GSDP_GRs[[#This Row],[2040]]*INDEX(GDPGR_TempTbl[[Multiply by]:[Multiply by]],MATCH(GSDP_GRs[[#This Row],[2040]],GDPGR_TempTbl[[If GDP  GR &gt;=]:[If GDP  GR &gt;=]],1))</f>
        <v>5.7661325122824542E-2</v>
      </c>
    </row>
    <row r="53" spans="1:29" x14ac:dyDescent="0.35">
      <c r="A53" s="3"/>
      <c r="C53" s="7" t="s">
        <v>4</v>
      </c>
      <c r="D53" s="2" t="s">
        <v>30</v>
      </c>
      <c r="I53" s="196" t="s">
        <v>55</v>
      </c>
      <c r="J53" s="192">
        <f>$N15*INDEX(GDPGR_TempTbl[[Multiply by]:[Multiply by]],MATCH($N15,GDPGR_TempTbl[[If GDP  GR &gt;=]:[If GDP  GR &gt;=]],1))</f>
        <v>7.2047715159199222E-2</v>
      </c>
      <c r="K53" s="192">
        <f>GSDP_GRs[[#This Row],[2022]]*INDEX(GDPGR_TempTbl[[Multiply by]:[Multiply by]],MATCH(GSDP_GRs[[#This Row],[2022]],GDPGR_TempTbl[[If GDP  GR &gt;=]:[If GDP  GR &gt;=]],1))</f>
        <v>6.8445329401239263E-2</v>
      </c>
      <c r="L53" s="192">
        <f>GSDP_GRs[[#This Row],[2023]]*INDEX(GDPGR_TempTbl[[Multiply by]:[Multiply by]],MATCH(GSDP_GRs[[#This Row],[2023]],GDPGR_TempTbl[[If GDP  GR &gt;=]:[If GDP  GR &gt;=]],1))</f>
        <v>6.5023062931177295E-2</v>
      </c>
      <c r="M53" s="192">
        <f>GSDP_GRs[[#This Row],[2024]]*INDEX(GDPGR_TempTbl[[Multiply by]:[Multiply by]],MATCH(GSDP_GRs[[#This Row],[2024]],GDPGR_TempTbl[[If GDP  GR &gt;=]:[If GDP  GR &gt;=]],1))</f>
        <v>6.1771909784618426E-2</v>
      </c>
      <c r="N53" s="192">
        <f>GSDP_GRs[[#This Row],[2025]]*INDEX(GDPGR_TempTbl[[Multiply by]:[Multiply by]],MATCH(GSDP_GRs[[#This Row],[2025]],GDPGR_TempTbl[[If GDP  GR &gt;=]:[If GDP  GR &gt;=]],1))</f>
        <v>6.1771909784618426E-2</v>
      </c>
      <c r="O53" s="192">
        <f>GSDP_GRs[[#This Row],[2026]]*INDEX(GDPGR_TempTbl[[Multiply by]:[Multiply by]],MATCH(GSDP_GRs[[#This Row],[2026]],GDPGR_TempTbl[[If GDP  GR &gt;=]:[If GDP  GR &gt;=]],1))</f>
        <v>6.1771909784618426E-2</v>
      </c>
      <c r="P53" s="192">
        <f>GSDP_GRs[[#This Row],[2027]]*INDEX(GDPGR_TempTbl[[Multiply by]:[Multiply by]],MATCH(GSDP_GRs[[#This Row],[2027]],GDPGR_TempTbl[[If GDP  GR &gt;=]:[If GDP  GR &gt;=]],1))</f>
        <v>6.1771909784618426E-2</v>
      </c>
      <c r="Q53" s="192">
        <f>GSDP_GRs[[#This Row],[2028]]*INDEX(GDPGR_TempTbl[[Multiply by]:[Multiply by]],MATCH(GSDP_GRs[[#This Row],[2028]],GDPGR_TempTbl[[If GDP  GR &gt;=]:[If GDP  GR &gt;=]],1))</f>
        <v>6.1771909784618426E-2</v>
      </c>
      <c r="R53" s="192">
        <f>GSDP_GRs[[#This Row],[2029]]*INDEX(GDPGR_TempTbl[[Multiply by]:[Multiply by]],MATCH(GSDP_GRs[[#This Row],[2029]],GDPGR_TempTbl[[If GDP  GR &gt;=]:[If GDP  GR &gt;=]],1))</f>
        <v>6.1771909784618426E-2</v>
      </c>
      <c r="S53" s="192">
        <f>GSDP_GRs[[#This Row],[2030]]*INDEX(GDPGR_TempTbl[[Multiply by]:[Multiply by]],MATCH(GSDP_GRs[[#This Row],[2030]],GDPGR_TempTbl[[If GDP  GR &gt;=]:[If GDP  GR &gt;=]],1))</f>
        <v>6.1771909784618426E-2</v>
      </c>
      <c r="T53" s="192">
        <f>GSDP_GRs[[#This Row],[2031]]*INDEX(GDPGR_TempTbl[[Multiply by]:[Multiply by]],MATCH(GSDP_GRs[[#This Row],[2031]],GDPGR_TempTbl[[If GDP  GR &gt;=]:[If GDP  GR &gt;=]],1))</f>
        <v>6.1771909784618426E-2</v>
      </c>
      <c r="U53" s="192">
        <f>GSDP_GRs[[#This Row],[2032]]*INDEX(GDPGR_TempTbl[[Multiply by]:[Multiply by]],MATCH(GSDP_GRs[[#This Row],[2032]],GDPGR_TempTbl[[If GDP  GR &gt;=]:[If GDP  GR &gt;=]],1))</f>
        <v>6.1771909784618426E-2</v>
      </c>
      <c r="V53" s="192">
        <f>GSDP_GRs[[#This Row],[2033]]*INDEX(GDPGR_TempTbl[[Multiply by]:[Multiply by]],MATCH(GSDP_GRs[[#This Row],[2033]],GDPGR_TempTbl[[If GDP  GR &gt;=]:[If GDP  GR &gt;=]],1))</f>
        <v>6.1771909784618426E-2</v>
      </c>
      <c r="W53" s="192">
        <f>GSDP_GRs[[#This Row],[2034]]*INDEX(GDPGR_TempTbl[[Multiply by]:[Multiply by]],MATCH(GSDP_GRs[[#This Row],[2034]],GDPGR_TempTbl[[If GDP  GR &gt;=]:[If GDP  GR &gt;=]],1))</f>
        <v>6.1771909784618426E-2</v>
      </c>
      <c r="X53" s="192">
        <f>GSDP_GRs[[#This Row],[2035]]*INDEX(GDPGR_TempTbl[[Multiply by]:[Multiply by]],MATCH(GSDP_GRs[[#This Row],[2035]],GDPGR_TempTbl[[If GDP  GR &gt;=]:[If GDP  GR &gt;=]],1))</f>
        <v>6.1771909784618426E-2</v>
      </c>
      <c r="Y53" s="192">
        <f>GSDP_GRs[[#This Row],[2036]]*INDEX(GDPGR_TempTbl[[Multiply by]:[Multiply by]],MATCH(GSDP_GRs[[#This Row],[2036]],GDPGR_TempTbl[[If GDP  GR &gt;=]:[If GDP  GR &gt;=]],1))</f>
        <v>6.1771909784618426E-2</v>
      </c>
      <c r="Z53" s="192">
        <f>GSDP_GRs[[#This Row],[2037]]*INDEX(GDPGR_TempTbl[[Multiply by]:[Multiply by]],MATCH(GSDP_GRs[[#This Row],[2037]],GDPGR_TempTbl[[If GDP  GR &gt;=]:[If GDP  GR &gt;=]],1))</f>
        <v>6.1771909784618426E-2</v>
      </c>
      <c r="AA53" s="192">
        <f>GSDP_GRs[[#This Row],[2038]]*INDEX(GDPGR_TempTbl[[Multiply by]:[Multiply by]],MATCH(GSDP_GRs[[#This Row],[2038]],GDPGR_TempTbl[[If GDP  GR &gt;=]:[If GDP  GR &gt;=]],1))</f>
        <v>6.1771909784618426E-2</v>
      </c>
      <c r="AB53" s="192">
        <f>GSDP_GRs[[#This Row],[2039]]*INDEX(GDPGR_TempTbl[[Multiply by]:[Multiply by]],MATCH(GSDP_GRs[[#This Row],[2039]],GDPGR_TempTbl[[If GDP  GR &gt;=]:[If GDP  GR &gt;=]],1))</f>
        <v>6.1771909784618426E-2</v>
      </c>
      <c r="AC53" s="192">
        <f>GSDP_GRs[[#This Row],[2040]]*INDEX(GDPGR_TempTbl[[Multiply by]:[Multiply by]],MATCH(GSDP_GRs[[#This Row],[2040]],GDPGR_TempTbl[[If GDP  GR &gt;=]:[If GDP  GR &gt;=]],1))</f>
        <v>6.1771909784618426E-2</v>
      </c>
    </row>
    <row r="54" spans="1:29" x14ac:dyDescent="0.35">
      <c r="A54" s="3"/>
      <c r="C54" s="7" t="s">
        <v>3</v>
      </c>
      <c r="D54" s="2" t="s">
        <v>30</v>
      </c>
      <c r="I54" s="196" t="s">
        <v>54</v>
      </c>
      <c r="J54" s="192">
        <f>$N16*INDEX(GDPGR_TempTbl[[Multiply by]:[Multiply by]],MATCH($N16,GDPGR_TempTbl[[If GDP  GR &gt;=]:[If GDP  GR &gt;=]],1))</f>
        <v>8.741897709188276E-2</v>
      </c>
      <c r="K54" s="192">
        <f>GSDP_GRs[[#This Row],[2022]]*INDEX(GDPGR_TempTbl[[Multiply by]:[Multiply by]],MATCH(GSDP_GRs[[#This Row],[2022]],GDPGR_TempTbl[[If GDP  GR &gt;=]:[If GDP  GR &gt;=]],1))</f>
        <v>7.8677079382694484E-2</v>
      </c>
      <c r="L54" s="192">
        <f>GSDP_GRs[[#This Row],[2023]]*INDEX(GDPGR_TempTbl[[Multiply by]:[Multiply by]],MATCH(GSDP_GRs[[#This Row],[2023]],GDPGR_TempTbl[[If GDP  GR &gt;=]:[If GDP  GR &gt;=]],1))</f>
        <v>7.4743225413559752E-2</v>
      </c>
      <c r="M54" s="192">
        <f>GSDP_GRs[[#This Row],[2024]]*INDEX(GDPGR_TempTbl[[Multiply by]:[Multiply by]],MATCH(GSDP_GRs[[#This Row],[2024]],GDPGR_TempTbl[[If GDP  GR &gt;=]:[If GDP  GR &gt;=]],1))</f>
        <v>7.1006064142881756E-2</v>
      </c>
      <c r="N54" s="192">
        <f>GSDP_GRs[[#This Row],[2025]]*INDEX(GDPGR_TempTbl[[Multiply by]:[Multiply by]],MATCH(GSDP_GRs[[#This Row],[2025]],GDPGR_TempTbl[[If GDP  GR &gt;=]:[If GDP  GR &gt;=]],1))</f>
        <v>6.7455760935737671E-2</v>
      </c>
      <c r="O54" s="192">
        <f>GSDP_GRs[[#This Row],[2026]]*INDEX(GDPGR_TempTbl[[Multiply by]:[Multiply by]],MATCH(GSDP_GRs[[#This Row],[2026]],GDPGR_TempTbl[[If GDP  GR &gt;=]:[If GDP  GR &gt;=]],1))</f>
        <v>6.408297288895079E-2</v>
      </c>
      <c r="P54" s="192">
        <f>GSDP_GRs[[#This Row],[2027]]*INDEX(GDPGR_TempTbl[[Multiply by]:[Multiply by]],MATCH(GSDP_GRs[[#This Row],[2027]],GDPGR_TempTbl[[If GDP  GR &gt;=]:[If GDP  GR &gt;=]],1))</f>
        <v>6.408297288895079E-2</v>
      </c>
      <c r="Q54" s="192">
        <f>GSDP_GRs[[#This Row],[2028]]*INDEX(GDPGR_TempTbl[[Multiply by]:[Multiply by]],MATCH(GSDP_GRs[[#This Row],[2028]],GDPGR_TempTbl[[If GDP  GR &gt;=]:[If GDP  GR &gt;=]],1))</f>
        <v>6.408297288895079E-2</v>
      </c>
      <c r="R54" s="192">
        <f>GSDP_GRs[[#This Row],[2029]]*INDEX(GDPGR_TempTbl[[Multiply by]:[Multiply by]],MATCH(GSDP_GRs[[#This Row],[2029]],GDPGR_TempTbl[[If GDP  GR &gt;=]:[If GDP  GR &gt;=]],1))</f>
        <v>6.408297288895079E-2</v>
      </c>
      <c r="S54" s="192">
        <f>GSDP_GRs[[#This Row],[2030]]*INDEX(GDPGR_TempTbl[[Multiply by]:[Multiply by]],MATCH(GSDP_GRs[[#This Row],[2030]],GDPGR_TempTbl[[If GDP  GR &gt;=]:[If GDP  GR &gt;=]],1))</f>
        <v>6.408297288895079E-2</v>
      </c>
      <c r="T54" s="192">
        <f>GSDP_GRs[[#This Row],[2031]]*INDEX(GDPGR_TempTbl[[Multiply by]:[Multiply by]],MATCH(GSDP_GRs[[#This Row],[2031]],GDPGR_TempTbl[[If GDP  GR &gt;=]:[If GDP  GR &gt;=]],1))</f>
        <v>6.408297288895079E-2</v>
      </c>
      <c r="U54" s="192">
        <f>GSDP_GRs[[#This Row],[2032]]*INDEX(GDPGR_TempTbl[[Multiply by]:[Multiply by]],MATCH(GSDP_GRs[[#This Row],[2032]],GDPGR_TempTbl[[If GDP  GR &gt;=]:[If GDP  GR &gt;=]],1))</f>
        <v>6.408297288895079E-2</v>
      </c>
      <c r="V54" s="192">
        <f>GSDP_GRs[[#This Row],[2033]]*INDEX(GDPGR_TempTbl[[Multiply by]:[Multiply by]],MATCH(GSDP_GRs[[#This Row],[2033]],GDPGR_TempTbl[[If GDP  GR &gt;=]:[If GDP  GR &gt;=]],1))</f>
        <v>6.408297288895079E-2</v>
      </c>
      <c r="W54" s="192">
        <f>GSDP_GRs[[#This Row],[2034]]*INDEX(GDPGR_TempTbl[[Multiply by]:[Multiply by]],MATCH(GSDP_GRs[[#This Row],[2034]],GDPGR_TempTbl[[If GDP  GR &gt;=]:[If GDP  GR &gt;=]],1))</f>
        <v>6.408297288895079E-2</v>
      </c>
      <c r="X54" s="192">
        <f>GSDP_GRs[[#This Row],[2035]]*INDEX(GDPGR_TempTbl[[Multiply by]:[Multiply by]],MATCH(GSDP_GRs[[#This Row],[2035]],GDPGR_TempTbl[[If GDP  GR &gt;=]:[If GDP  GR &gt;=]],1))</f>
        <v>6.408297288895079E-2</v>
      </c>
      <c r="Y54" s="192">
        <f>GSDP_GRs[[#This Row],[2036]]*INDEX(GDPGR_TempTbl[[Multiply by]:[Multiply by]],MATCH(GSDP_GRs[[#This Row],[2036]],GDPGR_TempTbl[[If GDP  GR &gt;=]:[If GDP  GR &gt;=]],1))</f>
        <v>6.408297288895079E-2</v>
      </c>
      <c r="Z54" s="192">
        <f>GSDP_GRs[[#This Row],[2037]]*INDEX(GDPGR_TempTbl[[Multiply by]:[Multiply by]],MATCH(GSDP_GRs[[#This Row],[2037]],GDPGR_TempTbl[[If GDP  GR &gt;=]:[If GDP  GR &gt;=]],1))</f>
        <v>6.408297288895079E-2</v>
      </c>
      <c r="AA54" s="192">
        <f>GSDP_GRs[[#This Row],[2038]]*INDEX(GDPGR_TempTbl[[Multiply by]:[Multiply by]],MATCH(GSDP_GRs[[#This Row],[2038]],GDPGR_TempTbl[[If GDP  GR &gt;=]:[If GDP  GR &gt;=]],1))</f>
        <v>6.408297288895079E-2</v>
      </c>
      <c r="AB54" s="192">
        <f>GSDP_GRs[[#This Row],[2039]]*INDEX(GDPGR_TempTbl[[Multiply by]:[Multiply by]],MATCH(GSDP_GRs[[#This Row],[2039]],GDPGR_TempTbl[[If GDP  GR &gt;=]:[If GDP  GR &gt;=]],1))</f>
        <v>6.408297288895079E-2</v>
      </c>
      <c r="AC54" s="192">
        <f>GSDP_GRs[[#This Row],[2040]]*INDEX(GDPGR_TempTbl[[Multiply by]:[Multiply by]],MATCH(GSDP_GRs[[#This Row],[2040]],GDPGR_TempTbl[[If GDP  GR &gt;=]:[If GDP  GR &gt;=]],1))</f>
        <v>6.408297288895079E-2</v>
      </c>
    </row>
    <row r="55" spans="1:29" x14ac:dyDescent="0.35">
      <c r="A55" s="3"/>
      <c r="C55" s="7" t="s">
        <v>12</v>
      </c>
      <c r="D55" s="2" t="s">
        <v>30</v>
      </c>
      <c r="I55" s="196" t="s">
        <v>53</v>
      </c>
      <c r="J55" s="192">
        <f>$N17*INDEX(GDPGR_TempTbl[[Multiply by]:[Multiply by]],MATCH($N17,GDPGR_TempTbl[[If GDP  GR &gt;=]:[If GDP  GR &gt;=]],1))</f>
        <v>7.5832599796655936E-2</v>
      </c>
      <c r="K55" s="192">
        <f>GSDP_GRs[[#This Row],[2022]]*INDEX(GDPGR_TempTbl[[Multiply by]:[Multiply by]],MATCH(GSDP_GRs[[#This Row],[2022]],GDPGR_TempTbl[[If GDP  GR &gt;=]:[If GDP  GR &gt;=]],1))</f>
        <v>7.2040969806823132E-2</v>
      </c>
      <c r="L55" s="192">
        <f>GSDP_GRs[[#This Row],[2023]]*INDEX(GDPGR_TempTbl[[Multiply by]:[Multiply by]],MATCH(GSDP_GRs[[#This Row],[2023]],GDPGR_TempTbl[[If GDP  GR &gt;=]:[If GDP  GR &gt;=]],1))</f>
        <v>6.8438921316481979E-2</v>
      </c>
      <c r="M55" s="192">
        <f>GSDP_GRs[[#This Row],[2024]]*INDEX(GDPGR_TempTbl[[Multiply by]:[Multiply by]],MATCH(GSDP_GRs[[#This Row],[2024]],GDPGR_TempTbl[[If GDP  GR &gt;=]:[If GDP  GR &gt;=]],1))</f>
        <v>6.5016975250657874E-2</v>
      </c>
      <c r="N55" s="192">
        <f>GSDP_GRs[[#This Row],[2025]]*INDEX(GDPGR_TempTbl[[Multiply by]:[Multiply by]],MATCH(GSDP_GRs[[#This Row],[2025]],GDPGR_TempTbl[[If GDP  GR &gt;=]:[If GDP  GR &gt;=]],1))</f>
        <v>6.1766126488124976E-2</v>
      </c>
      <c r="O55" s="192">
        <f>GSDP_GRs[[#This Row],[2026]]*INDEX(GDPGR_TempTbl[[Multiply by]:[Multiply by]],MATCH(GSDP_GRs[[#This Row],[2026]],GDPGR_TempTbl[[If GDP  GR &gt;=]:[If GDP  GR &gt;=]],1))</f>
        <v>6.1766126488124976E-2</v>
      </c>
      <c r="P55" s="192">
        <f>GSDP_GRs[[#This Row],[2027]]*INDEX(GDPGR_TempTbl[[Multiply by]:[Multiply by]],MATCH(GSDP_GRs[[#This Row],[2027]],GDPGR_TempTbl[[If GDP  GR &gt;=]:[If GDP  GR &gt;=]],1))</f>
        <v>6.1766126488124976E-2</v>
      </c>
      <c r="Q55" s="192">
        <f>GSDP_GRs[[#This Row],[2028]]*INDEX(GDPGR_TempTbl[[Multiply by]:[Multiply by]],MATCH(GSDP_GRs[[#This Row],[2028]],GDPGR_TempTbl[[If GDP  GR &gt;=]:[If GDP  GR &gt;=]],1))</f>
        <v>6.1766126488124976E-2</v>
      </c>
      <c r="R55" s="192">
        <f>GSDP_GRs[[#This Row],[2029]]*INDEX(GDPGR_TempTbl[[Multiply by]:[Multiply by]],MATCH(GSDP_GRs[[#This Row],[2029]],GDPGR_TempTbl[[If GDP  GR &gt;=]:[If GDP  GR &gt;=]],1))</f>
        <v>6.1766126488124976E-2</v>
      </c>
      <c r="S55" s="192">
        <f>GSDP_GRs[[#This Row],[2030]]*INDEX(GDPGR_TempTbl[[Multiply by]:[Multiply by]],MATCH(GSDP_GRs[[#This Row],[2030]],GDPGR_TempTbl[[If GDP  GR &gt;=]:[If GDP  GR &gt;=]],1))</f>
        <v>6.1766126488124976E-2</v>
      </c>
      <c r="T55" s="192">
        <f>GSDP_GRs[[#This Row],[2031]]*INDEX(GDPGR_TempTbl[[Multiply by]:[Multiply by]],MATCH(GSDP_GRs[[#This Row],[2031]],GDPGR_TempTbl[[If GDP  GR &gt;=]:[If GDP  GR &gt;=]],1))</f>
        <v>6.1766126488124976E-2</v>
      </c>
      <c r="U55" s="192">
        <f>GSDP_GRs[[#This Row],[2032]]*INDEX(GDPGR_TempTbl[[Multiply by]:[Multiply by]],MATCH(GSDP_GRs[[#This Row],[2032]],GDPGR_TempTbl[[If GDP  GR &gt;=]:[If GDP  GR &gt;=]],1))</f>
        <v>6.1766126488124976E-2</v>
      </c>
      <c r="V55" s="192">
        <f>GSDP_GRs[[#This Row],[2033]]*INDEX(GDPGR_TempTbl[[Multiply by]:[Multiply by]],MATCH(GSDP_GRs[[#This Row],[2033]],GDPGR_TempTbl[[If GDP  GR &gt;=]:[If GDP  GR &gt;=]],1))</f>
        <v>6.1766126488124976E-2</v>
      </c>
      <c r="W55" s="192">
        <f>GSDP_GRs[[#This Row],[2034]]*INDEX(GDPGR_TempTbl[[Multiply by]:[Multiply by]],MATCH(GSDP_GRs[[#This Row],[2034]],GDPGR_TempTbl[[If GDP  GR &gt;=]:[If GDP  GR &gt;=]],1))</f>
        <v>6.1766126488124976E-2</v>
      </c>
      <c r="X55" s="192">
        <f>GSDP_GRs[[#This Row],[2035]]*INDEX(GDPGR_TempTbl[[Multiply by]:[Multiply by]],MATCH(GSDP_GRs[[#This Row],[2035]],GDPGR_TempTbl[[If GDP  GR &gt;=]:[If GDP  GR &gt;=]],1))</f>
        <v>6.1766126488124976E-2</v>
      </c>
      <c r="Y55" s="192">
        <f>GSDP_GRs[[#This Row],[2036]]*INDEX(GDPGR_TempTbl[[Multiply by]:[Multiply by]],MATCH(GSDP_GRs[[#This Row],[2036]],GDPGR_TempTbl[[If GDP  GR &gt;=]:[If GDP  GR &gt;=]],1))</f>
        <v>6.1766126488124976E-2</v>
      </c>
      <c r="Z55" s="192">
        <f>GSDP_GRs[[#This Row],[2037]]*INDEX(GDPGR_TempTbl[[Multiply by]:[Multiply by]],MATCH(GSDP_GRs[[#This Row],[2037]],GDPGR_TempTbl[[If GDP  GR &gt;=]:[If GDP  GR &gt;=]],1))</f>
        <v>6.1766126488124976E-2</v>
      </c>
      <c r="AA55" s="192">
        <f>GSDP_GRs[[#This Row],[2038]]*INDEX(GDPGR_TempTbl[[Multiply by]:[Multiply by]],MATCH(GSDP_GRs[[#This Row],[2038]],GDPGR_TempTbl[[If GDP  GR &gt;=]:[If GDP  GR &gt;=]],1))</f>
        <v>6.1766126488124976E-2</v>
      </c>
      <c r="AB55" s="192">
        <f>GSDP_GRs[[#This Row],[2039]]*INDEX(GDPGR_TempTbl[[Multiply by]:[Multiply by]],MATCH(GSDP_GRs[[#This Row],[2039]],GDPGR_TempTbl[[If GDP  GR &gt;=]:[If GDP  GR &gt;=]],1))</f>
        <v>6.1766126488124976E-2</v>
      </c>
      <c r="AC55" s="192">
        <f>GSDP_GRs[[#This Row],[2040]]*INDEX(GDPGR_TempTbl[[Multiply by]:[Multiply by]],MATCH(GSDP_GRs[[#This Row],[2040]],GDPGR_TempTbl[[If GDP  GR &gt;=]:[If GDP  GR &gt;=]],1))</f>
        <v>6.1766126488124976E-2</v>
      </c>
    </row>
    <row r="56" spans="1:29" x14ac:dyDescent="0.35">
      <c r="A56" s="3"/>
      <c r="C56" s="7" t="s">
        <v>17</v>
      </c>
      <c r="D56" s="2" t="s">
        <v>31</v>
      </c>
      <c r="I56" s="196" t="s">
        <v>52</v>
      </c>
      <c r="J56" s="192">
        <f>$N18*INDEX(GDPGR_TempTbl[[Multiply by]:[Multiply by]],MATCH($N18,GDPGR_TempTbl[[If GDP  GR &gt;=]:[If GDP  GR &gt;=]],1))</f>
        <v>6.6050131370529439E-2</v>
      </c>
      <c r="K56" s="192">
        <f>GSDP_GRs[[#This Row],[2022]]*INDEX(GDPGR_TempTbl[[Multiply by]:[Multiply by]],MATCH(GSDP_GRs[[#This Row],[2022]],GDPGR_TempTbl[[If GDP  GR &gt;=]:[If GDP  GR &gt;=]],1))</f>
        <v>6.2747624802002966E-2</v>
      </c>
      <c r="L56" s="192">
        <f>GSDP_GRs[[#This Row],[2023]]*INDEX(GDPGR_TempTbl[[Multiply by]:[Multiply by]],MATCH(GSDP_GRs[[#This Row],[2023]],GDPGR_TempTbl[[If GDP  GR &gt;=]:[If GDP  GR &gt;=]],1))</f>
        <v>6.2747624802002966E-2</v>
      </c>
      <c r="M56" s="192">
        <f>GSDP_GRs[[#This Row],[2024]]*INDEX(GDPGR_TempTbl[[Multiply by]:[Multiply by]],MATCH(GSDP_GRs[[#This Row],[2024]],GDPGR_TempTbl[[If GDP  GR &gt;=]:[If GDP  GR &gt;=]],1))</f>
        <v>6.2747624802002966E-2</v>
      </c>
      <c r="N56" s="192">
        <f>GSDP_GRs[[#This Row],[2025]]*INDEX(GDPGR_TempTbl[[Multiply by]:[Multiply by]],MATCH(GSDP_GRs[[#This Row],[2025]],GDPGR_TempTbl[[If GDP  GR &gt;=]:[If GDP  GR &gt;=]],1))</f>
        <v>6.2747624802002966E-2</v>
      </c>
      <c r="O56" s="192">
        <f>GSDP_GRs[[#This Row],[2026]]*INDEX(GDPGR_TempTbl[[Multiply by]:[Multiply by]],MATCH(GSDP_GRs[[#This Row],[2026]],GDPGR_TempTbl[[If GDP  GR &gt;=]:[If GDP  GR &gt;=]],1))</f>
        <v>6.2747624802002966E-2</v>
      </c>
      <c r="P56" s="192">
        <f>GSDP_GRs[[#This Row],[2027]]*INDEX(GDPGR_TempTbl[[Multiply by]:[Multiply by]],MATCH(GSDP_GRs[[#This Row],[2027]],GDPGR_TempTbl[[If GDP  GR &gt;=]:[If GDP  GR &gt;=]],1))</f>
        <v>6.2747624802002966E-2</v>
      </c>
      <c r="Q56" s="192">
        <f>GSDP_GRs[[#This Row],[2028]]*INDEX(GDPGR_TempTbl[[Multiply by]:[Multiply by]],MATCH(GSDP_GRs[[#This Row],[2028]],GDPGR_TempTbl[[If GDP  GR &gt;=]:[If GDP  GR &gt;=]],1))</f>
        <v>6.2747624802002966E-2</v>
      </c>
      <c r="R56" s="192">
        <f>GSDP_GRs[[#This Row],[2029]]*INDEX(GDPGR_TempTbl[[Multiply by]:[Multiply by]],MATCH(GSDP_GRs[[#This Row],[2029]],GDPGR_TempTbl[[If GDP  GR &gt;=]:[If GDP  GR &gt;=]],1))</f>
        <v>6.2747624802002966E-2</v>
      </c>
      <c r="S56" s="192">
        <f>GSDP_GRs[[#This Row],[2030]]*INDEX(GDPGR_TempTbl[[Multiply by]:[Multiply by]],MATCH(GSDP_GRs[[#This Row],[2030]],GDPGR_TempTbl[[If GDP  GR &gt;=]:[If GDP  GR &gt;=]],1))</f>
        <v>6.2747624802002966E-2</v>
      </c>
      <c r="T56" s="192">
        <f>GSDP_GRs[[#This Row],[2031]]*INDEX(GDPGR_TempTbl[[Multiply by]:[Multiply by]],MATCH(GSDP_GRs[[#This Row],[2031]],GDPGR_TempTbl[[If GDP  GR &gt;=]:[If GDP  GR &gt;=]],1))</f>
        <v>6.2747624802002966E-2</v>
      </c>
      <c r="U56" s="192">
        <f>GSDP_GRs[[#This Row],[2032]]*INDEX(GDPGR_TempTbl[[Multiply by]:[Multiply by]],MATCH(GSDP_GRs[[#This Row],[2032]],GDPGR_TempTbl[[If GDP  GR &gt;=]:[If GDP  GR &gt;=]],1))</f>
        <v>6.2747624802002966E-2</v>
      </c>
      <c r="V56" s="192">
        <f>GSDP_GRs[[#This Row],[2033]]*INDEX(GDPGR_TempTbl[[Multiply by]:[Multiply by]],MATCH(GSDP_GRs[[#This Row],[2033]],GDPGR_TempTbl[[If GDP  GR &gt;=]:[If GDP  GR &gt;=]],1))</f>
        <v>6.2747624802002966E-2</v>
      </c>
      <c r="W56" s="192">
        <f>GSDP_GRs[[#This Row],[2034]]*INDEX(GDPGR_TempTbl[[Multiply by]:[Multiply by]],MATCH(GSDP_GRs[[#This Row],[2034]],GDPGR_TempTbl[[If GDP  GR &gt;=]:[If GDP  GR &gt;=]],1))</f>
        <v>6.2747624802002966E-2</v>
      </c>
      <c r="X56" s="192">
        <f>GSDP_GRs[[#This Row],[2035]]*INDEX(GDPGR_TempTbl[[Multiply by]:[Multiply by]],MATCH(GSDP_GRs[[#This Row],[2035]],GDPGR_TempTbl[[If GDP  GR &gt;=]:[If GDP  GR &gt;=]],1))</f>
        <v>6.2747624802002966E-2</v>
      </c>
      <c r="Y56" s="192">
        <f>GSDP_GRs[[#This Row],[2036]]*INDEX(GDPGR_TempTbl[[Multiply by]:[Multiply by]],MATCH(GSDP_GRs[[#This Row],[2036]],GDPGR_TempTbl[[If GDP  GR &gt;=]:[If GDP  GR &gt;=]],1))</f>
        <v>6.2747624802002966E-2</v>
      </c>
      <c r="Z56" s="192">
        <f>GSDP_GRs[[#This Row],[2037]]*INDEX(GDPGR_TempTbl[[Multiply by]:[Multiply by]],MATCH(GSDP_GRs[[#This Row],[2037]],GDPGR_TempTbl[[If GDP  GR &gt;=]:[If GDP  GR &gt;=]],1))</f>
        <v>6.2747624802002966E-2</v>
      </c>
      <c r="AA56" s="192">
        <f>GSDP_GRs[[#This Row],[2038]]*INDEX(GDPGR_TempTbl[[Multiply by]:[Multiply by]],MATCH(GSDP_GRs[[#This Row],[2038]],GDPGR_TempTbl[[If GDP  GR &gt;=]:[If GDP  GR &gt;=]],1))</f>
        <v>6.2747624802002966E-2</v>
      </c>
      <c r="AB56" s="192">
        <f>GSDP_GRs[[#This Row],[2039]]*INDEX(GDPGR_TempTbl[[Multiply by]:[Multiply by]],MATCH(GSDP_GRs[[#This Row],[2039]],GDPGR_TempTbl[[If GDP  GR &gt;=]:[If GDP  GR &gt;=]],1))</f>
        <v>6.2747624802002966E-2</v>
      </c>
      <c r="AC56" s="192">
        <f>GSDP_GRs[[#This Row],[2040]]*INDEX(GDPGR_TempTbl[[Multiply by]:[Multiply by]],MATCH(GSDP_GRs[[#This Row],[2040]],GDPGR_TempTbl[[If GDP  GR &gt;=]:[If GDP  GR &gt;=]],1))</f>
        <v>6.2747624802002966E-2</v>
      </c>
    </row>
    <row r="57" spans="1:29" x14ac:dyDescent="0.35">
      <c r="A57" s="3"/>
      <c r="C57" s="7" t="s">
        <v>18</v>
      </c>
      <c r="D57" s="2" t="s">
        <v>31</v>
      </c>
      <c r="I57" s="196" t="s">
        <v>140</v>
      </c>
      <c r="J57" s="192">
        <f>$N19*INDEX(GDPGR_TempTbl[[Multiply by]:[Multiply by]],MATCH($N19,GDPGR_TempTbl[[If GDP  GR &gt;=]:[If GDP  GR &gt;=]],1))</f>
        <v>5.6614727932535081E-2</v>
      </c>
      <c r="K57" s="192">
        <f>GSDP_GRs[[#This Row],[2022]]*INDEX(GDPGR_TempTbl[[Multiply by]:[Multiply by]],MATCH(GSDP_GRs[[#This Row],[2022]],GDPGR_TempTbl[[If GDP  GR &gt;=]:[If GDP  GR &gt;=]],1))</f>
        <v>5.6614727932535081E-2</v>
      </c>
      <c r="L57" s="192">
        <f>GSDP_GRs[[#This Row],[2023]]*INDEX(GDPGR_TempTbl[[Multiply by]:[Multiply by]],MATCH(GSDP_GRs[[#This Row],[2023]],GDPGR_TempTbl[[If GDP  GR &gt;=]:[If GDP  GR &gt;=]],1))</f>
        <v>5.6614727932535081E-2</v>
      </c>
      <c r="M57" s="192">
        <f>GSDP_GRs[[#This Row],[2024]]*INDEX(GDPGR_TempTbl[[Multiply by]:[Multiply by]],MATCH(GSDP_GRs[[#This Row],[2024]],GDPGR_TempTbl[[If GDP  GR &gt;=]:[If GDP  GR &gt;=]],1))</f>
        <v>5.6614727932535081E-2</v>
      </c>
      <c r="N57" s="192">
        <f>GSDP_GRs[[#This Row],[2025]]*INDEX(GDPGR_TempTbl[[Multiply by]:[Multiply by]],MATCH(GSDP_GRs[[#This Row],[2025]],GDPGR_TempTbl[[If GDP  GR &gt;=]:[If GDP  GR &gt;=]],1))</f>
        <v>5.6614727932535081E-2</v>
      </c>
      <c r="O57" s="192">
        <f>GSDP_GRs[[#This Row],[2026]]*INDEX(GDPGR_TempTbl[[Multiply by]:[Multiply by]],MATCH(GSDP_GRs[[#This Row],[2026]],GDPGR_TempTbl[[If GDP  GR &gt;=]:[If GDP  GR &gt;=]],1))</f>
        <v>5.6614727932535081E-2</v>
      </c>
      <c r="P57" s="192">
        <f>GSDP_GRs[[#This Row],[2027]]*INDEX(GDPGR_TempTbl[[Multiply by]:[Multiply by]],MATCH(GSDP_GRs[[#This Row],[2027]],GDPGR_TempTbl[[If GDP  GR &gt;=]:[If GDP  GR &gt;=]],1))</f>
        <v>5.6614727932535081E-2</v>
      </c>
      <c r="Q57" s="192">
        <f>GSDP_GRs[[#This Row],[2028]]*INDEX(GDPGR_TempTbl[[Multiply by]:[Multiply by]],MATCH(GSDP_GRs[[#This Row],[2028]],GDPGR_TempTbl[[If GDP  GR &gt;=]:[If GDP  GR &gt;=]],1))</f>
        <v>5.6614727932535081E-2</v>
      </c>
      <c r="R57" s="192">
        <f>GSDP_GRs[[#This Row],[2029]]*INDEX(GDPGR_TempTbl[[Multiply by]:[Multiply by]],MATCH(GSDP_GRs[[#This Row],[2029]],GDPGR_TempTbl[[If GDP  GR &gt;=]:[If GDP  GR &gt;=]],1))</f>
        <v>5.6614727932535081E-2</v>
      </c>
      <c r="S57" s="192">
        <f>GSDP_GRs[[#This Row],[2030]]*INDEX(GDPGR_TempTbl[[Multiply by]:[Multiply by]],MATCH(GSDP_GRs[[#This Row],[2030]],GDPGR_TempTbl[[If GDP  GR &gt;=]:[If GDP  GR &gt;=]],1))</f>
        <v>5.6614727932535081E-2</v>
      </c>
      <c r="T57" s="192">
        <f>GSDP_GRs[[#This Row],[2031]]*INDEX(GDPGR_TempTbl[[Multiply by]:[Multiply by]],MATCH(GSDP_GRs[[#This Row],[2031]],GDPGR_TempTbl[[If GDP  GR &gt;=]:[If GDP  GR &gt;=]],1))</f>
        <v>5.6614727932535081E-2</v>
      </c>
      <c r="U57" s="192">
        <f>GSDP_GRs[[#This Row],[2032]]*INDEX(GDPGR_TempTbl[[Multiply by]:[Multiply by]],MATCH(GSDP_GRs[[#This Row],[2032]],GDPGR_TempTbl[[If GDP  GR &gt;=]:[If GDP  GR &gt;=]],1))</f>
        <v>5.6614727932535081E-2</v>
      </c>
      <c r="V57" s="192">
        <f>GSDP_GRs[[#This Row],[2033]]*INDEX(GDPGR_TempTbl[[Multiply by]:[Multiply by]],MATCH(GSDP_GRs[[#This Row],[2033]],GDPGR_TempTbl[[If GDP  GR &gt;=]:[If GDP  GR &gt;=]],1))</f>
        <v>5.6614727932535081E-2</v>
      </c>
      <c r="W57" s="192">
        <f>GSDP_GRs[[#This Row],[2034]]*INDEX(GDPGR_TempTbl[[Multiply by]:[Multiply by]],MATCH(GSDP_GRs[[#This Row],[2034]],GDPGR_TempTbl[[If GDP  GR &gt;=]:[If GDP  GR &gt;=]],1))</f>
        <v>5.6614727932535081E-2</v>
      </c>
      <c r="X57" s="192">
        <f>GSDP_GRs[[#This Row],[2035]]*INDEX(GDPGR_TempTbl[[Multiply by]:[Multiply by]],MATCH(GSDP_GRs[[#This Row],[2035]],GDPGR_TempTbl[[If GDP  GR &gt;=]:[If GDP  GR &gt;=]],1))</f>
        <v>5.6614727932535081E-2</v>
      </c>
      <c r="Y57" s="192">
        <f>GSDP_GRs[[#This Row],[2036]]*INDEX(GDPGR_TempTbl[[Multiply by]:[Multiply by]],MATCH(GSDP_GRs[[#This Row],[2036]],GDPGR_TempTbl[[If GDP  GR &gt;=]:[If GDP  GR &gt;=]],1))</f>
        <v>5.6614727932535081E-2</v>
      </c>
      <c r="Z57" s="192">
        <f>GSDP_GRs[[#This Row],[2037]]*INDEX(GDPGR_TempTbl[[Multiply by]:[Multiply by]],MATCH(GSDP_GRs[[#This Row],[2037]],GDPGR_TempTbl[[If GDP  GR &gt;=]:[If GDP  GR &gt;=]],1))</f>
        <v>5.6614727932535081E-2</v>
      </c>
      <c r="AA57" s="192">
        <f>GSDP_GRs[[#This Row],[2038]]*INDEX(GDPGR_TempTbl[[Multiply by]:[Multiply by]],MATCH(GSDP_GRs[[#This Row],[2038]],GDPGR_TempTbl[[If GDP  GR &gt;=]:[If GDP  GR &gt;=]],1))</f>
        <v>5.6614727932535081E-2</v>
      </c>
      <c r="AB57" s="192">
        <f>GSDP_GRs[[#This Row],[2039]]*INDEX(GDPGR_TempTbl[[Multiply by]:[Multiply by]],MATCH(GSDP_GRs[[#This Row],[2039]],GDPGR_TempTbl[[If GDP  GR &gt;=]:[If GDP  GR &gt;=]],1))</f>
        <v>5.6614727932535081E-2</v>
      </c>
      <c r="AC57" s="192">
        <f>GSDP_GRs[[#This Row],[2040]]*INDEX(GDPGR_TempTbl[[Multiply by]:[Multiply by]],MATCH(GSDP_GRs[[#This Row],[2040]],GDPGR_TempTbl[[If GDP  GR &gt;=]:[If GDP  GR &gt;=]],1))</f>
        <v>5.6614727932535081E-2</v>
      </c>
    </row>
    <row r="58" spans="1:29" x14ac:dyDescent="0.35">
      <c r="A58" s="3"/>
      <c r="C58" s="7" t="s">
        <v>19</v>
      </c>
      <c r="D58" s="2" t="s">
        <v>31</v>
      </c>
      <c r="I58" s="196" t="s">
        <v>51</v>
      </c>
      <c r="J58" s="192">
        <f>$N20*INDEX(GDPGR_TempTbl[[Multiply by]:[Multiply by]],MATCH($N20,GDPGR_TempTbl[[If GDP  GR &gt;=]:[If GDP  GR &gt;=]],1))</f>
        <v>5.852400389739687E-2</v>
      </c>
      <c r="K58" s="192">
        <f>GSDP_GRs[[#This Row],[2022]]*INDEX(GDPGR_TempTbl[[Multiply by]:[Multiply by]],MATCH(GSDP_GRs[[#This Row],[2022]],GDPGR_TempTbl[[If GDP  GR &gt;=]:[If GDP  GR &gt;=]],1))</f>
        <v>5.852400389739687E-2</v>
      </c>
      <c r="L58" s="192">
        <f>GSDP_GRs[[#This Row],[2023]]*INDEX(GDPGR_TempTbl[[Multiply by]:[Multiply by]],MATCH(GSDP_GRs[[#This Row],[2023]],GDPGR_TempTbl[[If GDP  GR &gt;=]:[If GDP  GR &gt;=]],1))</f>
        <v>5.852400389739687E-2</v>
      </c>
      <c r="M58" s="192">
        <f>GSDP_GRs[[#This Row],[2024]]*INDEX(GDPGR_TempTbl[[Multiply by]:[Multiply by]],MATCH(GSDP_GRs[[#This Row],[2024]],GDPGR_TempTbl[[If GDP  GR &gt;=]:[If GDP  GR &gt;=]],1))</f>
        <v>5.852400389739687E-2</v>
      </c>
      <c r="N58" s="192">
        <f>GSDP_GRs[[#This Row],[2025]]*INDEX(GDPGR_TempTbl[[Multiply by]:[Multiply by]],MATCH(GSDP_GRs[[#This Row],[2025]],GDPGR_TempTbl[[If GDP  GR &gt;=]:[If GDP  GR &gt;=]],1))</f>
        <v>5.852400389739687E-2</v>
      </c>
      <c r="O58" s="192">
        <f>GSDP_GRs[[#This Row],[2026]]*INDEX(GDPGR_TempTbl[[Multiply by]:[Multiply by]],MATCH(GSDP_GRs[[#This Row],[2026]],GDPGR_TempTbl[[If GDP  GR &gt;=]:[If GDP  GR &gt;=]],1))</f>
        <v>5.852400389739687E-2</v>
      </c>
      <c r="P58" s="192">
        <f>GSDP_GRs[[#This Row],[2027]]*INDEX(GDPGR_TempTbl[[Multiply by]:[Multiply by]],MATCH(GSDP_GRs[[#This Row],[2027]],GDPGR_TempTbl[[If GDP  GR &gt;=]:[If GDP  GR &gt;=]],1))</f>
        <v>5.852400389739687E-2</v>
      </c>
      <c r="Q58" s="192">
        <f>GSDP_GRs[[#This Row],[2028]]*INDEX(GDPGR_TempTbl[[Multiply by]:[Multiply by]],MATCH(GSDP_GRs[[#This Row],[2028]],GDPGR_TempTbl[[If GDP  GR &gt;=]:[If GDP  GR &gt;=]],1))</f>
        <v>5.852400389739687E-2</v>
      </c>
      <c r="R58" s="192">
        <f>GSDP_GRs[[#This Row],[2029]]*INDEX(GDPGR_TempTbl[[Multiply by]:[Multiply by]],MATCH(GSDP_GRs[[#This Row],[2029]],GDPGR_TempTbl[[If GDP  GR &gt;=]:[If GDP  GR &gt;=]],1))</f>
        <v>5.852400389739687E-2</v>
      </c>
      <c r="S58" s="192">
        <f>GSDP_GRs[[#This Row],[2030]]*INDEX(GDPGR_TempTbl[[Multiply by]:[Multiply by]],MATCH(GSDP_GRs[[#This Row],[2030]],GDPGR_TempTbl[[If GDP  GR &gt;=]:[If GDP  GR &gt;=]],1))</f>
        <v>5.852400389739687E-2</v>
      </c>
      <c r="T58" s="192">
        <f>GSDP_GRs[[#This Row],[2031]]*INDEX(GDPGR_TempTbl[[Multiply by]:[Multiply by]],MATCH(GSDP_GRs[[#This Row],[2031]],GDPGR_TempTbl[[If GDP  GR &gt;=]:[If GDP  GR &gt;=]],1))</f>
        <v>5.852400389739687E-2</v>
      </c>
      <c r="U58" s="192">
        <f>GSDP_GRs[[#This Row],[2032]]*INDEX(GDPGR_TempTbl[[Multiply by]:[Multiply by]],MATCH(GSDP_GRs[[#This Row],[2032]],GDPGR_TempTbl[[If GDP  GR &gt;=]:[If GDP  GR &gt;=]],1))</f>
        <v>5.852400389739687E-2</v>
      </c>
      <c r="V58" s="192">
        <f>GSDP_GRs[[#This Row],[2033]]*INDEX(GDPGR_TempTbl[[Multiply by]:[Multiply by]],MATCH(GSDP_GRs[[#This Row],[2033]],GDPGR_TempTbl[[If GDP  GR &gt;=]:[If GDP  GR &gt;=]],1))</f>
        <v>5.852400389739687E-2</v>
      </c>
      <c r="W58" s="192">
        <f>GSDP_GRs[[#This Row],[2034]]*INDEX(GDPGR_TempTbl[[Multiply by]:[Multiply by]],MATCH(GSDP_GRs[[#This Row],[2034]],GDPGR_TempTbl[[If GDP  GR &gt;=]:[If GDP  GR &gt;=]],1))</f>
        <v>5.852400389739687E-2</v>
      </c>
      <c r="X58" s="192">
        <f>GSDP_GRs[[#This Row],[2035]]*INDEX(GDPGR_TempTbl[[Multiply by]:[Multiply by]],MATCH(GSDP_GRs[[#This Row],[2035]],GDPGR_TempTbl[[If GDP  GR &gt;=]:[If GDP  GR &gt;=]],1))</f>
        <v>5.852400389739687E-2</v>
      </c>
      <c r="Y58" s="192">
        <f>GSDP_GRs[[#This Row],[2036]]*INDEX(GDPGR_TempTbl[[Multiply by]:[Multiply by]],MATCH(GSDP_GRs[[#This Row],[2036]],GDPGR_TempTbl[[If GDP  GR &gt;=]:[If GDP  GR &gt;=]],1))</f>
        <v>5.852400389739687E-2</v>
      </c>
      <c r="Z58" s="192">
        <f>GSDP_GRs[[#This Row],[2037]]*INDEX(GDPGR_TempTbl[[Multiply by]:[Multiply by]],MATCH(GSDP_GRs[[#This Row],[2037]],GDPGR_TempTbl[[If GDP  GR &gt;=]:[If GDP  GR &gt;=]],1))</f>
        <v>5.852400389739687E-2</v>
      </c>
      <c r="AA58" s="192">
        <f>GSDP_GRs[[#This Row],[2038]]*INDEX(GDPGR_TempTbl[[Multiply by]:[Multiply by]],MATCH(GSDP_GRs[[#This Row],[2038]],GDPGR_TempTbl[[If GDP  GR &gt;=]:[If GDP  GR &gt;=]],1))</f>
        <v>5.852400389739687E-2</v>
      </c>
      <c r="AB58" s="192">
        <f>GSDP_GRs[[#This Row],[2039]]*INDEX(GDPGR_TempTbl[[Multiply by]:[Multiply by]],MATCH(GSDP_GRs[[#This Row],[2039]],GDPGR_TempTbl[[If GDP  GR &gt;=]:[If GDP  GR &gt;=]],1))</f>
        <v>5.852400389739687E-2</v>
      </c>
      <c r="AC58" s="192">
        <f>GSDP_GRs[[#This Row],[2040]]*INDEX(GDPGR_TempTbl[[Multiply by]:[Multiply by]],MATCH(GSDP_GRs[[#This Row],[2040]],GDPGR_TempTbl[[If GDP  GR &gt;=]:[If GDP  GR &gt;=]],1))</f>
        <v>5.852400389739687E-2</v>
      </c>
    </row>
    <row r="59" spans="1:29" x14ac:dyDescent="0.35">
      <c r="A59" s="3"/>
      <c r="C59" s="7" t="s">
        <v>20</v>
      </c>
      <c r="D59" s="2" t="s">
        <v>31</v>
      </c>
      <c r="I59" s="196" t="s">
        <v>50</v>
      </c>
      <c r="J59" s="192">
        <f>$N21*INDEX(GDPGR_TempTbl[[Multiply by]:[Multiply by]],MATCH($N21,GDPGR_TempTbl[[If GDP  GR &gt;=]:[If GDP  GR &gt;=]],1))</f>
        <v>5.7456141346147849E-2</v>
      </c>
      <c r="K59" s="192">
        <f>GSDP_GRs[[#This Row],[2022]]*INDEX(GDPGR_TempTbl[[Multiply by]:[Multiply by]],MATCH(GSDP_GRs[[#This Row],[2022]],GDPGR_TempTbl[[If GDP  GR &gt;=]:[If GDP  GR &gt;=]],1))</f>
        <v>5.7456141346147849E-2</v>
      </c>
      <c r="L59" s="192">
        <f>GSDP_GRs[[#This Row],[2023]]*INDEX(GDPGR_TempTbl[[Multiply by]:[Multiply by]],MATCH(GSDP_GRs[[#This Row],[2023]],GDPGR_TempTbl[[If GDP  GR &gt;=]:[If GDP  GR &gt;=]],1))</f>
        <v>5.7456141346147849E-2</v>
      </c>
      <c r="M59" s="192">
        <f>GSDP_GRs[[#This Row],[2024]]*INDEX(GDPGR_TempTbl[[Multiply by]:[Multiply by]],MATCH(GSDP_GRs[[#This Row],[2024]],GDPGR_TempTbl[[If GDP  GR &gt;=]:[If GDP  GR &gt;=]],1))</f>
        <v>5.7456141346147849E-2</v>
      </c>
      <c r="N59" s="192">
        <f>GSDP_GRs[[#This Row],[2025]]*INDEX(GDPGR_TempTbl[[Multiply by]:[Multiply by]],MATCH(GSDP_GRs[[#This Row],[2025]],GDPGR_TempTbl[[If GDP  GR &gt;=]:[If GDP  GR &gt;=]],1))</f>
        <v>5.7456141346147849E-2</v>
      </c>
      <c r="O59" s="192">
        <f>GSDP_GRs[[#This Row],[2026]]*INDEX(GDPGR_TempTbl[[Multiply by]:[Multiply by]],MATCH(GSDP_GRs[[#This Row],[2026]],GDPGR_TempTbl[[If GDP  GR &gt;=]:[If GDP  GR &gt;=]],1))</f>
        <v>5.7456141346147849E-2</v>
      </c>
      <c r="P59" s="192">
        <f>GSDP_GRs[[#This Row],[2027]]*INDEX(GDPGR_TempTbl[[Multiply by]:[Multiply by]],MATCH(GSDP_GRs[[#This Row],[2027]],GDPGR_TempTbl[[If GDP  GR &gt;=]:[If GDP  GR &gt;=]],1))</f>
        <v>5.7456141346147849E-2</v>
      </c>
      <c r="Q59" s="192">
        <f>GSDP_GRs[[#This Row],[2028]]*INDEX(GDPGR_TempTbl[[Multiply by]:[Multiply by]],MATCH(GSDP_GRs[[#This Row],[2028]],GDPGR_TempTbl[[If GDP  GR &gt;=]:[If GDP  GR &gt;=]],1))</f>
        <v>5.7456141346147849E-2</v>
      </c>
      <c r="R59" s="192">
        <f>GSDP_GRs[[#This Row],[2029]]*INDEX(GDPGR_TempTbl[[Multiply by]:[Multiply by]],MATCH(GSDP_GRs[[#This Row],[2029]],GDPGR_TempTbl[[If GDP  GR &gt;=]:[If GDP  GR &gt;=]],1))</f>
        <v>5.7456141346147849E-2</v>
      </c>
      <c r="S59" s="192">
        <f>GSDP_GRs[[#This Row],[2030]]*INDEX(GDPGR_TempTbl[[Multiply by]:[Multiply by]],MATCH(GSDP_GRs[[#This Row],[2030]],GDPGR_TempTbl[[If GDP  GR &gt;=]:[If GDP  GR &gt;=]],1))</f>
        <v>5.7456141346147849E-2</v>
      </c>
      <c r="T59" s="192">
        <f>GSDP_GRs[[#This Row],[2031]]*INDEX(GDPGR_TempTbl[[Multiply by]:[Multiply by]],MATCH(GSDP_GRs[[#This Row],[2031]],GDPGR_TempTbl[[If GDP  GR &gt;=]:[If GDP  GR &gt;=]],1))</f>
        <v>5.7456141346147849E-2</v>
      </c>
      <c r="U59" s="192">
        <f>GSDP_GRs[[#This Row],[2032]]*INDEX(GDPGR_TempTbl[[Multiply by]:[Multiply by]],MATCH(GSDP_GRs[[#This Row],[2032]],GDPGR_TempTbl[[If GDP  GR &gt;=]:[If GDP  GR &gt;=]],1))</f>
        <v>5.7456141346147849E-2</v>
      </c>
      <c r="V59" s="192">
        <f>GSDP_GRs[[#This Row],[2033]]*INDEX(GDPGR_TempTbl[[Multiply by]:[Multiply by]],MATCH(GSDP_GRs[[#This Row],[2033]],GDPGR_TempTbl[[If GDP  GR &gt;=]:[If GDP  GR &gt;=]],1))</f>
        <v>5.7456141346147849E-2</v>
      </c>
      <c r="W59" s="192">
        <f>GSDP_GRs[[#This Row],[2034]]*INDEX(GDPGR_TempTbl[[Multiply by]:[Multiply by]],MATCH(GSDP_GRs[[#This Row],[2034]],GDPGR_TempTbl[[If GDP  GR &gt;=]:[If GDP  GR &gt;=]],1))</f>
        <v>5.7456141346147849E-2</v>
      </c>
      <c r="X59" s="192">
        <f>GSDP_GRs[[#This Row],[2035]]*INDEX(GDPGR_TempTbl[[Multiply by]:[Multiply by]],MATCH(GSDP_GRs[[#This Row],[2035]],GDPGR_TempTbl[[If GDP  GR &gt;=]:[If GDP  GR &gt;=]],1))</f>
        <v>5.7456141346147849E-2</v>
      </c>
      <c r="Y59" s="192">
        <f>GSDP_GRs[[#This Row],[2036]]*INDEX(GDPGR_TempTbl[[Multiply by]:[Multiply by]],MATCH(GSDP_GRs[[#This Row],[2036]],GDPGR_TempTbl[[If GDP  GR &gt;=]:[If GDP  GR &gt;=]],1))</f>
        <v>5.7456141346147849E-2</v>
      </c>
      <c r="Z59" s="192">
        <f>GSDP_GRs[[#This Row],[2037]]*INDEX(GDPGR_TempTbl[[Multiply by]:[Multiply by]],MATCH(GSDP_GRs[[#This Row],[2037]],GDPGR_TempTbl[[If GDP  GR &gt;=]:[If GDP  GR &gt;=]],1))</f>
        <v>5.7456141346147849E-2</v>
      </c>
      <c r="AA59" s="192">
        <f>GSDP_GRs[[#This Row],[2038]]*INDEX(GDPGR_TempTbl[[Multiply by]:[Multiply by]],MATCH(GSDP_GRs[[#This Row],[2038]],GDPGR_TempTbl[[If GDP  GR &gt;=]:[If GDP  GR &gt;=]],1))</f>
        <v>5.7456141346147849E-2</v>
      </c>
      <c r="AB59" s="192">
        <f>GSDP_GRs[[#This Row],[2039]]*INDEX(GDPGR_TempTbl[[Multiply by]:[Multiply by]],MATCH(GSDP_GRs[[#This Row],[2039]],GDPGR_TempTbl[[If GDP  GR &gt;=]:[If GDP  GR &gt;=]],1))</f>
        <v>5.7456141346147849E-2</v>
      </c>
      <c r="AC59" s="192">
        <f>GSDP_GRs[[#This Row],[2040]]*INDEX(GDPGR_TempTbl[[Multiply by]:[Multiply by]],MATCH(GSDP_GRs[[#This Row],[2040]],GDPGR_TempTbl[[If GDP  GR &gt;=]:[If GDP  GR &gt;=]],1))</f>
        <v>5.7456141346147849E-2</v>
      </c>
    </row>
    <row r="60" spans="1:29" x14ac:dyDescent="0.35">
      <c r="A60" s="3"/>
      <c r="C60" s="7" t="s">
        <v>21</v>
      </c>
      <c r="D60" s="2" t="s">
        <v>31</v>
      </c>
      <c r="I60" s="196" t="s">
        <v>49</v>
      </c>
      <c r="J60" s="192">
        <f>$N22*INDEX(GDPGR_TempTbl[[Multiply by]:[Multiply by]],MATCH($N22,GDPGR_TempTbl[[If GDP  GR &gt;=]:[If GDP  GR &gt;=]],1))</f>
        <v>6.1785825815455997E-2</v>
      </c>
      <c r="K60" s="192">
        <f>GSDP_GRs[[#This Row],[2022]]*INDEX(GDPGR_TempTbl[[Multiply by]:[Multiply by]],MATCH(GSDP_GRs[[#This Row],[2022]],GDPGR_TempTbl[[If GDP  GR &gt;=]:[If GDP  GR &gt;=]],1))</f>
        <v>6.1785825815455997E-2</v>
      </c>
      <c r="L60" s="192">
        <f>GSDP_GRs[[#This Row],[2023]]*INDEX(GDPGR_TempTbl[[Multiply by]:[Multiply by]],MATCH(GSDP_GRs[[#This Row],[2023]],GDPGR_TempTbl[[If GDP  GR &gt;=]:[If GDP  GR &gt;=]],1))</f>
        <v>6.1785825815455997E-2</v>
      </c>
      <c r="M60" s="192">
        <f>GSDP_GRs[[#This Row],[2024]]*INDEX(GDPGR_TempTbl[[Multiply by]:[Multiply by]],MATCH(GSDP_GRs[[#This Row],[2024]],GDPGR_TempTbl[[If GDP  GR &gt;=]:[If GDP  GR &gt;=]],1))</f>
        <v>6.1785825815455997E-2</v>
      </c>
      <c r="N60" s="192">
        <f>GSDP_GRs[[#This Row],[2025]]*INDEX(GDPGR_TempTbl[[Multiply by]:[Multiply by]],MATCH(GSDP_GRs[[#This Row],[2025]],GDPGR_TempTbl[[If GDP  GR &gt;=]:[If GDP  GR &gt;=]],1))</f>
        <v>6.1785825815455997E-2</v>
      </c>
      <c r="O60" s="192">
        <f>GSDP_GRs[[#This Row],[2026]]*INDEX(GDPGR_TempTbl[[Multiply by]:[Multiply by]],MATCH(GSDP_GRs[[#This Row],[2026]],GDPGR_TempTbl[[If GDP  GR &gt;=]:[If GDP  GR &gt;=]],1))</f>
        <v>6.1785825815455997E-2</v>
      </c>
      <c r="P60" s="192">
        <f>GSDP_GRs[[#This Row],[2027]]*INDEX(GDPGR_TempTbl[[Multiply by]:[Multiply by]],MATCH(GSDP_GRs[[#This Row],[2027]],GDPGR_TempTbl[[If GDP  GR &gt;=]:[If GDP  GR &gt;=]],1))</f>
        <v>6.1785825815455997E-2</v>
      </c>
      <c r="Q60" s="192">
        <f>GSDP_GRs[[#This Row],[2028]]*INDEX(GDPGR_TempTbl[[Multiply by]:[Multiply by]],MATCH(GSDP_GRs[[#This Row],[2028]],GDPGR_TempTbl[[If GDP  GR &gt;=]:[If GDP  GR &gt;=]],1))</f>
        <v>6.1785825815455997E-2</v>
      </c>
      <c r="R60" s="192">
        <f>GSDP_GRs[[#This Row],[2029]]*INDEX(GDPGR_TempTbl[[Multiply by]:[Multiply by]],MATCH(GSDP_GRs[[#This Row],[2029]],GDPGR_TempTbl[[If GDP  GR &gt;=]:[If GDP  GR &gt;=]],1))</f>
        <v>6.1785825815455997E-2</v>
      </c>
      <c r="S60" s="192">
        <f>GSDP_GRs[[#This Row],[2030]]*INDEX(GDPGR_TempTbl[[Multiply by]:[Multiply by]],MATCH(GSDP_GRs[[#This Row],[2030]],GDPGR_TempTbl[[If GDP  GR &gt;=]:[If GDP  GR &gt;=]],1))</f>
        <v>6.1785825815455997E-2</v>
      </c>
      <c r="T60" s="192">
        <f>GSDP_GRs[[#This Row],[2031]]*INDEX(GDPGR_TempTbl[[Multiply by]:[Multiply by]],MATCH(GSDP_GRs[[#This Row],[2031]],GDPGR_TempTbl[[If GDP  GR &gt;=]:[If GDP  GR &gt;=]],1))</f>
        <v>6.1785825815455997E-2</v>
      </c>
      <c r="U60" s="192">
        <f>GSDP_GRs[[#This Row],[2032]]*INDEX(GDPGR_TempTbl[[Multiply by]:[Multiply by]],MATCH(GSDP_GRs[[#This Row],[2032]],GDPGR_TempTbl[[If GDP  GR &gt;=]:[If GDP  GR &gt;=]],1))</f>
        <v>6.1785825815455997E-2</v>
      </c>
      <c r="V60" s="192">
        <f>GSDP_GRs[[#This Row],[2033]]*INDEX(GDPGR_TempTbl[[Multiply by]:[Multiply by]],MATCH(GSDP_GRs[[#This Row],[2033]],GDPGR_TempTbl[[If GDP  GR &gt;=]:[If GDP  GR &gt;=]],1))</f>
        <v>6.1785825815455997E-2</v>
      </c>
      <c r="W60" s="192">
        <f>GSDP_GRs[[#This Row],[2034]]*INDEX(GDPGR_TempTbl[[Multiply by]:[Multiply by]],MATCH(GSDP_GRs[[#This Row],[2034]],GDPGR_TempTbl[[If GDP  GR &gt;=]:[If GDP  GR &gt;=]],1))</f>
        <v>6.1785825815455997E-2</v>
      </c>
      <c r="X60" s="192">
        <f>GSDP_GRs[[#This Row],[2035]]*INDEX(GDPGR_TempTbl[[Multiply by]:[Multiply by]],MATCH(GSDP_GRs[[#This Row],[2035]],GDPGR_TempTbl[[If GDP  GR &gt;=]:[If GDP  GR &gt;=]],1))</f>
        <v>6.1785825815455997E-2</v>
      </c>
      <c r="Y60" s="192">
        <f>GSDP_GRs[[#This Row],[2036]]*INDEX(GDPGR_TempTbl[[Multiply by]:[Multiply by]],MATCH(GSDP_GRs[[#This Row],[2036]],GDPGR_TempTbl[[If GDP  GR &gt;=]:[If GDP  GR &gt;=]],1))</f>
        <v>6.1785825815455997E-2</v>
      </c>
      <c r="Z60" s="192">
        <f>GSDP_GRs[[#This Row],[2037]]*INDEX(GDPGR_TempTbl[[Multiply by]:[Multiply by]],MATCH(GSDP_GRs[[#This Row],[2037]],GDPGR_TempTbl[[If GDP  GR &gt;=]:[If GDP  GR &gt;=]],1))</f>
        <v>6.1785825815455997E-2</v>
      </c>
      <c r="AA60" s="192">
        <f>GSDP_GRs[[#This Row],[2038]]*INDEX(GDPGR_TempTbl[[Multiply by]:[Multiply by]],MATCH(GSDP_GRs[[#This Row],[2038]],GDPGR_TempTbl[[If GDP  GR &gt;=]:[If GDP  GR &gt;=]],1))</f>
        <v>6.1785825815455997E-2</v>
      </c>
      <c r="AB60" s="192">
        <f>GSDP_GRs[[#This Row],[2039]]*INDEX(GDPGR_TempTbl[[Multiply by]:[Multiply by]],MATCH(GSDP_GRs[[#This Row],[2039]],GDPGR_TempTbl[[If GDP  GR &gt;=]:[If GDP  GR &gt;=]],1))</f>
        <v>6.1785825815455997E-2</v>
      </c>
      <c r="AC60" s="192">
        <f>GSDP_GRs[[#This Row],[2040]]*INDEX(GDPGR_TempTbl[[Multiply by]:[Multiply by]],MATCH(GSDP_GRs[[#This Row],[2040]],GDPGR_TempTbl[[If GDP  GR &gt;=]:[If GDP  GR &gt;=]],1))</f>
        <v>6.1785825815455997E-2</v>
      </c>
    </row>
    <row r="61" spans="1:29" x14ac:dyDescent="0.35">
      <c r="A61" s="3"/>
      <c r="C61" s="7" t="s">
        <v>15</v>
      </c>
      <c r="D61" s="2" t="s">
        <v>29</v>
      </c>
      <c r="I61" s="196" t="s">
        <v>48</v>
      </c>
      <c r="J61" s="192">
        <f>$N23*INDEX(GDPGR_TempTbl[[Multiply by]:[Multiply by]],MATCH($N23,GDPGR_TempTbl[[If GDP  GR &gt;=]:[If GDP  GR &gt;=]],1))</f>
        <v>6.7170752803560288E-2</v>
      </c>
      <c r="K61" s="192">
        <f>GSDP_GRs[[#This Row],[2022]]*INDEX(GDPGR_TempTbl[[Multiply by]:[Multiply by]],MATCH(GSDP_GRs[[#This Row],[2022]],GDPGR_TempTbl[[If GDP  GR &gt;=]:[If GDP  GR &gt;=]],1))</f>
        <v>6.3812215163382272E-2</v>
      </c>
      <c r="L61" s="192">
        <f>GSDP_GRs[[#This Row],[2023]]*INDEX(GDPGR_TempTbl[[Multiply by]:[Multiply by]],MATCH(GSDP_GRs[[#This Row],[2023]],GDPGR_TempTbl[[If GDP  GR &gt;=]:[If GDP  GR &gt;=]],1))</f>
        <v>6.3812215163382272E-2</v>
      </c>
      <c r="M61" s="192">
        <f>GSDP_GRs[[#This Row],[2024]]*INDEX(GDPGR_TempTbl[[Multiply by]:[Multiply by]],MATCH(GSDP_GRs[[#This Row],[2024]],GDPGR_TempTbl[[If GDP  GR &gt;=]:[If GDP  GR &gt;=]],1))</f>
        <v>6.3812215163382272E-2</v>
      </c>
      <c r="N61" s="192">
        <f>GSDP_GRs[[#This Row],[2025]]*INDEX(GDPGR_TempTbl[[Multiply by]:[Multiply by]],MATCH(GSDP_GRs[[#This Row],[2025]],GDPGR_TempTbl[[If GDP  GR &gt;=]:[If GDP  GR &gt;=]],1))</f>
        <v>6.3812215163382272E-2</v>
      </c>
      <c r="O61" s="192">
        <f>GSDP_GRs[[#This Row],[2026]]*INDEX(GDPGR_TempTbl[[Multiply by]:[Multiply by]],MATCH(GSDP_GRs[[#This Row],[2026]],GDPGR_TempTbl[[If GDP  GR &gt;=]:[If GDP  GR &gt;=]],1))</f>
        <v>6.3812215163382272E-2</v>
      </c>
      <c r="P61" s="192">
        <f>GSDP_GRs[[#This Row],[2027]]*INDEX(GDPGR_TempTbl[[Multiply by]:[Multiply by]],MATCH(GSDP_GRs[[#This Row],[2027]],GDPGR_TempTbl[[If GDP  GR &gt;=]:[If GDP  GR &gt;=]],1))</f>
        <v>6.3812215163382272E-2</v>
      </c>
      <c r="Q61" s="192">
        <f>GSDP_GRs[[#This Row],[2028]]*INDEX(GDPGR_TempTbl[[Multiply by]:[Multiply by]],MATCH(GSDP_GRs[[#This Row],[2028]],GDPGR_TempTbl[[If GDP  GR &gt;=]:[If GDP  GR &gt;=]],1))</f>
        <v>6.3812215163382272E-2</v>
      </c>
      <c r="R61" s="192">
        <f>GSDP_GRs[[#This Row],[2029]]*INDEX(GDPGR_TempTbl[[Multiply by]:[Multiply by]],MATCH(GSDP_GRs[[#This Row],[2029]],GDPGR_TempTbl[[If GDP  GR &gt;=]:[If GDP  GR &gt;=]],1))</f>
        <v>6.3812215163382272E-2</v>
      </c>
      <c r="S61" s="192">
        <f>GSDP_GRs[[#This Row],[2030]]*INDEX(GDPGR_TempTbl[[Multiply by]:[Multiply by]],MATCH(GSDP_GRs[[#This Row],[2030]],GDPGR_TempTbl[[If GDP  GR &gt;=]:[If GDP  GR &gt;=]],1))</f>
        <v>6.3812215163382272E-2</v>
      </c>
      <c r="T61" s="192">
        <f>GSDP_GRs[[#This Row],[2031]]*INDEX(GDPGR_TempTbl[[Multiply by]:[Multiply by]],MATCH(GSDP_GRs[[#This Row],[2031]],GDPGR_TempTbl[[If GDP  GR &gt;=]:[If GDP  GR &gt;=]],1))</f>
        <v>6.3812215163382272E-2</v>
      </c>
      <c r="U61" s="192">
        <f>GSDP_GRs[[#This Row],[2032]]*INDEX(GDPGR_TempTbl[[Multiply by]:[Multiply by]],MATCH(GSDP_GRs[[#This Row],[2032]],GDPGR_TempTbl[[If GDP  GR &gt;=]:[If GDP  GR &gt;=]],1))</f>
        <v>6.3812215163382272E-2</v>
      </c>
      <c r="V61" s="192">
        <f>GSDP_GRs[[#This Row],[2033]]*INDEX(GDPGR_TempTbl[[Multiply by]:[Multiply by]],MATCH(GSDP_GRs[[#This Row],[2033]],GDPGR_TempTbl[[If GDP  GR &gt;=]:[If GDP  GR &gt;=]],1))</f>
        <v>6.3812215163382272E-2</v>
      </c>
      <c r="W61" s="192">
        <f>GSDP_GRs[[#This Row],[2034]]*INDEX(GDPGR_TempTbl[[Multiply by]:[Multiply by]],MATCH(GSDP_GRs[[#This Row],[2034]],GDPGR_TempTbl[[If GDP  GR &gt;=]:[If GDP  GR &gt;=]],1))</f>
        <v>6.3812215163382272E-2</v>
      </c>
      <c r="X61" s="192">
        <f>GSDP_GRs[[#This Row],[2035]]*INDEX(GDPGR_TempTbl[[Multiply by]:[Multiply by]],MATCH(GSDP_GRs[[#This Row],[2035]],GDPGR_TempTbl[[If GDP  GR &gt;=]:[If GDP  GR &gt;=]],1))</f>
        <v>6.3812215163382272E-2</v>
      </c>
      <c r="Y61" s="192">
        <f>GSDP_GRs[[#This Row],[2036]]*INDEX(GDPGR_TempTbl[[Multiply by]:[Multiply by]],MATCH(GSDP_GRs[[#This Row],[2036]],GDPGR_TempTbl[[If GDP  GR &gt;=]:[If GDP  GR &gt;=]],1))</f>
        <v>6.3812215163382272E-2</v>
      </c>
      <c r="Z61" s="192">
        <f>GSDP_GRs[[#This Row],[2037]]*INDEX(GDPGR_TempTbl[[Multiply by]:[Multiply by]],MATCH(GSDP_GRs[[#This Row],[2037]],GDPGR_TempTbl[[If GDP  GR &gt;=]:[If GDP  GR &gt;=]],1))</f>
        <v>6.3812215163382272E-2</v>
      </c>
      <c r="AA61" s="192">
        <f>GSDP_GRs[[#This Row],[2038]]*INDEX(GDPGR_TempTbl[[Multiply by]:[Multiply by]],MATCH(GSDP_GRs[[#This Row],[2038]],GDPGR_TempTbl[[If GDP  GR &gt;=]:[If GDP  GR &gt;=]],1))</f>
        <v>6.3812215163382272E-2</v>
      </c>
      <c r="AB61" s="192">
        <f>GSDP_GRs[[#This Row],[2039]]*INDEX(GDPGR_TempTbl[[Multiply by]:[Multiply by]],MATCH(GSDP_GRs[[#This Row],[2039]],GDPGR_TempTbl[[If GDP  GR &gt;=]:[If GDP  GR &gt;=]],1))</f>
        <v>6.3812215163382272E-2</v>
      </c>
      <c r="AC61" s="192">
        <f>GSDP_GRs[[#This Row],[2040]]*INDEX(GDPGR_TempTbl[[Multiply by]:[Multiply by]],MATCH(GSDP_GRs[[#This Row],[2040]],GDPGR_TempTbl[[If GDP  GR &gt;=]:[If GDP  GR &gt;=]],1))</f>
        <v>6.3812215163382272E-2</v>
      </c>
    </row>
    <row r="62" spans="1:29" x14ac:dyDescent="0.35">
      <c r="A62" s="3"/>
      <c r="C62" s="7" t="s">
        <v>16</v>
      </c>
      <c r="D62" s="2" t="s">
        <v>29</v>
      </c>
      <c r="I62" s="196" t="s">
        <v>47</v>
      </c>
      <c r="J62" s="192">
        <f>$N24*INDEX(GDPGR_TempTbl[[Multiply by]:[Multiply by]],MATCH($N24,GDPGR_TempTbl[[If GDP  GR &gt;=]:[If GDP  GR &gt;=]],1))</f>
        <v>6.9953359415769148E-2</v>
      </c>
      <c r="K62" s="192">
        <f>GSDP_GRs[[#This Row],[2022]]*INDEX(GDPGR_TempTbl[[Multiply by]:[Multiply by]],MATCH(GSDP_GRs[[#This Row],[2022]],GDPGR_TempTbl[[If GDP  GR &gt;=]:[If GDP  GR &gt;=]],1))</f>
        <v>6.6455691444980688E-2</v>
      </c>
      <c r="L62" s="192">
        <f>GSDP_GRs[[#This Row],[2023]]*INDEX(GDPGR_TempTbl[[Multiply by]:[Multiply by]],MATCH(GSDP_GRs[[#This Row],[2023]],GDPGR_TempTbl[[If GDP  GR &gt;=]:[If GDP  GR &gt;=]],1))</f>
        <v>6.3132906872731653E-2</v>
      </c>
      <c r="M62" s="192">
        <f>GSDP_GRs[[#This Row],[2024]]*INDEX(GDPGR_TempTbl[[Multiply by]:[Multiply by]],MATCH(GSDP_GRs[[#This Row],[2024]],GDPGR_TempTbl[[If GDP  GR &gt;=]:[If GDP  GR &gt;=]],1))</f>
        <v>6.3132906872731653E-2</v>
      </c>
      <c r="N62" s="192">
        <f>GSDP_GRs[[#This Row],[2025]]*INDEX(GDPGR_TempTbl[[Multiply by]:[Multiply by]],MATCH(GSDP_GRs[[#This Row],[2025]],GDPGR_TempTbl[[If GDP  GR &gt;=]:[If GDP  GR &gt;=]],1))</f>
        <v>6.3132906872731653E-2</v>
      </c>
      <c r="O62" s="192">
        <f>GSDP_GRs[[#This Row],[2026]]*INDEX(GDPGR_TempTbl[[Multiply by]:[Multiply by]],MATCH(GSDP_GRs[[#This Row],[2026]],GDPGR_TempTbl[[If GDP  GR &gt;=]:[If GDP  GR &gt;=]],1))</f>
        <v>6.3132906872731653E-2</v>
      </c>
      <c r="P62" s="192">
        <f>GSDP_GRs[[#This Row],[2027]]*INDEX(GDPGR_TempTbl[[Multiply by]:[Multiply by]],MATCH(GSDP_GRs[[#This Row],[2027]],GDPGR_TempTbl[[If GDP  GR &gt;=]:[If GDP  GR &gt;=]],1))</f>
        <v>6.3132906872731653E-2</v>
      </c>
      <c r="Q62" s="192">
        <f>GSDP_GRs[[#This Row],[2028]]*INDEX(GDPGR_TempTbl[[Multiply by]:[Multiply by]],MATCH(GSDP_GRs[[#This Row],[2028]],GDPGR_TempTbl[[If GDP  GR &gt;=]:[If GDP  GR &gt;=]],1))</f>
        <v>6.3132906872731653E-2</v>
      </c>
      <c r="R62" s="192">
        <f>GSDP_GRs[[#This Row],[2029]]*INDEX(GDPGR_TempTbl[[Multiply by]:[Multiply by]],MATCH(GSDP_GRs[[#This Row],[2029]],GDPGR_TempTbl[[If GDP  GR &gt;=]:[If GDP  GR &gt;=]],1))</f>
        <v>6.3132906872731653E-2</v>
      </c>
      <c r="S62" s="192">
        <f>GSDP_GRs[[#This Row],[2030]]*INDEX(GDPGR_TempTbl[[Multiply by]:[Multiply by]],MATCH(GSDP_GRs[[#This Row],[2030]],GDPGR_TempTbl[[If GDP  GR &gt;=]:[If GDP  GR &gt;=]],1))</f>
        <v>6.3132906872731653E-2</v>
      </c>
      <c r="T62" s="192">
        <f>GSDP_GRs[[#This Row],[2031]]*INDEX(GDPGR_TempTbl[[Multiply by]:[Multiply by]],MATCH(GSDP_GRs[[#This Row],[2031]],GDPGR_TempTbl[[If GDP  GR &gt;=]:[If GDP  GR &gt;=]],1))</f>
        <v>6.3132906872731653E-2</v>
      </c>
      <c r="U62" s="192">
        <f>GSDP_GRs[[#This Row],[2032]]*INDEX(GDPGR_TempTbl[[Multiply by]:[Multiply by]],MATCH(GSDP_GRs[[#This Row],[2032]],GDPGR_TempTbl[[If GDP  GR &gt;=]:[If GDP  GR &gt;=]],1))</f>
        <v>6.3132906872731653E-2</v>
      </c>
      <c r="V62" s="192">
        <f>GSDP_GRs[[#This Row],[2033]]*INDEX(GDPGR_TempTbl[[Multiply by]:[Multiply by]],MATCH(GSDP_GRs[[#This Row],[2033]],GDPGR_TempTbl[[If GDP  GR &gt;=]:[If GDP  GR &gt;=]],1))</f>
        <v>6.3132906872731653E-2</v>
      </c>
      <c r="W62" s="192">
        <f>GSDP_GRs[[#This Row],[2034]]*INDEX(GDPGR_TempTbl[[Multiply by]:[Multiply by]],MATCH(GSDP_GRs[[#This Row],[2034]],GDPGR_TempTbl[[If GDP  GR &gt;=]:[If GDP  GR &gt;=]],1))</f>
        <v>6.3132906872731653E-2</v>
      </c>
      <c r="X62" s="192">
        <f>GSDP_GRs[[#This Row],[2035]]*INDEX(GDPGR_TempTbl[[Multiply by]:[Multiply by]],MATCH(GSDP_GRs[[#This Row],[2035]],GDPGR_TempTbl[[If GDP  GR &gt;=]:[If GDP  GR &gt;=]],1))</f>
        <v>6.3132906872731653E-2</v>
      </c>
      <c r="Y62" s="192">
        <f>GSDP_GRs[[#This Row],[2036]]*INDEX(GDPGR_TempTbl[[Multiply by]:[Multiply by]],MATCH(GSDP_GRs[[#This Row],[2036]],GDPGR_TempTbl[[If GDP  GR &gt;=]:[If GDP  GR &gt;=]],1))</f>
        <v>6.3132906872731653E-2</v>
      </c>
      <c r="Z62" s="192">
        <f>GSDP_GRs[[#This Row],[2037]]*INDEX(GDPGR_TempTbl[[Multiply by]:[Multiply by]],MATCH(GSDP_GRs[[#This Row],[2037]],GDPGR_TempTbl[[If GDP  GR &gt;=]:[If GDP  GR &gt;=]],1))</f>
        <v>6.3132906872731653E-2</v>
      </c>
      <c r="AA62" s="192">
        <f>GSDP_GRs[[#This Row],[2038]]*INDEX(GDPGR_TempTbl[[Multiply by]:[Multiply by]],MATCH(GSDP_GRs[[#This Row],[2038]],GDPGR_TempTbl[[If GDP  GR &gt;=]:[If GDP  GR &gt;=]],1))</f>
        <v>6.3132906872731653E-2</v>
      </c>
      <c r="AB62" s="192">
        <f>GSDP_GRs[[#This Row],[2039]]*INDEX(GDPGR_TempTbl[[Multiply by]:[Multiply by]],MATCH(GSDP_GRs[[#This Row],[2039]],GDPGR_TempTbl[[If GDP  GR &gt;=]:[If GDP  GR &gt;=]],1))</f>
        <v>6.3132906872731653E-2</v>
      </c>
      <c r="AC62" s="192">
        <f>GSDP_GRs[[#This Row],[2040]]*INDEX(GDPGR_TempTbl[[Multiply by]:[Multiply by]],MATCH(GSDP_GRs[[#This Row],[2040]],GDPGR_TempTbl[[If GDP  GR &gt;=]:[If GDP  GR &gt;=]],1))</f>
        <v>6.3132906872731653E-2</v>
      </c>
    </row>
    <row r="63" spans="1:29" x14ac:dyDescent="0.35">
      <c r="A63" s="3"/>
      <c r="C63" s="7" t="s">
        <v>9</v>
      </c>
      <c r="D63" s="2" t="s">
        <v>29</v>
      </c>
      <c r="I63" s="196" t="s">
        <v>46</v>
      </c>
      <c r="J63" s="192">
        <f>$N25*INDEX(GDPGR_TempTbl[[Multiply by]:[Multiply by]],MATCH($N25,GDPGR_TempTbl[[If GDP  GR &gt;=]:[If GDP  GR &gt;=]],1))</f>
        <v>7.0592235298836861E-2</v>
      </c>
      <c r="K63" s="192">
        <f>GSDP_GRs[[#This Row],[2022]]*INDEX(GDPGR_TempTbl[[Multiply by]:[Multiply by]],MATCH(GSDP_GRs[[#This Row],[2022]],GDPGR_TempTbl[[If GDP  GR &gt;=]:[If GDP  GR &gt;=]],1))</f>
        <v>6.7062623533895013E-2</v>
      </c>
      <c r="L63" s="192">
        <f>GSDP_GRs[[#This Row],[2023]]*INDEX(GDPGR_TempTbl[[Multiply by]:[Multiply by]],MATCH(GSDP_GRs[[#This Row],[2023]],GDPGR_TempTbl[[If GDP  GR &gt;=]:[If GDP  GR &gt;=]],1))</f>
        <v>6.3709492357200262E-2</v>
      </c>
      <c r="M63" s="192">
        <f>GSDP_GRs[[#This Row],[2024]]*INDEX(GDPGR_TempTbl[[Multiply by]:[Multiply by]],MATCH(GSDP_GRs[[#This Row],[2024]],GDPGR_TempTbl[[If GDP  GR &gt;=]:[If GDP  GR &gt;=]],1))</f>
        <v>6.3709492357200262E-2</v>
      </c>
      <c r="N63" s="192">
        <f>GSDP_GRs[[#This Row],[2025]]*INDEX(GDPGR_TempTbl[[Multiply by]:[Multiply by]],MATCH(GSDP_GRs[[#This Row],[2025]],GDPGR_TempTbl[[If GDP  GR &gt;=]:[If GDP  GR &gt;=]],1))</f>
        <v>6.3709492357200262E-2</v>
      </c>
      <c r="O63" s="192">
        <f>GSDP_GRs[[#This Row],[2026]]*INDEX(GDPGR_TempTbl[[Multiply by]:[Multiply by]],MATCH(GSDP_GRs[[#This Row],[2026]],GDPGR_TempTbl[[If GDP  GR &gt;=]:[If GDP  GR &gt;=]],1))</f>
        <v>6.3709492357200262E-2</v>
      </c>
      <c r="P63" s="192">
        <f>GSDP_GRs[[#This Row],[2027]]*INDEX(GDPGR_TempTbl[[Multiply by]:[Multiply by]],MATCH(GSDP_GRs[[#This Row],[2027]],GDPGR_TempTbl[[If GDP  GR &gt;=]:[If GDP  GR &gt;=]],1))</f>
        <v>6.3709492357200262E-2</v>
      </c>
      <c r="Q63" s="192">
        <f>GSDP_GRs[[#This Row],[2028]]*INDEX(GDPGR_TempTbl[[Multiply by]:[Multiply by]],MATCH(GSDP_GRs[[#This Row],[2028]],GDPGR_TempTbl[[If GDP  GR &gt;=]:[If GDP  GR &gt;=]],1))</f>
        <v>6.3709492357200262E-2</v>
      </c>
      <c r="R63" s="192">
        <f>GSDP_GRs[[#This Row],[2029]]*INDEX(GDPGR_TempTbl[[Multiply by]:[Multiply by]],MATCH(GSDP_GRs[[#This Row],[2029]],GDPGR_TempTbl[[If GDP  GR &gt;=]:[If GDP  GR &gt;=]],1))</f>
        <v>6.3709492357200262E-2</v>
      </c>
      <c r="S63" s="192">
        <f>GSDP_GRs[[#This Row],[2030]]*INDEX(GDPGR_TempTbl[[Multiply by]:[Multiply by]],MATCH(GSDP_GRs[[#This Row],[2030]],GDPGR_TempTbl[[If GDP  GR &gt;=]:[If GDP  GR &gt;=]],1))</f>
        <v>6.3709492357200262E-2</v>
      </c>
      <c r="T63" s="192">
        <f>GSDP_GRs[[#This Row],[2031]]*INDEX(GDPGR_TempTbl[[Multiply by]:[Multiply by]],MATCH(GSDP_GRs[[#This Row],[2031]],GDPGR_TempTbl[[If GDP  GR &gt;=]:[If GDP  GR &gt;=]],1))</f>
        <v>6.3709492357200262E-2</v>
      </c>
      <c r="U63" s="192">
        <f>GSDP_GRs[[#This Row],[2032]]*INDEX(GDPGR_TempTbl[[Multiply by]:[Multiply by]],MATCH(GSDP_GRs[[#This Row],[2032]],GDPGR_TempTbl[[If GDP  GR &gt;=]:[If GDP  GR &gt;=]],1))</f>
        <v>6.3709492357200262E-2</v>
      </c>
      <c r="V63" s="192">
        <f>GSDP_GRs[[#This Row],[2033]]*INDEX(GDPGR_TempTbl[[Multiply by]:[Multiply by]],MATCH(GSDP_GRs[[#This Row],[2033]],GDPGR_TempTbl[[If GDP  GR &gt;=]:[If GDP  GR &gt;=]],1))</f>
        <v>6.3709492357200262E-2</v>
      </c>
      <c r="W63" s="192">
        <f>GSDP_GRs[[#This Row],[2034]]*INDEX(GDPGR_TempTbl[[Multiply by]:[Multiply by]],MATCH(GSDP_GRs[[#This Row],[2034]],GDPGR_TempTbl[[If GDP  GR &gt;=]:[If GDP  GR &gt;=]],1))</f>
        <v>6.3709492357200262E-2</v>
      </c>
      <c r="X63" s="192">
        <f>GSDP_GRs[[#This Row],[2035]]*INDEX(GDPGR_TempTbl[[Multiply by]:[Multiply by]],MATCH(GSDP_GRs[[#This Row],[2035]],GDPGR_TempTbl[[If GDP  GR &gt;=]:[If GDP  GR &gt;=]],1))</f>
        <v>6.3709492357200262E-2</v>
      </c>
      <c r="Y63" s="192">
        <f>GSDP_GRs[[#This Row],[2036]]*INDEX(GDPGR_TempTbl[[Multiply by]:[Multiply by]],MATCH(GSDP_GRs[[#This Row],[2036]],GDPGR_TempTbl[[If GDP  GR &gt;=]:[If GDP  GR &gt;=]],1))</f>
        <v>6.3709492357200262E-2</v>
      </c>
      <c r="Z63" s="192">
        <f>GSDP_GRs[[#This Row],[2037]]*INDEX(GDPGR_TempTbl[[Multiply by]:[Multiply by]],MATCH(GSDP_GRs[[#This Row],[2037]],GDPGR_TempTbl[[If GDP  GR &gt;=]:[If GDP  GR &gt;=]],1))</f>
        <v>6.3709492357200262E-2</v>
      </c>
      <c r="AA63" s="192">
        <f>GSDP_GRs[[#This Row],[2038]]*INDEX(GDPGR_TempTbl[[Multiply by]:[Multiply by]],MATCH(GSDP_GRs[[#This Row],[2038]],GDPGR_TempTbl[[If GDP  GR &gt;=]:[If GDP  GR &gt;=]],1))</f>
        <v>6.3709492357200262E-2</v>
      </c>
      <c r="AB63" s="192">
        <f>GSDP_GRs[[#This Row],[2039]]*INDEX(GDPGR_TempTbl[[Multiply by]:[Multiply by]],MATCH(GSDP_GRs[[#This Row],[2039]],GDPGR_TempTbl[[If GDP  GR &gt;=]:[If GDP  GR &gt;=]],1))</f>
        <v>6.3709492357200262E-2</v>
      </c>
      <c r="AC63" s="192">
        <f>GSDP_GRs[[#This Row],[2040]]*INDEX(GDPGR_TempTbl[[Multiply by]:[Multiply by]],MATCH(GSDP_GRs[[#This Row],[2040]],GDPGR_TempTbl[[If GDP  GR &gt;=]:[If GDP  GR &gt;=]],1))</f>
        <v>6.3709492357200262E-2</v>
      </c>
    </row>
    <row r="64" spans="1:29" x14ac:dyDescent="0.35">
      <c r="A64" s="3"/>
      <c r="C64" s="7" t="s">
        <v>6</v>
      </c>
      <c r="D64" s="2" t="s">
        <v>29</v>
      </c>
      <c r="I64" s="196" t="s">
        <v>45</v>
      </c>
      <c r="J64" s="192">
        <f>$N26*INDEX(GDPGR_TempTbl[[Multiply by]:[Multiply by]],MATCH($N26,GDPGR_TempTbl[[If GDP  GR &gt;=]:[If GDP  GR &gt;=]],1))</f>
        <v>7.7781183221144828E-2</v>
      </c>
      <c r="K64" s="192">
        <f>GSDP_GRs[[#This Row],[2022]]*INDEX(GDPGR_TempTbl[[Multiply by]:[Multiply by]],MATCH(GSDP_GRs[[#This Row],[2022]],GDPGR_TempTbl[[If GDP  GR &gt;=]:[If GDP  GR &gt;=]],1))</f>
        <v>7.3892124060087577E-2</v>
      </c>
      <c r="L64" s="192">
        <f>GSDP_GRs[[#This Row],[2023]]*INDEX(GDPGR_TempTbl[[Multiply by]:[Multiply by]],MATCH(GSDP_GRs[[#This Row],[2023]],GDPGR_TempTbl[[If GDP  GR &gt;=]:[If GDP  GR &gt;=]],1))</f>
        <v>7.0197517857083197E-2</v>
      </c>
      <c r="M64" s="192">
        <f>GSDP_GRs[[#This Row],[2024]]*INDEX(GDPGR_TempTbl[[Multiply by]:[Multiply by]],MATCH(GSDP_GRs[[#This Row],[2024]],GDPGR_TempTbl[[If GDP  GR &gt;=]:[If GDP  GR &gt;=]],1))</f>
        <v>6.6687641964229036E-2</v>
      </c>
      <c r="N64" s="192">
        <f>GSDP_GRs[[#This Row],[2025]]*INDEX(GDPGR_TempTbl[[Multiply by]:[Multiply by]],MATCH(GSDP_GRs[[#This Row],[2025]],GDPGR_TempTbl[[If GDP  GR &gt;=]:[If GDP  GR &gt;=]],1))</f>
        <v>6.3353259866017586E-2</v>
      </c>
      <c r="O64" s="192">
        <f>GSDP_GRs[[#This Row],[2026]]*INDEX(GDPGR_TempTbl[[Multiply by]:[Multiply by]],MATCH(GSDP_GRs[[#This Row],[2026]],GDPGR_TempTbl[[If GDP  GR &gt;=]:[If GDP  GR &gt;=]],1))</f>
        <v>6.3353259866017586E-2</v>
      </c>
      <c r="P64" s="192">
        <f>GSDP_GRs[[#This Row],[2027]]*INDEX(GDPGR_TempTbl[[Multiply by]:[Multiply by]],MATCH(GSDP_GRs[[#This Row],[2027]],GDPGR_TempTbl[[If GDP  GR &gt;=]:[If GDP  GR &gt;=]],1))</f>
        <v>6.3353259866017586E-2</v>
      </c>
      <c r="Q64" s="192">
        <f>GSDP_GRs[[#This Row],[2028]]*INDEX(GDPGR_TempTbl[[Multiply by]:[Multiply by]],MATCH(GSDP_GRs[[#This Row],[2028]],GDPGR_TempTbl[[If GDP  GR &gt;=]:[If GDP  GR &gt;=]],1))</f>
        <v>6.3353259866017586E-2</v>
      </c>
      <c r="R64" s="192">
        <f>GSDP_GRs[[#This Row],[2029]]*INDEX(GDPGR_TempTbl[[Multiply by]:[Multiply by]],MATCH(GSDP_GRs[[#This Row],[2029]],GDPGR_TempTbl[[If GDP  GR &gt;=]:[If GDP  GR &gt;=]],1))</f>
        <v>6.3353259866017586E-2</v>
      </c>
      <c r="S64" s="192">
        <f>GSDP_GRs[[#This Row],[2030]]*INDEX(GDPGR_TempTbl[[Multiply by]:[Multiply by]],MATCH(GSDP_GRs[[#This Row],[2030]],GDPGR_TempTbl[[If GDP  GR &gt;=]:[If GDP  GR &gt;=]],1))</f>
        <v>6.3353259866017586E-2</v>
      </c>
      <c r="T64" s="192">
        <f>GSDP_GRs[[#This Row],[2031]]*INDEX(GDPGR_TempTbl[[Multiply by]:[Multiply by]],MATCH(GSDP_GRs[[#This Row],[2031]],GDPGR_TempTbl[[If GDP  GR &gt;=]:[If GDP  GR &gt;=]],1))</f>
        <v>6.3353259866017586E-2</v>
      </c>
      <c r="U64" s="192">
        <f>GSDP_GRs[[#This Row],[2032]]*INDEX(GDPGR_TempTbl[[Multiply by]:[Multiply by]],MATCH(GSDP_GRs[[#This Row],[2032]],GDPGR_TempTbl[[If GDP  GR &gt;=]:[If GDP  GR &gt;=]],1))</f>
        <v>6.3353259866017586E-2</v>
      </c>
      <c r="V64" s="192">
        <f>GSDP_GRs[[#This Row],[2033]]*INDEX(GDPGR_TempTbl[[Multiply by]:[Multiply by]],MATCH(GSDP_GRs[[#This Row],[2033]],GDPGR_TempTbl[[If GDP  GR &gt;=]:[If GDP  GR &gt;=]],1))</f>
        <v>6.3353259866017586E-2</v>
      </c>
      <c r="W64" s="192">
        <f>GSDP_GRs[[#This Row],[2034]]*INDEX(GDPGR_TempTbl[[Multiply by]:[Multiply by]],MATCH(GSDP_GRs[[#This Row],[2034]],GDPGR_TempTbl[[If GDP  GR &gt;=]:[If GDP  GR &gt;=]],1))</f>
        <v>6.3353259866017586E-2</v>
      </c>
      <c r="X64" s="192">
        <f>GSDP_GRs[[#This Row],[2035]]*INDEX(GDPGR_TempTbl[[Multiply by]:[Multiply by]],MATCH(GSDP_GRs[[#This Row],[2035]],GDPGR_TempTbl[[If GDP  GR &gt;=]:[If GDP  GR &gt;=]],1))</f>
        <v>6.3353259866017586E-2</v>
      </c>
      <c r="Y64" s="192">
        <f>GSDP_GRs[[#This Row],[2036]]*INDEX(GDPGR_TempTbl[[Multiply by]:[Multiply by]],MATCH(GSDP_GRs[[#This Row],[2036]],GDPGR_TempTbl[[If GDP  GR &gt;=]:[If GDP  GR &gt;=]],1))</f>
        <v>6.3353259866017586E-2</v>
      </c>
      <c r="Z64" s="192">
        <f>GSDP_GRs[[#This Row],[2037]]*INDEX(GDPGR_TempTbl[[Multiply by]:[Multiply by]],MATCH(GSDP_GRs[[#This Row],[2037]],GDPGR_TempTbl[[If GDP  GR &gt;=]:[If GDP  GR &gt;=]],1))</f>
        <v>6.3353259866017586E-2</v>
      </c>
      <c r="AA64" s="192">
        <f>GSDP_GRs[[#This Row],[2038]]*INDEX(GDPGR_TempTbl[[Multiply by]:[Multiply by]],MATCH(GSDP_GRs[[#This Row],[2038]],GDPGR_TempTbl[[If GDP  GR &gt;=]:[If GDP  GR &gt;=]],1))</f>
        <v>6.3353259866017586E-2</v>
      </c>
      <c r="AB64" s="192">
        <f>GSDP_GRs[[#This Row],[2039]]*INDEX(GDPGR_TempTbl[[Multiply by]:[Multiply by]],MATCH(GSDP_GRs[[#This Row],[2039]],GDPGR_TempTbl[[If GDP  GR &gt;=]:[If GDP  GR &gt;=]],1))</f>
        <v>6.3353259866017586E-2</v>
      </c>
      <c r="AC64" s="192">
        <f>GSDP_GRs[[#This Row],[2040]]*INDEX(GDPGR_TempTbl[[Multiply by]:[Multiply by]],MATCH(GSDP_GRs[[#This Row],[2040]],GDPGR_TempTbl[[If GDP  GR &gt;=]:[If GDP  GR &gt;=]],1))</f>
        <v>6.3353259866017586E-2</v>
      </c>
    </row>
    <row r="65" spans="1:33" x14ac:dyDescent="0.35">
      <c r="A65" s="3"/>
      <c r="C65" s="7" t="s">
        <v>5</v>
      </c>
      <c r="D65" s="2" t="s">
        <v>29</v>
      </c>
      <c r="I65" s="196" t="s">
        <v>44</v>
      </c>
      <c r="J65" s="192">
        <f>$N27*INDEX(GDPGR_TempTbl[[Multiply by]:[Multiply by]],MATCH($N27,GDPGR_TempTbl[[If GDP  GR &gt;=]:[If GDP  GR &gt;=]],1))</f>
        <v>6.1880733342655647E-2</v>
      </c>
      <c r="K65" s="192">
        <f>GSDP_GRs[[#This Row],[2022]]*INDEX(GDPGR_TempTbl[[Multiply by]:[Multiply by]],MATCH(GSDP_GRs[[#This Row],[2022]],GDPGR_TempTbl[[If GDP  GR &gt;=]:[If GDP  GR &gt;=]],1))</f>
        <v>6.1880733342655647E-2</v>
      </c>
      <c r="L65" s="192">
        <f>GSDP_GRs[[#This Row],[2023]]*INDEX(GDPGR_TempTbl[[Multiply by]:[Multiply by]],MATCH(GSDP_GRs[[#This Row],[2023]],GDPGR_TempTbl[[If GDP  GR &gt;=]:[If GDP  GR &gt;=]],1))</f>
        <v>6.1880733342655647E-2</v>
      </c>
      <c r="M65" s="192">
        <f>GSDP_GRs[[#This Row],[2024]]*INDEX(GDPGR_TempTbl[[Multiply by]:[Multiply by]],MATCH(GSDP_GRs[[#This Row],[2024]],GDPGR_TempTbl[[If GDP  GR &gt;=]:[If GDP  GR &gt;=]],1))</f>
        <v>6.1880733342655647E-2</v>
      </c>
      <c r="N65" s="192">
        <f>GSDP_GRs[[#This Row],[2025]]*INDEX(GDPGR_TempTbl[[Multiply by]:[Multiply by]],MATCH(GSDP_GRs[[#This Row],[2025]],GDPGR_TempTbl[[If GDP  GR &gt;=]:[If GDP  GR &gt;=]],1))</f>
        <v>6.1880733342655647E-2</v>
      </c>
      <c r="O65" s="192">
        <f>GSDP_GRs[[#This Row],[2026]]*INDEX(GDPGR_TempTbl[[Multiply by]:[Multiply by]],MATCH(GSDP_GRs[[#This Row],[2026]],GDPGR_TempTbl[[If GDP  GR &gt;=]:[If GDP  GR &gt;=]],1))</f>
        <v>6.1880733342655647E-2</v>
      </c>
      <c r="P65" s="192">
        <f>GSDP_GRs[[#This Row],[2027]]*INDEX(GDPGR_TempTbl[[Multiply by]:[Multiply by]],MATCH(GSDP_GRs[[#This Row],[2027]],GDPGR_TempTbl[[If GDP  GR &gt;=]:[If GDP  GR &gt;=]],1))</f>
        <v>6.1880733342655647E-2</v>
      </c>
      <c r="Q65" s="192">
        <f>GSDP_GRs[[#This Row],[2028]]*INDEX(GDPGR_TempTbl[[Multiply by]:[Multiply by]],MATCH(GSDP_GRs[[#This Row],[2028]],GDPGR_TempTbl[[If GDP  GR &gt;=]:[If GDP  GR &gt;=]],1))</f>
        <v>6.1880733342655647E-2</v>
      </c>
      <c r="R65" s="192">
        <f>GSDP_GRs[[#This Row],[2029]]*INDEX(GDPGR_TempTbl[[Multiply by]:[Multiply by]],MATCH(GSDP_GRs[[#This Row],[2029]],GDPGR_TempTbl[[If GDP  GR &gt;=]:[If GDP  GR &gt;=]],1))</f>
        <v>6.1880733342655647E-2</v>
      </c>
      <c r="S65" s="192">
        <f>GSDP_GRs[[#This Row],[2030]]*INDEX(GDPGR_TempTbl[[Multiply by]:[Multiply by]],MATCH(GSDP_GRs[[#This Row],[2030]],GDPGR_TempTbl[[If GDP  GR &gt;=]:[If GDP  GR &gt;=]],1))</f>
        <v>6.1880733342655647E-2</v>
      </c>
      <c r="T65" s="192">
        <f>GSDP_GRs[[#This Row],[2031]]*INDEX(GDPGR_TempTbl[[Multiply by]:[Multiply by]],MATCH(GSDP_GRs[[#This Row],[2031]],GDPGR_TempTbl[[If GDP  GR &gt;=]:[If GDP  GR &gt;=]],1))</f>
        <v>6.1880733342655647E-2</v>
      </c>
      <c r="U65" s="192">
        <f>GSDP_GRs[[#This Row],[2032]]*INDEX(GDPGR_TempTbl[[Multiply by]:[Multiply by]],MATCH(GSDP_GRs[[#This Row],[2032]],GDPGR_TempTbl[[If GDP  GR &gt;=]:[If GDP  GR &gt;=]],1))</f>
        <v>6.1880733342655647E-2</v>
      </c>
      <c r="V65" s="192">
        <f>GSDP_GRs[[#This Row],[2033]]*INDEX(GDPGR_TempTbl[[Multiply by]:[Multiply by]],MATCH(GSDP_GRs[[#This Row],[2033]],GDPGR_TempTbl[[If GDP  GR &gt;=]:[If GDP  GR &gt;=]],1))</f>
        <v>6.1880733342655647E-2</v>
      </c>
      <c r="W65" s="192">
        <f>GSDP_GRs[[#This Row],[2034]]*INDEX(GDPGR_TempTbl[[Multiply by]:[Multiply by]],MATCH(GSDP_GRs[[#This Row],[2034]],GDPGR_TempTbl[[If GDP  GR &gt;=]:[If GDP  GR &gt;=]],1))</f>
        <v>6.1880733342655647E-2</v>
      </c>
      <c r="X65" s="192">
        <f>GSDP_GRs[[#This Row],[2035]]*INDEX(GDPGR_TempTbl[[Multiply by]:[Multiply by]],MATCH(GSDP_GRs[[#This Row],[2035]],GDPGR_TempTbl[[If GDP  GR &gt;=]:[If GDP  GR &gt;=]],1))</f>
        <v>6.1880733342655647E-2</v>
      </c>
      <c r="Y65" s="192">
        <f>GSDP_GRs[[#This Row],[2036]]*INDEX(GDPGR_TempTbl[[Multiply by]:[Multiply by]],MATCH(GSDP_GRs[[#This Row],[2036]],GDPGR_TempTbl[[If GDP  GR &gt;=]:[If GDP  GR &gt;=]],1))</f>
        <v>6.1880733342655647E-2</v>
      </c>
      <c r="Z65" s="192">
        <f>GSDP_GRs[[#This Row],[2037]]*INDEX(GDPGR_TempTbl[[Multiply by]:[Multiply by]],MATCH(GSDP_GRs[[#This Row],[2037]],GDPGR_TempTbl[[If GDP  GR &gt;=]:[If GDP  GR &gt;=]],1))</f>
        <v>6.1880733342655647E-2</v>
      </c>
      <c r="AA65" s="192">
        <f>GSDP_GRs[[#This Row],[2038]]*INDEX(GDPGR_TempTbl[[Multiply by]:[Multiply by]],MATCH(GSDP_GRs[[#This Row],[2038]],GDPGR_TempTbl[[If GDP  GR &gt;=]:[If GDP  GR &gt;=]],1))</f>
        <v>6.1880733342655647E-2</v>
      </c>
      <c r="AB65" s="192">
        <f>GSDP_GRs[[#This Row],[2039]]*INDEX(GDPGR_TempTbl[[Multiply by]:[Multiply by]],MATCH(GSDP_GRs[[#This Row],[2039]],GDPGR_TempTbl[[If GDP  GR &gt;=]:[If GDP  GR &gt;=]],1))</f>
        <v>6.1880733342655647E-2</v>
      </c>
      <c r="AC65" s="192">
        <f>GSDP_GRs[[#This Row],[2040]]*INDEX(GDPGR_TempTbl[[Multiply by]:[Multiply by]],MATCH(GSDP_GRs[[#This Row],[2040]],GDPGR_TempTbl[[If GDP  GR &gt;=]:[If GDP  GR &gt;=]],1))</f>
        <v>6.1880733342655647E-2</v>
      </c>
    </row>
    <row r="66" spans="1:33" x14ac:dyDescent="0.35">
      <c r="A66" s="3"/>
      <c r="C66" s="7" t="s">
        <v>26</v>
      </c>
      <c r="D66" s="2" t="s">
        <v>32</v>
      </c>
      <c r="I66" s="196" t="s">
        <v>43</v>
      </c>
      <c r="J66" s="192">
        <f>$N28*INDEX(GDPGR_TempTbl[[Multiply by]:[Multiply by]],MATCH($N28,GDPGR_TempTbl[[If GDP  GR &gt;=]:[If GDP  GR &gt;=]],1))</f>
        <v>6.6252578941922116E-2</v>
      </c>
      <c r="K66" s="192">
        <f>GSDP_GRs[[#This Row],[2022]]*INDEX(GDPGR_TempTbl[[Multiply by]:[Multiply by]],MATCH(GSDP_GRs[[#This Row],[2022]],GDPGR_TempTbl[[If GDP  GR &gt;=]:[If GDP  GR &gt;=]],1))</f>
        <v>6.2939949994826008E-2</v>
      </c>
      <c r="L66" s="192">
        <f>GSDP_GRs[[#This Row],[2023]]*INDEX(GDPGR_TempTbl[[Multiply by]:[Multiply by]],MATCH(GSDP_GRs[[#This Row],[2023]],GDPGR_TempTbl[[If GDP  GR &gt;=]:[If GDP  GR &gt;=]],1))</f>
        <v>6.2939949994826008E-2</v>
      </c>
      <c r="M66" s="192">
        <f>GSDP_GRs[[#This Row],[2024]]*INDEX(GDPGR_TempTbl[[Multiply by]:[Multiply by]],MATCH(GSDP_GRs[[#This Row],[2024]],GDPGR_TempTbl[[If GDP  GR &gt;=]:[If GDP  GR &gt;=]],1))</f>
        <v>6.2939949994826008E-2</v>
      </c>
      <c r="N66" s="192">
        <f>GSDP_GRs[[#This Row],[2025]]*INDEX(GDPGR_TempTbl[[Multiply by]:[Multiply by]],MATCH(GSDP_GRs[[#This Row],[2025]],GDPGR_TempTbl[[If GDP  GR &gt;=]:[If GDP  GR &gt;=]],1))</f>
        <v>6.2939949994826008E-2</v>
      </c>
      <c r="O66" s="192">
        <f>GSDP_GRs[[#This Row],[2026]]*INDEX(GDPGR_TempTbl[[Multiply by]:[Multiply by]],MATCH(GSDP_GRs[[#This Row],[2026]],GDPGR_TempTbl[[If GDP  GR &gt;=]:[If GDP  GR &gt;=]],1))</f>
        <v>6.2939949994826008E-2</v>
      </c>
      <c r="P66" s="192">
        <f>GSDP_GRs[[#This Row],[2027]]*INDEX(GDPGR_TempTbl[[Multiply by]:[Multiply by]],MATCH(GSDP_GRs[[#This Row],[2027]],GDPGR_TempTbl[[If GDP  GR &gt;=]:[If GDP  GR &gt;=]],1))</f>
        <v>6.2939949994826008E-2</v>
      </c>
      <c r="Q66" s="192">
        <f>GSDP_GRs[[#This Row],[2028]]*INDEX(GDPGR_TempTbl[[Multiply by]:[Multiply by]],MATCH(GSDP_GRs[[#This Row],[2028]],GDPGR_TempTbl[[If GDP  GR &gt;=]:[If GDP  GR &gt;=]],1))</f>
        <v>6.2939949994826008E-2</v>
      </c>
      <c r="R66" s="192">
        <f>GSDP_GRs[[#This Row],[2029]]*INDEX(GDPGR_TempTbl[[Multiply by]:[Multiply by]],MATCH(GSDP_GRs[[#This Row],[2029]],GDPGR_TempTbl[[If GDP  GR &gt;=]:[If GDP  GR &gt;=]],1))</f>
        <v>6.2939949994826008E-2</v>
      </c>
      <c r="S66" s="192">
        <f>GSDP_GRs[[#This Row],[2030]]*INDEX(GDPGR_TempTbl[[Multiply by]:[Multiply by]],MATCH(GSDP_GRs[[#This Row],[2030]],GDPGR_TempTbl[[If GDP  GR &gt;=]:[If GDP  GR &gt;=]],1))</f>
        <v>6.2939949994826008E-2</v>
      </c>
      <c r="T66" s="192">
        <f>GSDP_GRs[[#This Row],[2031]]*INDEX(GDPGR_TempTbl[[Multiply by]:[Multiply by]],MATCH(GSDP_GRs[[#This Row],[2031]],GDPGR_TempTbl[[If GDP  GR &gt;=]:[If GDP  GR &gt;=]],1))</f>
        <v>6.2939949994826008E-2</v>
      </c>
      <c r="U66" s="192">
        <f>GSDP_GRs[[#This Row],[2032]]*INDEX(GDPGR_TempTbl[[Multiply by]:[Multiply by]],MATCH(GSDP_GRs[[#This Row],[2032]],GDPGR_TempTbl[[If GDP  GR &gt;=]:[If GDP  GR &gt;=]],1))</f>
        <v>6.2939949994826008E-2</v>
      </c>
      <c r="V66" s="192">
        <f>GSDP_GRs[[#This Row],[2033]]*INDEX(GDPGR_TempTbl[[Multiply by]:[Multiply by]],MATCH(GSDP_GRs[[#This Row],[2033]],GDPGR_TempTbl[[If GDP  GR &gt;=]:[If GDP  GR &gt;=]],1))</f>
        <v>6.2939949994826008E-2</v>
      </c>
      <c r="W66" s="192">
        <f>GSDP_GRs[[#This Row],[2034]]*INDEX(GDPGR_TempTbl[[Multiply by]:[Multiply by]],MATCH(GSDP_GRs[[#This Row],[2034]],GDPGR_TempTbl[[If GDP  GR &gt;=]:[If GDP  GR &gt;=]],1))</f>
        <v>6.2939949994826008E-2</v>
      </c>
      <c r="X66" s="192">
        <f>GSDP_GRs[[#This Row],[2035]]*INDEX(GDPGR_TempTbl[[Multiply by]:[Multiply by]],MATCH(GSDP_GRs[[#This Row],[2035]],GDPGR_TempTbl[[If GDP  GR &gt;=]:[If GDP  GR &gt;=]],1))</f>
        <v>6.2939949994826008E-2</v>
      </c>
      <c r="Y66" s="192">
        <f>GSDP_GRs[[#This Row],[2036]]*INDEX(GDPGR_TempTbl[[Multiply by]:[Multiply by]],MATCH(GSDP_GRs[[#This Row],[2036]],GDPGR_TempTbl[[If GDP  GR &gt;=]:[If GDP  GR &gt;=]],1))</f>
        <v>6.2939949994826008E-2</v>
      </c>
      <c r="Z66" s="192">
        <f>GSDP_GRs[[#This Row],[2037]]*INDEX(GDPGR_TempTbl[[Multiply by]:[Multiply by]],MATCH(GSDP_GRs[[#This Row],[2037]],GDPGR_TempTbl[[If GDP  GR &gt;=]:[If GDP  GR &gt;=]],1))</f>
        <v>6.2939949994826008E-2</v>
      </c>
      <c r="AA66" s="192">
        <f>GSDP_GRs[[#This Row],[2038]]*INDEX(GDPGR_TempTbl[[Multiply by]:[Multiply by]],MATCH(GSDP_GRs[[#This Row],[2038]],GDPGR_TempTbl[[If GDP  GR &gt;=]:[If GDP  GR &gt;=]],1))</f>
        <v>6.2939949994826008E-2</v>
      </c>
      <c r="AB66" s="192">
        <f>GSDP_GRs[[#This Row],[2039]]*INDEX(GDPGR_TempTbl[[Multiply by]:[Multiply by]],MATCH(GSDP_GRs[[#This Row],[2039]],GDPGR_TempTbl[[If GDP  GR &gt;=]:[If GDP  GR &gt;=]],1))</f>
        <v>6.2939949994826008E-2</v>
      </c>
      <c r="AC66" s="192">
        <f>GSDP_GRs[[#This Row],[2040]]*INDEX(GDPGR_TempTbl[[Multiply by]:[Multiply by]],MATCH(GSDP_GRs[[#This Row],[2040]],GDPGR_TempTbl[[If GDP  GR &gt;=]:[If GDP  GR &gt;=]],1))</f>
        <v>6.2939949994826008E-2</v>
      </c>
    </row>
    <row r="67" spans="1:33" x14ac:dyDescent="0.35">
      <c r="A67" s="3"/>
      <c r="C67" s="7" t="s">
        <v>163</v>
      </c>
      <c r="D67" s="2" t="s">
        <v>28</v>
      </c>
      <c r="I67" s="196" t="s">
        <v>42</v>
      </c>
      <c r="J67" s="192">
        <f>$N29*INDEX(GDPGR_TempTbl[[Multiply by]:[Multiply by]],MATCH($N29,GDPGR_TempTbl[[If GDP  GR &gt;=]:[If GDP  GR &gt;=]],1))</f>
        <v>7.4180710984148329E-2</v>
      </c>
      <c r="K67" s="192">
        <f>GSDP_GRs[[#This Row],[2022]]*INDEX(GDPGR_TempTbl[[Multiply by]:[Multiply by]],MATCH(GSDP_GRs[[#This Row],[2022]],GDPGR_TempTbl[[If GDP  GR &gt;=]:[If GDP  GR &gt;=]],1))</f>
        <v>7.0471675434940914E-2</v>
      </c>
      <c r="L67" s="192">
        <f>GSDP_GRs[[#This Row],[2023]]*INDEX(GDPGR_TempTbl[[Multiply by]:[Multiply by]],MATCH(GSDP_GRs[[#This Row],[2023]],GDPGR_TempTbl[[If GDP  GR &gt;=]:[If GDP  GR &gt;=]],1))</f>
        <v>6.6948091663193862E-2</v>
      </c>
      <c r="M67" s="192">
        <f>GSDP_GRs[[#This Row],[2024]]*INDEX(GDPGR_TempTbl[[Multiply by]:[Multiply by]],MATCH(GSDP_GRs[[#This Row],[2024]],GDPGR_TempTbl[[If GDP  GR &gt;=]:[If GDP  GR &gt;=]],1))</f>
        <v>6.3600687080034163E-2</v>
      </c>
      <c r="N67" s="192">
        <f>GSDP_GRs[[#This Row],[2025]]*INDEX(GDPGR_TempTbl[[Multiply by]:[Multiply by]],MATCH(GSDP_GRs[[#This Row],[2025]],GDPGR_TempTbl[[If GDP  GR &gt;=]:[If GDP  GR &gt;=]],1))</f>
        <v>6.3600687080034163E-2</v>
      </c>
      <c r="O67" s="192">
        <f>GSDP_GRs[[#This Row],[2026]]*INDEX(GDPGR_TempTbl[[Multiply by]:[Multiply by]],MATCH(GSDP_GRs[[#This Row],[2026]],GDPGR_TempTbl[[If GDP  GR &gt;=]:[If GDP  GR &gt;=]],1))</f>
        <v>6.3600687080034163E-2</v>
      </c>
      <c r="P67" s="192">
        <f>GSDP_GRs[[#This Row],[2027]]*INDEX(GDPGR_TempTbl[[Multiply by]:[Multiply by]],MATCH(GSDP_GRs[[#This Row],[2027]],GDPGR_TempTbl[[If GDP  GR &gt;=]:[If GDP  GR &gt;=]],1))</f>
        <v>6.3600687080034163E-2</v>
      </c>
      <c r="Q67" s="192">
        <f>GSDP_GRs[[#This Row],[2028]]*INDEX(GDPGR_TempTbl[[Multiply by]:[Multiply by]],MATCH(GSDP_GRs[[#This Row],[2028]],GDPGR_TempTbl[[If GDP  GR &gt;=]:[If GDP  GR &gt;=]],1))</f>
        <v>6.3600687080034163E-2</v>
      </c>
      <c r="R67" s="192">
        <f>GSDP_GRs[[#This Row],[2029]]*INDEX(GDPGR_TempTbl[[Multiply by]:[Multiply by]],MATCH(GSDP_GRs[[#This Row],[2029]],GDPGR_TempTbl[[If GDP  GR &gt;=]:[If GDP  GR &gt;=]],1))</f>
        <v>6.3600687080034163E-2</v>
      </c>
      <c r="S67" s="192">
        <f>GSDP_GRs[[#This Row],[2030]]*INDEX(GDPGR_TempTbl[[Multiply by]:[Multiply by]],MATCH(GSDP_GRs[[#This Row],[2030]],GDPGR_TempTbl[[If GDP  GR &gt;=]:[If GDP  GR &gt;=]],1))</f>
        <v>6.3600687080034163E-2</v>
      </c>
      <c r="T67" s="192">
        <f>GSDP_GRs[[#This Row],[2031]]*INDEX(GDPGR_TempTbl[[Multiply by]:[Multiply by]],MATCH(GSDP_GRs[[#This Row],[2031]],GDPGR_TempTbl[[If GDP  GR &gt;=]:[If GDP  GR &gt;=]],1))</f>
        <v>6.3600687080034163E-2</v>
      </c>
      <c r="U67" s="192">
        <f>GSDP_GRs[[#This Row],[2032]]*INDEX(GDPGR_TempTbl[[Multiply by]:[Multiply by]],MATCH(GSDP_GRs[[#This Row],[2032]],GDPGR_TempTbl[[If GDP  GR &gt;=]:[If GDP  GR &gt;=]],1))</f>
        <v>6.3600687080034163E-2</v>
      </c>
      <c r="V67" s="192">
        <f>GSDP_GRs[[#This Row],[2033]]*INDEX(GDPGR_TempTbl[[Multiply by]:[Multiply by]],MATCH(GSDP_GRs[[#This Row],[2033]],GDPGR_TempTbl[[If GDP  GR &gt;=]:[If GDP  GR &gt;=]],1))</f>
        <v>6.3600687080034163E-2</v>
      </c>
      <c r="W67" s="192">
        <f>GSDP_GRs[[#This Row],[2034]]*INDEX(GDPGR_TempTbl[[Multiply by]:[Multiply by]],MATCH(GSDP_GRs[[#This Row],[2034]],GDPGR_TempTbl[[If GDP  GR &gt;=]:[If GDP  GR &gt;=]],1))</f>
        <v>6.3600687080034163E-2</v>
      </c>
      <c r="X67" s="192">
        <f>GSDP_GRs[[#This Row],[2035]]*INDEX(GDPGR_TempTbl[[Multiply by]:[Multiply by]],MATCH(GSDP_GRs[[#This Row],[2035]],GDPGR_TempTbl[[If GDP  GR &gt;=]:[If GDP  GR &gt;=]],1))</f>
        <v>6.3600687080034163E-2</v>
      </c>
      <c r="Y67" s="192">
        <f>GSDP_GRs[[#This Row],[2036]]*INDEX(GDPGR_TempTbl[[Multiply by]:[Multiply by]],MATCH(GSDP_GRs[[#This Row],[2036]],GDPGR_TempTbl[[If GDP  GR &gt;=]:[If GDP  GR &gt;=]],1))</f>
        <v>6.3600687080034163E-2</v>
      </c>
      <c r="Z67" s="192">
        <f>GSDP_GRs[[#This Row],[2037]]*INDEX(GDPGR_TempTbl[[Multiply by]:[Multiply by]],MATCH(GSDP_GRs[[#This Row],[2037]],GDPGR_TempTbl[[If GDP  GR &gt;=]:[If GDP  GR &gt;=]],1))</f>
        <v>6.3600687080034163E-2</v>
      </c>
      <c r="AA67" s="192">
        <f>GSDP_GRs[[#This Row],[2038]]*INDEX(GDPGR_TempTbl[[Multiply by]:[Multiply by]],MATCH(GSDP_GRs[[#This Row],[2038]],GDPGR_TempTbl[[If GDP  GR &gt;=]:[If GDP  GR &gt;=]],1))</f>
        <v>6.3600687080034163E-2</v>
      </c>
      <c r="AB67" s="192">
        <f>GSDP_GRs[[#This Row],[2039]]*INDEX(GDPGR_TempTbl[[Multiply by]:[Multiply by]],MATCH(GSDP_GRs[[#This Row],[2039]],GDPGR_TempTbl[[If GDP  GR &gt;=]:[If GDP  GR &gt;=]],1))</f>
        <v>6.3600687080034163E-2</v>
      </c>
      <c r="AC67" s="192">
        <f>GSDP_GRs[[#This Row],[2040]]*INDEX(GDPGR_TempTbl[[Multiply by]:[Multiply by]],MATCH(GSDP_GRs[[#This Row],[2040]],GDPGR_TempTbl[[If GDP  GR &gt;=]:[If GDP  GR &gt;=]],1))</f>
        <v>6.3600687080034163E-2</v>
      </c>
    </row>
    <row r="68" spans="1:33" x14ac:dyDescent="0.35">
      <c r="A68" s="3"/>
      <c r="C68" s="198"/>
      <c r="I68" s="202" t="s">
        <v>41</v>
      </c>
      <c r="J68" s="192">
        <f>$N30*INDEX(GDPGR_TempTbl[[Multiply by]:[Multiply by]],MATCH($N30,GDPGR_TempTbl[[If GDP  GR &gt;=]:[If GDP  GR &gt;=]],1))</f>
        <v>6.0006575434504716E-2</v>
      </c>
      <c r="K68" s="192">
        <f>GSDP_GRs[[#This Row],[2022]]*INDEX(GDPGR_TempTbl[[Multiply by]:[Multiply by]],MATCH(GSDP_GRs[[#This Row],[2022]],GDPGR_TempTbl[[If GDP  GR &gt;=]:[If GDP  GR &gt;=]],1))</f>
        <v>6.0006575434504716E-2</v>
      </c>
      <c r="L68" s="192">
        <f>GSDP_GRs[[#This Row],[2023]]*INDEX(GDPGR_TempTbl[[Multiply by]:[Multiply by]],MATCH(GSDP_GRs[[#This Row],[2023]],GDPGR_TempTbl[[If GDP  GR &gt;=]:[If GDP  GR &gt;=]],1))</f>
        <v>6.0006575434504716E-2</v>
      </c>
      <c r="M68" s="192">
        <f>GSDP_GRs[[#This Row],[2024]]*INDEX(GDPGR_TempTbl[[Multiply by]:[Multiply by]],MATCH(GSDP_GRs[[#This Row],[2024]],GDPGR_TempTbl[[If GDP  GR &gt;=]:[If GDP  GR &gt;=]],1))</f>
        <v>6.0006575434504716E-2</v>
      </c>
      <c r="N68" s="192">
        <f>GSDP_GRs[[#This Row],[2025]]*INDEX(GDPGR_TempTbl[[Multiply by]:[Multiply by]],MATCH(GSDP_GRs[[#This Row],[2025]],GDPGR_TempTbl[[If GDP  GR &gt;=]:[If GDP  GR &gt;=]],1))</f>
        <v>6.0006575434504716E-2</v>
      </c>
      <c r="O68" s="192">
        <f>GSDP_GRs[[#This Row],[2026]]*INDEX(GDPGR_TempTbl[[Multiply by]:[Multiply by]],MATCH(GSDP_GRs[[#This Row],[2026]],GDPGR_TempTbl[[If GDP  GR &gt;=]:[If GDP  GR &gt;=]],1))</f>
        <v>6.0006575434504716E-2</v>
      </c>
      <c r="P68" s="192">
        <f>GSDP_GRs[[#This Row],[2027]]*INDEX(GDPGR_TempTbl[[Multiply by]:[Multiply by]],MATCH(GSDP_GRs[[#This Row],[2027]],GDPGR_TempTbl[[If GDP  GR &gt;=]:[If GDP  GR &gt;=]],1))</f>
        <v>6.0006575434504716E-2</v>
      </c>
      <c r="Q68" s="192">
        <f>GSDP_GRs[[#This Row],[2028]]*INDEX(GDPGR_TempTbl[[Multiply by]:[Multiply by]],MATCH(GSDP_GRs[[#This Row],[2028]],GDPGR_TempTbl[[If GDP  GR &gt;=]:[If GDP  GR &gt;=]],1))</f>
        <v>6.0006575434504716E-2</v>
      </c>
      <c r="R68" s="192">
        <f>GSDP_GRs[[#This Row],[2029]]*INDEX(GDPGR_TempTbl[[Multiply by]:[Multiply by]],MATCH(GSDP_GRs[[#This Row],[2029]],GDPGR_TempTbl[[If GDP  GR &gt;=]:[If GDP  GR &gt;=]],1))</f>
        <v>6.0006575434504716E-2</v>
      </c>
      <c r="S68" s="192">
        <f>GSDP_GRs[[#This Row],[2030]]*INDEX(GDPGR_TempTbl[[Multiply by]:[Multiply by]],MATCH(GSDP_GRs[[#This Row],[2030]],GDPGR_TempTbl[[If GDP  GR &gt;=]:[If GDP  GR &gt;=]],1))</f>
        <v>6.0006575434504716E-2</v>
      </c>
      <c r="T68" s="192">
        <f>GSDP_GRs[[#This Row],[2031]]*INDEX(GDPGR_TempTbl[[Multiply by]:[Multiply by]],MATCH(GSDP_GRs[[#This Row],[2031]],GDPGR_TempTbl[[If GDP  GR &gt;=]:[If GDP  GR &gt;=]],1))</f>
        <v>6.0006575434504716E-2</v>
      </c>
      <c r="U68" s="192">
        <f>GSDP_GRs[[#This Row],[2032]]*INDEX(GDPGR_TempTbl[[Multiply by]:[Multiply by]],MATCH(GSDP_GRs[[#This Row],[2032]],GDPGR_TempTbl[[If GDP  GR &gt;=]:[If GDP  GR &gt;=]],1))</f>
        <v>6.0006575434504716E-2</v>
      </c>
      <c r="V68" s="192">
        <f>GSDP_GRs[[#This Row],[2033]]*INDEX(GDPGR_TempTbl[[Multiply by]:[Multiply by]],MATCH(GSDP_GRs[[#This Row],[2033]],GDPGR_TempTbl[[If GDP  GR &gt;=]:[If GDP  GR &gt;=]],1))</f>
        <v>6.0006575434504716E-2</v>
      </c>
      <c r="W68" s="192">
        <f>GSDP_GRs[[#This Row],[2034]]*INDEX(GDPGR_TempTbl[[Multiply by]:[Multiply by]],MATCH(GSDP_GRs[[#This Row],[2034]],GDPGR_TempTbl[[If GDP  GR &gt;=]:[If GDP  GR &gt;=]],1))</f>
        <v>6.0006575434504716E-2</v>
      </c>
      <c r="X68" s="192">
        <f>GSDP_GRs[[#This Row],[2035]]*INDEX(GDPGR_TempTbl[[Multiply by]:[Multiply by]],MATCH(GSDP_GRs[[#This Row],[2035]],GDPGR_TempTbl[[If GDP  GR &gt;=]:[If GDP  GR &gt;=]],1))</f>
        <v>6.0006575434504716E-2</v>
      </c>
      <c r="Y68" s="192">
        <f>GSDP_GRs[[#This Row],[2036]]*INDEX(GDPGR_TempTbl[[Multiply by]:[Multiply by]],MATCH(GSDP_GRs[[#This Row],[2036]],GDPGR_TempTbl[[If GDP  GR &gt;=]:[If GDP  GR &gt;=]],1))</f>
        <v>6.0006575434504716E-2</v>
      </c>
      <c r="Z68" s="192">
        <f>GSDP_GRs[[#This Row],[2037]]*INDEX(GDPGR_TempTbl[[Multiply by]:[Multiply by]],MATCH(GSDP_GRs[[#This Row],[2037]],GDPGR_TempTbl[[If GDP  GR &gt;=]:[If GDP  GR &gt;=]],1))</f>
        <v>6.0006575434504716E-2</v>
      </c>
      <c r="AA68" s="192">
        <f>GSDP_GRs[[#This Row],[2038]]*INDEX(GDPGR_TempTbl[[Multiply by]:[Multiply by]],MATCH(GSDP_GRs[[#This Row],[2038]],GDPGR_TempTbl[[If GDP  GR &gt;=]:[If GDP  GR &gt;=]],1))</f>
        <v>6.0006575434504716E-2</v>
      </c>
      <c r="AB68" s="192">
        <f>GSDP_GRs[[#This Row],[2039]]*INDEX(GDPGR_TempTbl[[Multiply by]:[Multiply by]],MATCH(GSDP_GRs[[#This Row],[2039]],GDPGR_TempTbl[[If GDP  GR &gt;=]:[If GDP  GR &gt;=]],1))</f>
        <v>6.0006575434504716E-2</v>
      </c>
      <c r="AC68" s="192">
        <f>GSDP_GRs[[#This Row],[2040]]*INDEX(GDPGR_TempTbl[[Multiply by]:[Multiply by]],MATCH(GSDP_GRs[[#This Row],[2040]],GDPGR_TempTbl[[If GDP  GR &gt;=]:[If GDP  GR &gt;=]],1))</f>
        <v>6.0006575434504716E-2</v>
      </c>
    </row>
    <row r="69" spans="1:33" x14ac:dyDescent="0.35">
      <c r="A69" s="3"/>
      <c r="C69" s="198"/>
      <c r="I69" s="202" t="s">
        <v>40</v>
      </c>
      <c r="J69" s="192">
        <f>$N31*INDEX(GDPGR_TempTbl[[Multiply by]:[Multiply by]],MATCH($N31,GDPGR_TempTbl[[If GDP  GR &gt;=]:[If GDP  GR &gt;=]],1))</f>
        <v>3.5950724585666574E-2</v>
      </c>
      <c r="K69" s="192">
        <f>GSDP_GRs[[#This Row],[2022]]*INDEX(GDPGR_TempTbl[[Multiply by]:[Multiply by]],MATCH(GSDP_GRs[[#This Row],[2022]],GDPGR_TempTbl[[If GDP  GR &gt;=]:[If GDP  GR &gt;=]],1))</f>
        <v>3.9545797044233236E-2</v>
      </c>
      <c r="L69" s="192">
        <f>GSDP_GRs[[#This Row],[2023]]*INDEX(GDPGR_TempTbl[[Multiply by]:[Multiply by]],MATCH(GSDP_GRs[[#This Row],[2023]],GDPGR_TempTbl[[If GDP  GR &gt;=]:[If GDP  GR &gt;=]],1))</f>
        <v>4.3500376748656561E-2</v>
      </c>
      <c r="M69" s="192">
        <f>GSDP_GRs[[#This Row],[2024]]*INDEX(GDPGR_TempTbl[[Multiply by]:[Multiply by]],MATCH(GSDP_GRs[[#This Row],[2024]],GDPGR_TempTbl[[If GDP  GR &gt;=]:[If GDP  GR &gt;=]],1))</f>
        <v>4.7850414423522218E-2</v>
      </c>
      <c r="N69" s="192">
        <f>GSDP_GRs[[#This Row],[2025]]*INDEX(GDPGR_TempTbl[[Multiply by]:[Multiply by]],MATCH(GSDP_GRs[[#This Row],[2025]],GDPGR_TempTbl[[If GDP  GR &gt;=]:[If GDP  GR &gt;=]],1))</f>
        <v>5.2635455865874446E-2</v>
      </c>
      <c r="O69" s="192">
        <f>GSDP_GRs[[#This Row],[2026]]*INDEX(GDPGR_TempTbl[[Multiply by]:[Multiply by]],MATCH(GSDP_GRs[[#This Row],[2026]],GDPGR_TempTbl[[If GDP  GR &gt;=]:[If GDP  GR &gt;=]],1))</f>
        <v>5.7899001452461893E-2</v>
      </c>
      <c r="P69" s="192">
        <f>GSDP_GRs[[#This Row],[2027]]*INDEX(GDPGR_TempTbl[[Multiply by]:[Multiply by]],MATCH(GSDP_GRs[[#This Row],[2027]],GDPGR_TempTbl[[If GDP  GR &gt;=]:[If GDP  GR &gt;=]],1))</f>
        <v>5.7899001452461893E-2</v>
      </c>
      <c r="Q69" s="192">
        <f>GSDP_GRs[[#This Row],[2028]]*INDEX(GDPGR_TempTbl[[Multiply by]:[Multiply by]],MATCH(GSDP_GRs[[#This Row],[2028]],GDPGR_TempTbl[[If GDP  GR &gt;=]:[If GDP  GR &gt;=]],1))</f>
        <v>5.7899001452461893E-2</v>
      </c>
      <c r="R69" s="192">
        <f>GSDP_GRs[[#This Row],[2029]]*INDEX(GDPGR_TempTbl[[Multiply by]:[Multiply by]],MATCH(GSDP_GRs[[#This Row],[2029]],GDPGR_TempTbl[[If GDP  GR &gt;=]:[If GDP  GR &gt;=]],1))</f>
        <v>5.7899001452461893E-2</v>
      </c>
      <c r="S69" s="192">
        <f>GSDP_GRs[[#This Row],[2030]]*INDEX(GDPGR_TempTbl[[Multiply by]:[Multiply by]],MATCH(GSDP_GRs[[#This Row],[2030]],GDPGR_TempTbl[[If GDP  GR &gt;=]:[If GDP  GR &gt;=]],1))</f>
        <v>5.7899001452461893E-2</v>
      </c>
      <c r="T69" s="192">
        <f>GSDP_GRs[[#This Row],[2031]]*INDEX(GDPGR_TempTbl[[Multiply by]:[Multiply by]],MATCH(GSDP_GRs[[#This Row],[2031]],GDPGR_TempTbl[[If GDP  GR &gt;=]:[If GDP  GR &gt;=]],1))</f>
        <v>5.7899001452461893E-2</v>
      </c>
      <c r="U69" s="192">
        <f>GSDP_GRs[[#This Row],[2032]]*INDEX(GDPGR_TempTbl[[Multiply by]:[Multiply by]],MATCH(GSDP_GRs[[#This Row],[2032]],GDPGR_TempTbl[[If GDP  GR &gt;=]:[If GDP  GR &gt;=]],1))</f>
        <v>5.7899001452461893E-2</v>
      </c>
      <c r="V69" s="192">
        <f>GSDP_GRs[[#This Row],[2033]]*INDEX(GDPGR_TempTbl[[Multiply by]:[Multiply by]],MATCH(GSDP_GRs[[#This Row],[2033]],GDPGR_TempTbl[[If GDP  GR &gt;=]:[If GDP  GR &gt;=]],1))</f>
        <v>5.7899001452461893E-2</v>
      </c>
      <c r="W69" s="192">
        <f>GSDP_GRs[[#This Row],[2034]]*INDEX(GDPGR_TempTbl[[Multiply by]:[Multiply by]],MATCH(GSDP_GRs[[#This Row],[2034]],GDPGR_TempTbl[[If GDP  GR &gt;=]:[If GDP  GR &gt;=]],1))</f>
        <v>5.7899001452461893E-2</v>
      </c>
      <c r="X69" s="192">
        <f>GSDP_GRs[[#This Row],[2035]]*INDEX(GDPGR_TempTbl[[Multiply by]:[Multiply by]],MATCH(GSDP_GRs[[#This Row],[2035]],GDPGR_TempTbl[[If GDP  GR &gt;=]:[If GDP  GR &gt;=]],1))</f>
        <v>5.7899001452461893E-2</v>
      </c>
      <c r="Y69" s="192">
        <f>GSDP_GRs[[#This Row],[2036]]*INDEX(GDPGR_TempTbl[[Multiply by]:[Multiply by]],MATCH(GSDP_GRs[[#This Row],[2036]],GDPGR_TempTbl[[If GDP  GR &gt;=]:[If GDP  GR &gt;=]],1))</f>
        <v>5.7899001452461893E-2</v>
      </c>
      <c r="Z69" s="192">
        <f>GSDP_GRs[[#This Row],[2037]]*INDEX(GDPGR_TempTbl[[Multiply by]:[Multiply by]],MATCH(GSDP_GRs[[#This Row],[2037]],GDPGR_TempTbl[[If GDP  GR &gt;=]:[If GDP  GR &gt;=]],1))</f>
        <v>5.7899001452461893E-2</v>
      </c>
      <c r="AA69" s="192">
        <f>GSDP_GRs[[#This Row],[2038]]*INDEX(GDPGR_TempTbl[[Multiply by]:[Multiply by]],MATCH(GSDP_GRs[[#This Row],[2038]],GDPGR_TempTbl[[If GDP  GR &gt;=]:[If GDP  GR &gt;=]],1))</f>
        <v>5.7899001452461893E-2</v>
      </c>
      <c r="AB69" s="192">
        <f>GSDP_GRs[[#This Row],[2039]]*INDEX(GDPGR_TempTbl[[Multiply by]:[Multiply by]],MATCH(GSDP_GRs[[#This Row],[2039]],GDPGR_TempTbl[[If GDP  GR &gt;=]:[If GDP  GR &gt;=]],1))</f>
        <v>5.7899001452461893E-2</v>
      </c>
      <c r="AC69" s="192">
        <f>GSDP_GRs[[#This Row],[2040]]*INDEX(GDPGR_TempTbl[[Multiply by]:[Multiply by]],MATCH(GSDP_GRs[[#This Row],[2040]],GDPGR_TempTbl[[If GDP  GR &gt;=]:[If GDP  GR &gt;=]],1))</f>
        <v>5.7899001452461893E-2</v>
      </c>
    </row>
    <row r="70" spans="1:33" x14ac:dyDescent="0.35">
      <c r="A70" s="3"/>
      <c r="C70" s="198"/>
      <c r="I70" s="202" t="s">
        <v>39</v>
      </c>
      <c r="J70" s="192">
        <f>$N32*INDEX(GDPGR_TempTbl[[Multiply by]:[Multiply by]],MATCH($N32,GDPGR_TempTbl[[If GDP  GR &gt;=]:[If GDP  GR &gt;=]],1))</f>
        <v>8.802861790541619E-2</v>
      </c>
      <c r="K70" s="192">
        <f>GSDP_GRs[[#This Row],[2022]]*INDEX(GDPGR_TempTbl[[Multiply by]:[Multiply by]],MATCH(GSDP_GRs[[#This Row],[2022]],GDPGR_TempTbl[[If GDP  GR &gt;=]:[If GDP  GR &gt;=]],1))</f>
        <v>7.9225756114874576E-2</v>
      </c>
      <c r="L70" s="192">
        <f>GSDP_GRs[[#This Row],[2023]]*INDEX(GDPGR_TempTbl[[Multiply by]:[Multiply by]],MATCH(GSDP_GRs[[#This Row],[2023]],GDPGR_TempTbl[[If GDP  GR &gt;=]:[If GDP  GR &gt;=]],1))</f>
        <v>7.5264468309130847E-2</v>
      </c>
      <c r="M70" s="192">
        <f>GSDP_GRs[[#This Row],[2024]]*INDEX(GDPGR_TempTbl[[Multiply by]:[Multiply by]],MATCH(GSDP_GRs[[#This Row],[2024]],GDPGR_TempTbl[[If GDP  GR &gt;=]:[If GDP  GR &gt;=]],1))</f>
        <v>7.1501244893674307E-2</v>
      </c>
      <c r="N70" s="192">
        <f>GSDP_GRs[[#This Row],[2025]]*INDEX(GDPGR_TempTbl[[Multiply by]:[Multiply by]],MATCH(GSDP_GRs[[#This Row],[2025]],GDPGR_TempTbl[[If GDP  GR &gt;=]:[If GDP  GR &gt;=]],1))</f>
        <v>6.7926182648990585E-2</v>
      </c>
      <c r="O70" s="192">
        <f>GSDP_GRs[[#This Row],[2026]]*INDEX(GDPGR_TempTbl[[Multiply by]:[Multiply by]],MATCH(GSDP_GRs[[#This Row],[2026]],GDPGR_TempTbl[[If GDP  GR &gt;=]:[If GDP  GR &gt;=]],1))</f>
        <v>6.4529873516541048E-2</v>
      </c>
      <c r="P70" s="192">
        <f>GSDP_GRs[[#This Row],[2027]]*INDEX(GDPGR_TempTbl[[Multiply by]:[Multiply by]],MATCH(GSDP_GRs[[#This Row],[2027]],GDPGR_TempTbl[[If GDP  GR &gt;=]:[If GDP  GR &gt;=]],1))</f>
        <v>6.4529873516541048E-2</v>
      </c>
      <c r="Q70" s="192">
        <f>GSDP_GRs[[#This Row],[2028]]*INDEX(GDPGR_TempTbl[[Multiply by]:[Multiply by]],MATCH(GSDP_GRs[[#This Row],[2028]],GDPGR_TempTbl[[If GDP  GR &gt;=]:[If GDP  GR &gt;=]],1))</f>
        <v>6.4529873516541048E-2</v>
      </c>
      <c r="R70" s="192">
        <f>GSDP_GRs[[#This Row],[2029]]*INDEX(GDPGR_TempTbl[[Multiply by]:[Multiply by]],MATCH(GSDP_GRs[[#This Row],[2029]],GDPGR_TempTbl[[If GDP  GR &gt;=]:[If GDP  GR &gt;=]],1))</f>
        <v>6.4529873516541048E-2</v>
      </c>
      <c r="S70" s="192">
        <f>GSDP_GRs[[#This Row],[2030]]*INDEX(GDPGR_TempTbl[[Multiply by]:[Multiply by]],MATCH(GSDP_GRs[[#This Row],[2030]],GDPGR_TempTbl[[If GDP  GR &gt;=]:[If GDP  GR &gt;=]],1))</f>
        <v>6.4529873516541048E-2</v>
      </c>
      <c r="T70" s="192">
        <f>GSDP_GRs[[#This Row],[2031]]*INDEX(GDPGR_TempTbl[[Multiply by]:[Multiply by]],MATCH(GSDP_GRs[[#This Row],[2031]],GDPGR_TempTbl[[If GDP  GR &gt;=]:[If GDP  GR &gt;=]],1))</f>
        <v>6.4529873516541048E-2</v>
      </c>
      <c r="U70" s="192">
        <f>GSDP_GRs[[#This Row],[2032]]*INDEX(GDPGR_TempTbl[[Multiply by]:[Multiply by]],MATCH(GSDP_GRs[[#This Row],[2032]],GDPGR_TempTbl[[If GDP  GR &gt;=]:[If GDP  GR &gt;=]],1))</f>
        <v>6.4529873516541048E-2</v>
      </c>
      <c r="V70" s="192">
        <f>GSDP_GRs[[#This Row],[2033]]*INDEX(GDPGR_TempTbl[[Multiply by]:[Multiply by]],MATCH(GSDP_GRs[[#This Row],[2033]],GDPGR_TempTbl[[If GDP  GR &gt;=]:[If GDP  GR &gt;=]],1))</f>
        <v>6.4529873516541048E-2</v>
      </c>
      <c r="W70" s="192">
        <f>GSDP_GRs[[#This Row],[2034]]*INDEX(GDPGR_TempTbl[[Multiply by]:[Multiply by]],MATCH(GSDP_GRs[[#This Row],[2034]],GDPGR_TempTbl[[If GDP  GR &gt;=]:[If GDP  GR &gt;=]],1))</f>
        <v>6.4529873516541048E-2</v>
      </c>
      <c r="X70" s="192">
        <f>GSDP_GRs[[#This Row],[2035]]*INDEX(GDPGR_TempTbl[[Multiply by]:[Multiply by]],MATCH(GSDP_GRs[[#This Row],[2035]],GDPGR_TempTbl[[If GDP  GR &gt;=]:[If GDP  GR &gt;=]],1))</f>
        <v>6.4529873516541048E-2</v>
      </c>
      <c r="Y70" s="192">
        <f>GSDP_GRs[[#This Row],[2036]]*INDEX(GDPGR_TempTbl[[Multiply by]:[Multiply by]],MATCH(GSDP_GRs[[#This Row],[2036]],GDPGR_TempTbl[[If GDP  GR &gt;=]:[If GDP  GR &gt;=]],1))</f>
        <v>6.4529873516541048E-2</v>
      </c>
      <c r="Z70" s="192">
        <f>GSDP_GRs[[#This Row],[2037]]*INDEX(GDPGR_TempTbl[[Multiply by]:[Multiply by]],MATCH(GSDP_GRs[[#This Row],[2037]],GDPGR_TempTbl[[If GDP  GR &gt;=]:[If GDP  GR &gt;=]],1))</f>
        <v>6.4529873516541048E-2</v>
      </c>
      <c r="AA70" s="192">
        <f>GSDP_GRs[[#This Row],[2038]]*INDEX(GDPGR_TempTbl[[Multiply by]:[Multiply by]],MATCH(GSDP_GRs[[#This Row],[2038]],GDPGR_TempTbl[[If GDP  GR &gt;=]:[If GDP  GR &gt;=]],1))</f>
        <v>6.4529873516541048E-2</v>
      </c>
      <c r="AB70" s="192">
        <f>GSDP_GRs[[#This Row],[2039]]*INDEX(GDPGR_TempTbl[[Multiply by]:[Multiply by]],MATCH(GSDP_GRs[[#This Row],[2039]],GDPGR_TempTbl[[If GDP  GR &gt;=]:[If GDP  GR &gt;=]],1))</f>
        <v>6.4529873516541048E-2</v>
      </c>
      <c r="AC70" s="192">
        <f>GSDP_GRs[[#This Row],[2040]]*INDEX(GDPGR_TempTbl[[Multiply by]:[Multiply by]],MATCH(GSDP_GRs[[#This Row],[2040]],GDPGR_TempTbl[[If GDP  GR &gt;=]:[If GDP  GR &gt;=]],1))</f>
        <v>6.4529873516541048E-2</v>
      </c>
    </row>
    <row r="71" spans="1:33" x14ac:dyDescent="0.35">
      <c r="A71" s="3"/>
      <c r="C71" s="198"/>
      <c r="I71" s="202" t="s">
        <v>38</v>
      </c>
      <c r="J71" s="192">
        <f>$N33*INDEX(GDPGR_TempTbl[[Multiply by]:[Multiply by]],MATCH($N33,GDPGR_TempTbl[[If GDP  GR &gt;=]:[If GDP  GR &gt;=]],1))</f>
        <v>7.2619589094131395E-2</v>
      </c>
      <c r="K71" s="192">
        <f>GSDP_GRs[[#This Row],[2022]]*INDEX(GDPGR_TempTbl[[Multiply by]:[Multiply by]],MATCH(GSDP_GRs[[#This Row],[2022]],GDPGR_TempTbl[[If GDP  GR &gt;=]:[If GDP  GR &gt;=]],1))</f>
        <v>6.8988609639424825E-2</v>
      </c>
      <c r="L71" s="192">
        <f>GSDP_GRs[[#This Row],[2023]]*INDEX(GDPGR_TempTbl[[Multiply by]:[Multiply by]],MATCH(GSDP_GRs[[#This Row],[2023]],GDPGR_TempTbl[[If GDP  GR &gt;=]:[If GDP  GR &gt;=]],1))</f>
        <v>6.5539179157453581E-2</v>
      </c>
      <c r="M71" s="192">
        <f>GSDP_GRs[[#This Row],[2024]]*INDEX(GDPGR_TempTbl[[Multiply by]:[Multiply by]],MATCH(GSDP_GRs[[#This Row],[2024]],GDPGR_TempTbl[[If GDP  GR &gt;=]:[If GDP  GR &gt;=]],1))</f>
        <v>6.22622201995809E-2</v>
      </c>
      <c r="N71" s="192">
        <f>GSDP_GRs[[#This Row],[2025]]*INDEX(GDPGR_TempTbl[[Multiply by]:[Multiply by]],MATCH(GSDP_GRs[[#This Row],[2025]],GDPGR_TempTbl[[If GDP  GR &gt;=]:[If GDP  GR &gt;=]],1))</f>
        <v>6.22622201995809E-2</v>
      </c>
      <c r="O71" s="192">
        <f>GSDP_GRs[[#This Row],[2026]]*INDEX(GDPGR_TempTbl[[Multiply by]:[Multiply by]],MATCH(GSDP_GRs[[#This Row],[2026]],GDPGR_TempTbl[[If GDP  GR &gt;=]:[If GDP  GR &gt;=]],1))</f>
        <v>6.22622201995809E-2</v>
      </c>
      <c r="P71" s="192">
        <f>GSDP_GRs[[#This Row],[2027]]*INDEX(GDPGR_TempTbl[[Multiply by]:[Multiply by]],MATCH(GSDP_GRs[[#This Row],[2027]],GDPGR_TempTbl[[If GDP  GR &gt;=]:[If GDP  GR &gt;=]],1))</f>
        <v>6.22622201995809E-2</v>
      </c>
      <c r="Q71" s="192">
        <f>GSDP_GRs[[#This Row],[2028]]*INDEX(GDPGR_TempTbl[[Multiply by]:[Multiply by]],MATCH(GSDP_GRs[[#This Row],[2028]],GDPGR_TempTbl[[If GDP  GR &gt;=]:[If GDP  GR &gt;=]],1))</f>
        <v>6.22622201995809E-2</v>
      </c>
      <c r="R71" s="192">
        <f>GSDP_GRs[[#This Row],[2029]]*INDEX(GDPGR_TempTbl[[Multiply by]:[Multiply by]],MATCH(GSDP_GRs[[#This Row],[2029]],GDPGR_TempTbl[[If GDP  GR &gt;=]:[If GDP  GR &gt;=]],1))</f>
        <v>6.22622201995809E-2</v>
      </c>
      <c r="S71" s="192">
        <f>GSDP_GRs[[#This Row],[2030]]*INDEX(GDPGR_TempTbl[[Multiply by]:[Multiply by]],MATCH(GSDP_GRs[[#This Row],[2030]],GDPGR_TempTbl[[If GDP  GR &gt;=]:[If GDP  GR &gt;=]],1))</f>
        <v>6.22622201995809E-2</v>
      </c>
      <c r="T71" s="192">
        <f>GSDP_GRs[[#This Row],[2031]]*INDEX(GDPGR_TempTbl[[Multiply by]:[Multiply by]],MATCH(GSDP_GRs[[#This Row],[2031]],GDPGR_TempTbl[[If GDP  GR &gt;=]:[If GDP  GR &gt;=]],1))</f>
        <v>6.22622201995809E-2</v>
      </c>
      <c r="U71" s="192">
        <f>GSDP_GRs[[#This Row],[2032]]*INDEX(GDPGR_TempTbl[[Multiply by]:[Multiply by]],MATCH(GSDP_GRs[[#This Row],[2032]],GDPGR_TempTbl[[If GDP  GR &gt;=]:[If GDP  GR &gt;=]],1))</f>
        <v>6.22622201995809E-2</v>
      </c>
      <c r="V71" s="192">
        <f>GSDP_GRs[[#This Row],[2033]]*INDEX(GDPGR_TempTbl[[Multiply by]:[Multiply by]],MATCH(GSDP_GRs[[#This Row],[2033]],GDPGR_TempTbl[[If GDP  GR &gt;=]:[If GDP  GR &gt;=]],1))</f>
        <v>6.22622201995809E-2</v>
      </c>
      <c r="W71" s="192">
        <f>GSDP_GRs[[#This Row],[2034]]*INDEX(GDPGR_TempTbl[[Multiply by]:[Multiply by]],MATCH(GSDP_GRs[[#This Row],[2034]],GDPGR_TempTbl[[If GDP  GR &gt;=]:[If GDP  GR &gt;=]],1))</f>
        <v>6.22622201995809E-2</v>
      </c>
      <c r="X71" s="192">
        <f>GSDP_GRs[[#This Row],[2035]]*INDEX(GDPGR_TempTbl[[Multiply by]:[Multiply by]],MATCH(GSDP_GRs[[#This Row],[2035]],GDPGR_TempTbl[[If GDP  GR &gt;=]:[If GDP  GR &gt;=]],1))</f>
        <v>6.22622201995809E-2</v>
      </c>
      <c r="Y71" s="192">
        <f>GSDP_GRs[[#This Row],[2036]]*INDEX(GDPGR_TempTbl[[Multiply by]:[Multiply by]],MATCH(GSDP_GRs[[#This Row],[2036]],GDPGR_TempTbl[[If GDP  GR &gt;=]:[If GDP  GR &gt;=]],1))</f>
        <v>6.22622201995809E-2</v>
      </c>
      <c r="Z71" s="192">
        <f>GSDP_GRs[[#This Row],[2037]]*INDEX(GDPGR_TempTbl[[Multiply by]:[Multiply by]],MATCH(GSDP_GRs[[#This Row],[2037]],GDPGR_TempTbl[[If GDP  GR &gt;=]:[If GDP  GR &gt;=]],1))</f>
        <v>6.22622201995809E-2</v>
      </c>
      <c r="AA71" s="192">
        <f>GSDP_GRs[[#This Row],[2038]]*INDEX(GDPGR_TempTbl[[Multiply by]:[Multiply by]],MATCH(GSDP_GRs[[#This Row],[2038]],GDPGR_TempTbl[[If GDP  GR &gt;=]:[If GDP  GR &gt;=]],1))</f>
        <v>6.22622201995809E-2</v>
      </c>
      <c r="AB71" s="192">
        <f>GSDP_GRs[[#This Row],[2039]]*INDEX(GDPGR_TempTbl[[Multiply by]:[Multiply by]],MATCH(GSDP_GRs[[#This Row],[2039]],GDPGR_TempTbl[[If GDP  GR &gt;=]:[If GDP  GR &gt;=]],1))</f>
        <v>6.22622201995809E-2</v>
      </c>
      <c r="AC71" s="192">
        <f>GSDP_GRs[[#This Row],[2040]]*INDEX(GDPGR_TempTbl[[Multiply by]:[Multiply by]],MATCH(GSDP_GRs[[#This Row],[2040]],GDPGR_TempTbl[[If GDP  GR &gt;=]:[If GDP  GR &gt;=]],1))</f>
        <v>6.22622201995809E-2</v>
      </c>
    </row>
    <row r="72" spans="1:33" x14ac:dyDescent="0.35">
      <c r="A72" s="3"/>
      <c r="C72" s="198"/>
      <c r="I72" s="202" t="s">
        <v>37</v>
      </c>
      <c r="J72" s="192">
        <f>$N34*INDEX(GDPGR_TempTbl[[Multiply by]:[Multiply by]],MATCH($N34,GDPGR_TempTbl[[If GDP  GR &gt;=]:[If GDP  GR &gt;=]],1))</f>
        <v>6.3717074933386186E-2</v>
      </c>
      <c r="K72" s="192">
        <f>GSDP_GRs[[#This Row],[2022]]*INDEX(GDPGR_TempTbl[[Multiply by]:[Multiply by]],MATCH(GSDP_GRs[[#This Row],[2022]],GDPGR_TempTbl[[If GDP  GR &gt;=]:[If GDP  GR &gt;=]],1))</f>
        <v>6.3717074933386186E-2</v>
      </c>
      <c r="L72" s="192">
        <f>GSDP_GRs[[#This Row],[2023]]*INDEX(GDPGR_TempTbl[[Multiply by]:[Multiply by]],MATCH(GSDP_GRs[[#This Row],[2023]],GDPGR_TempTbl[[If GDP  GR &gt;=]:[If GDP  GR &gt;=]],1))</f>
        <v>6.3717074933386186E-2</v>
      </c>
      <c r="M72" s="192">
        <f>GSDP_GRs[[#This Row],[2024]]*INDEX(GDPGR_TempTbl[[Multiply by]:[Multiply by]],MATCH(GSDP_GRs[[#This Row],[2024]],GDPGR_TempTbl[[If GDP  GR &gt;=]:[If GDP  GR &gt;=]],1))</f>
        <v>6.3717074933386186E-2</v>
      </c>
      <c r="N72" s="192">
        <f>GSDP_GRs[[#This Row],[2025]]*INDEX(GDPGR_TempTbl[[Multiply by]:[Multiply by]],MATCH(GSDP_GRs[[#This Row],[2025]],GDPGR_TempTbl[[If GDP  GR &gt;=]:[If GDP  GR &gt;=]],1))</f>
        <v>6.3717074933386186E-2</v>
      </c>
      <c r="O72" s="192">
        <f>GSDP_GRs[[#This Row],[2026]]*INDEX(GDPGR_TempTbl[[Multiply by]:[Multiply by]],MATCH(GSDP_GRs[[#This Row],[2026]],GDPGR_TempTbl[[If GDP  GR &gt;=]:[If GDP  GR &gt;=]],1))</f>
        <v>6.3717074933386186E-2</v>
      </c>
      <c r="P72" s="192">
        <f>GSDP_GRs[[#This Row],[2027]]*INDEX(GDPGR_TempTbl[[Multiply by]:[Multiply by]],MATCH(GSDP_GRs[[#This Row],[2027]],GDPGR_TempTbl[[If GDP  GR &gt;=]:[If GDP  GR &gt;=]],1))</f>
        <v>6.3717074933386186E-2</v>
      </c>
      <c r="Q72" s="192">
        <f>GSDP_GRs[[#This Row],[2028]]*INDEX(GDPGR_TempTbl[[Multiply by]:[Multiply by]],MATCH(GSDP_GRs[[#This Row],[2028]],GDPGR_TempTbl[[If GDP  GR &gt;=]:[If GDP  GR &gt;=]],1))</f>
        <v>6.3717074933386186E-2</v>
      </c>
      <c r="R72" s="192">
        <f>GSDP_GRs[[#This Row],[2029]]*INDEX(GDPGR_TempTbl[[Multiply by]:[Multiply by]],MATCH(GSDP_GRs[[#This Row],[2029]],GDPGR_TempTbl[[If GDP  GR &gt;=]:[If GDP  GR &gt;=]],1))</f>
        <v>6.3717074933386186E-2</v>
      </c>
      <c r="S72" s="192">
        <f>GSDP_GRs[[#This Row],[2030]]*INDEX(GDPGR_TempTbl[[Multiply by]:[Multiply by]],MATCH(GSDP_GRs[[#This Row],[2030]],GDPGR_TempTbl[[If GDP  GR &gt;=]:[If GDP  GR &gt;=]],1))</f>
        <v>6.3717074933386186E-2</v>
      </c>
      <c r="T72" s="192">
        <f>GSDP_GRs[[#This Row],[2031]]*INDEX(GDPGR_TempTbl[[Multiply by]:[Multiply by]],MATCH(GSDP_GRs[[#This Row],[2031]],GDPGR_TempTbl[[If GDP  GR &gt;=]:[If GDP  GR &gt;=]],1))</f>
        <v>6.3717074933386186E-2</v>
      </c>
      <c r="U72" s="192">
        <f>GSDP_GRs[[#This Row],[2032]]*INDEX(GDPGR_TempTbl[[Multiply by]:[Multiply by]],MATCH(GSDP_GRs[[#This Row],[2032]],GDPGR_TempTbl[[If GDP  GR &gt;=]:[If GDP  GR &gt;=]],1))</f>
        <v>6.3717074933386186E-2</v>
      </c>
      <c r="V72" s="192">
        <f>GSDP_GRs[[#This Row],[2033]]*INDEX(GDPGR_TempTbl[[Multiply by]:[Multiply by]],MATCH(GSDP_GRs[[#This Row],[2033]],GDPGR_TempTbl[[If GDP  GR &gt;=]:[If GDP  GR &gt;=]],1))</f>
        <v>6.3717074933386186E-2</v>
      </c>
      <c r="W72" s="192">
        <f>GSDP_GRs[[#This Row],[2034]]*INDEX(GDPGR_TempTbl[[Multiply by]:[Multiply by]],MATCH(GSDP_GRs[[#This Row],[2034]],GDPGR_TempTbl[[If GDP  GR &gt;=]:[If GDP  GR &gt;=]],1))</f>
        <v>6.3717074933386186E-2</v>
      </c>
      <c r="X72" s="192">
        <f>GSDP_GRs[[#This Row],[2035]]*INDEX(GDPGR_TempTbl[[Multiply by]:[Multiply by]],MATCH(GSDP_GRs[[#This Row],[2035]],GDPGR_TempTbl[[If GDP  GR &gt;=]:[If GDP  GR &gt;=]],1))</f>
        <v>6.3717074933386186E-2</v>
      </c>
      <c r="Y72" s="192">
        <f>GSDP_GRs[[#This Row],[2036]]*INDEX(GDPGR_TempTbl[[Multiply by]:[Multiply by]],MATCH(GSDP_GRs[[#This Row],[2036]],GDPGR_TempTbl[[If GDP  GR &gt;=]:[If GDP  GR &gt;=]],1))</f>
        <v>6.3717074933386186E-2</v>
      </c>
      <c r="Z72" s="192">
        <f>GSDP_GRs[[#This Row],[2037]]*INDEX(GDPGR_TempTbl[[Multiply by]:[Multiply by]],MATCH(GSDP_GRs[[#This Row],[2037]],GDPGR_TempTbl[[If GDP  GR &gt;=]:[If GDP  GR &gt;=]],1))</f>
        <v>6.3717074933386186E-2</v>
      </c>
      <c r="AA72" s="192">
        <f>GSDP_GRs[[#This Row],[2038]]*INDEX(GDPGR_TempTbl[[Multiply by]:[Multiply by]],MATCH(GSDP_GRs[[#This Row],[2038]],GDPGR_TempTbl[[If GDP  GR &gt;=]:[If GDP  GR &gt;=]],1))</f>
        <v>6.3717074933386186E-2</v>
      </c>
      <c r="AB72" s="192">
        <f>GSDP_GRs[[#This Row],[2039]]*INDEX(GDPGR_TempTbl[[Multiply by]:[Multiply by]],MATCH(GSDP_GRs[[#This Row],[2039]],GDPGR_TempTbl[[If GDP  GR &gt;=]:[If GDP  GR &gt;=]],1))</f>
        <v>6.3717074933386186E-2</v>
      </c>
      <c r="AC72" s="192">
        <f>GSDP_GRs[[#This Row],[2040]]*INDEX(GDPGR_TempTbl[[Multiply by]:[Multiply by]],MATCH(GSDP_GRs[[#This Row],[2040]],GDPGR_TempTbl[[If GDP  GR &gt;=]:[If GDP  GR &gt;=]],1))</f>
        <v>6.3717074933386186E-2</v>
      </c>
    </row>
    <row r="73" spans="1:33" x14ac:dyDescent="0.35">
      <c r="A73" s="3"/>
      <c r="C73" s="198"/>
      <c r="I73" s="202" t="s">
        <v>36</v>
      </c>
      <c r="J73" s="192">
        <f>$N35*INDEX(GDPGR_TempTbl[[Multiply by]:[Multiply by]],MATCH($N35,GDPGR_TempTbl[[If GDP  GR &gt;=]:[If GDP  GR &gt;=]],1))</f>
        <v>6.5185741232729771E-2</v>
      </c>
      <c r="K73" s="192">
        <f>GSDP_GRs[[#This Row],[2022]]*INDEX(GDPGR_TempTbl[[Multiply by]:[Multiply by]],MATCH(GSDP_GRs[[#This Row],[2022]],GDPGR_TempTbl[[If GDP  GR &gt;=]:[If GDP  GR &gt;=]],1))</f>
        <v>6.1926454171093277E-2</v>
      </c>
      <c r="L73" s="192">
        <f>GSDP_GRs[[#This Row],[2023]]*INDEX(GDPGR_TempTbl[[Multiply by]:[Multiply by]],MATCH(GSDP_GRs[[#This Row],[2023]],GDPGR_TempTbl[[If GDP  GR &gt;=]:[If GDP  GR &gt;=]],1))</f>
        <v>6.1926454171093277E-2</v>
      </c>
      <c r="M73" s="192">
        <f>GSDP_GRs[[#This Row],[2024]]*INDEX(GDPGR_TempTbl[[Multiply by]:[Multiply by]],MATCH(GSDP_GRs[[#This Row],[2024]],GDPGR_TempTbl[[If GDP  GR &gt;=]:[If GDP  GR &gt;=]],1))</f>
        <v>6.1926454171093277E-2</v>
      </c>
      <c r="N73" s="192">
        <f>GSDP_GRs[[#This Row],[2025]]*INDEX(GDPGR_TempTbl[[Multiply by]:[Multiply by]],MATCH(GSDP_GRs[[#This Row],[2025]],GDPGR_TempTbl[[If GDP  GR &gt;=]:[If GDP  GR &gt;=]],1))</f>
        <v>6.1926454171093277E-2</v>
      </c>
      <c r="O73" s="192">
        <f>GSDP_GRs[[#This Row],[2026]]*INDEX(GDPGR_TempTbl[[Multiply by]:[Multiply by]],MATCH(GSDP_GRs[[#This Row],[2026]],GDPGR_TempTbl[[If GDP  GR &gt;=]:[If GDP  GR &gt;=]],1))</f>
        <v>6.1926454171093277E-2</v>
      </c>
      <c r="P73" s="192">
        <f>GSDP_GRs[[#This Row],[2027]]*INDEX(GDPGR_TempTbl[[Multiply by]:[Multiply by]],MATCH(GSDP_GRs[[#This Row],[2027]],GDPGR_TempTbl[[If GDP  GR &gt;=]:[If GDP  GR &gt;=]],1))</f>
        <v>6.1926454171093277E-2</v>
      </c>
      <c r="Q73" s="192">
        <f>GSDP_GRs[[#This Row],[2028]]*INDEX(GDPGR_TempTbl[[Multiply by]:[Multiply by]],MATCH(GSDP_GRs[[#This Row],[2028]],GDPGR_TempTbl[[If GDP  GR &gt;=]:[If GDP  GR &gt;=]],1))</f>
        <v>6.1926454171093277E-2</v>
      </c>
      <c r="R73" s="192">
        <f>GSDP_GRs[[#This Row],[2029]]*INDEX(GDPGR_TempTbl[[Multiply by]:[Multiply by]],MATCH(GSDP_GRs[[#This Row],[2029]],GDPGR_TempTbl[[If GDP  GR &gt;=]:[If GDP  GR &gt;=]],1))</f>
        <v>6.1926454171093277E-2</v>
      </c>
      <c r="S73" s="192">
        <f>GSDP_GRs[[#This Row],[2030]]*INDEX(GDPGR_TempTbl[[Multiply by]:[Multiply by]],MATCH(GSDP_GRs[[#This Row],[2030]],GDPGR_TempTbl[[If GDP  GR &gt;=]:[If GDP  GR &gt;=]],1))</f>
        <v>6.1926454171093277E-2</v>
      </c>
      <c r="T73" s="192">
        <f>GSDP_GRs[[#This Row],[2031]]*INDEX(GDPGR_TempTbl[[Multiply by]:[Multiply by]],MATCH(GSDP_GRs[[#This Row],[2031]],GDPGR_TempTbl[[If GDP  GR &gt;=]:[If GDP  GR &gt;=]],1))</f>
        <v>6.1926454171093277E-2</v>
      </c>
      <c r="U73" s="192">
        <f>GSDP_GRs[[#This Row],[2032]]*INDEX(GDPGR_TempTbl[[Multiply by]:[Multiply by]],MATCH(GSDP_GRs[[#This Row],[2032]],GDPGR_TempTbl[[If GDP  GR &gt;=]:[If GDP  GR &gt;=]],1))</f>
        <v>6.1926454171093277E-2</v>
      </c>
      <c r="V73" s="192">
        <f>GSDP_GRs[[#This Row],[2033]]*INDEX(GDPGR_TempTbl[[Multiply by]:[Multiply by]],MATCH(GSDP_GRs[[#This Row],[2033]],GDPGR_TempTbl[[If GDP  GR &gt;=]:[If GDP  GR &gt;=]],1))</f>
        <v>6.1926454171093277E-2</v>
      </c>
      <c r="W73" s="192">
        <f>GSDP_GRs[[#This Row],[2034]]*INDEX(GDPGR_TempTbl[[Multiply by]:[Multiply by]],MATCH(GSDP_GRs[[#This Row],[2034]],GDPGR_TempTbl[[If GDP  GR &gt;=]:[If GDP  GR &gt;=]],1))</f>
        <v>6.1926454171093277E-2</v>
      </c>
      <c r="X73" s="192">
        <f>GSDP_GRs[[#This Row],[2035]]*INDEX(GDPGR_TempTbl[[Multiply by]:[Multiply by]],MATCH(GSDP_GRs[[#This Row],[2035]],GDPGR_TempTbl[[If GDP  GR &gt;=]:[If GDP  GR &gt;=]],1))</f>
        <v>6.1926454171093277E-2</v>
      </c>
      <c r="Y73" s="192">
        <f>GSDP_GRs[[#This Row],[2036]]*INDEX(GDPGR_TempTbl[[Multiply by]:[Multiply by]],MATCH(GSDP_GRs[[#This Row],[2036]],GDPGR_TempTbl[[If GDP  GR &gt;=]:[If GDP  GR &gt;=]],1))</f>
        <v>6.1926454171093277E-2</v>
      </c>
      <c r="Z73" s="192">
        <f>GSDP_GRs[[#This Row],[2037]]*INDEX(GDPGR_TempTbl[[Multiply by]:[Multiply by]],MATCH(GSDP_GRs[[#This Row],[2037]],GDPGR_TempTbl[[If GDP  GR &gt;=]:[If GDP  GR &gt;=]],1))</f>
        <v>6.1926454171093277E-2</v>
      </c>
      <c r="AA73" s="192">
        <f>GSDP_GRs[[#This Row],[2038]]*INDEX(GDPGR_TempTbl[[Multiply by]:[Multiply by]],MATCH(GSDP_GRs[[#This Row],[2038]],GDPGR_TempTbl[[If GDP  GR &gt;=]:[If GDP  GR &gt;=]],1))</f>
        <v>6.1926454171093277E-2</v>
      </c>
      <c r="AB73" s="192">
        <f>GSDP_GRs[[#This Row],[2039]]*INDEX(GDPGR_TempTbl[[Multiply by]:[Multiply by]],MATCH(GSDP_GRs[[#This Row],[2039]],GDPGR_TempTbl[[If GDP  GR &gt;=]:[If GDP  GR &gt;=]],1))</f>
        <v>6.1926454171093277E-2</v>
      </c>
      <c r="AC73" s="192">
        <f>GSDP_GRs[[#This Row],[2040]]*INDEX(GDPGR_TempTbl[[Multiply by]:[Multiply by]],MATCH(GSDP_GRs[[#This Row],[2040]],GDPGR_TempTbl[[If GDP  GR &gt;=]:[If GDP  GR &gt;=]],1))</f>
        <v>6.1926454171093277E-2</v>
      </c>
    </row>
    <row r="74" spans="1:33" x14ac:dyDescent="0.35">
      <c r="A74" s="3"/>
      <c r="C74" s="198"/>
      <c r="I74" s="203" t="s">
        <v>35</v>
      </c>
      <c r="J74" s="204">
        <f>$N36*INDEX(GDPGR_TempTbl[[Multiply by]:[Multiply by]],MATCH($N36,GDPGR_TempTbl[[If GDP  GR &gt;=]:[If GDP  GR &gt;=]],1))</f>
        <v>6.4117017017726763E-2</v>
      </c>
      <c r="K74" s="192">
        <f>GSDP_GRs[[#This Row],[2022]]*INDEX(GDPGR_TempTbl[[Multiply by]:[Multiply by]],MATCH(GSDP_GRs[[#This Row],[2022]],GDPGR_TempTbl[[If GDP  GR &gt;=]:[If GDP  GR &gt;=]],1))</f>
        <v>6.4117017017726763E-2</v>
      </c>
      <c r="L74" s="192">
        <f>GSDP_GRs[[#This Row],[2023]]*INDEX(GDPGR_TempTbl[[Multiply by]:[Multiply by]],MATCH(GSDP_GRs[[#This Row],[2023]],GDPGR_TempTbl[[If GDP  GR &gt;=]:[If GDP  GR &gt;=]],1))</f>
        <v>6.4117017017726763E-2</v>
      </c>
      <c r="M74" s="192">
        <f>GSDP_GRs[[#This Row],[2024]]*INDEX(GDPGR_TempTbl[[Multiply by]:[Multiply by]],MATCH(GSDP_GRs[[#This Row],[2024]],GDPGR_TempTbl[[If GDP  GR &gt;=]:[If GDP  GR &gt;=]],1))</f>
        <v>6.4117017017726763E-2</v>
      </c>
      <c r="N74" s="192">
        <f>GSDP_GRs[[#This Row],[2025]]*INDEX(GDPGR_TempTbl[[Multiply by]:[Multiply by]],MATCH(GSDP_GRs[[#This Row],[2025]],GDPGR_TempTbl[[If GDP  GR &gt;=]:[If GDP  GR &gt;=]],1))</f>
        <v>6.4117017017726763E-2</v>
      </c>
      <c r="O74" s="192">
        <f>GSDP_GRs[[#This Row],[2026]]*INDEX(GDPGR_TempTbl[[Multiply by]:[Multiply by]],MATCH(GSDP_GRs[[#This Row],[2026]],GDPGR_TempTbl[[If GDP  GR &gt;=]:[If GDP  GR &gt;=]],1))</f>
        <v>6.4117017017726763E-2</v>
      </c>
      <c r="P74" s="192">
        <f>GSDP_GRs[[#This Row],[2027]]*INDEX(GDPGR_TempTbl[[Multiply by]:[Multiply by]],MATCH(GSDP_GRs[[#This Row],[2027]],GDPGR_TempTbl[[If GDP  GR &gt;=]:[If GDP  GR &gt;=]],1))</f>
        <v>6.4117017017726763E-2</v>
      </c>
      <c r="Q74" s="192">
        <f>GSDP_GRs[[#This Row],[2028]]*INDEX(GDPGR_TempTbl[[Multiply by]:[Multiply by]],MATCH(GSDP_GRs[[#This Row],[2028]],GDPGR_TempTbl[[If GDP  GR &gt;=]:[If GDP  GR &gt;=]],1))</f>
        <v>6.4117017017726763E-2</v>
      </c>
      <c r="R74" s="192">
        <f>GSDP_GRs[[#This Row],[2029]]*INDEX(GDPGR_TempTbl[[Multiply by]:[Multiply by]],MATCH(GSDP_GRs[[#This Row],[2029]],GDPGR_TempTbl[[If GDP  GR &gt;=]:[If GDP  GR &gt;=]],1))</f>
        <v>6.4117017017726763E-2</v>
      </c>
      <c r="S74" s="192">
        <f>GSDP_GRs[[#This Row],[2030]]*INDEX(GDPGR_TempTbl[[Multiply by]:[Multiply by]],MATCH(GSDP_GRs[[#This Row],[2030]],GDPGR_TempTbl[[If GDP  GR &gt;=]:[If GDP  GR &gt;=]],1))</f>
        <v>6.4117017017726763E-2</v>
      </c>
      <c r="T74" s="192">
        <f>GSDP_GRs[[#This Row],[2031]]*INDEX(GDPGR_TempTbl[[Multiply by]:[Multiply by]],MATCH(GSDP_GRs[[#This Row],[2031]],GDPGR_TempTbl[[If GDP  GR &gt;=]:[If GDP  GR &gt;=]],1))</f>
        <v>6.4117017017726763E-2</v>
      </c>
      <c r="U74" s="192">
        <f>GSDP_GRs[[#This Row],[2032]]*INDEX(GDPGR_TempTbl[[Multiply by]:[Multiply by]],MATCH(GSDP_GRs[[#This Row],[2032]],GDPGR_TempTbl[[If GDP  GR &gt;=]:[If GDP  GR &gt;=]],1))</f>
        <v>6.4117017017726763E-2</v>
      </c>
      <c r="V74" s="192">
        <f>GSDP_GRs[[#This Row],[2033]]*INDEX(GDPGR_TempTbl[[Multiply by]:[Multiply by]],MATCH(GSDP_GRs[[#This Row],[2033]],GDPGR_TempTbl[[If GDP  GR &gt;=]:[If GDP  GR &gt;=]],1))</f>
        <v>6.4117017017726763E-2</v>
      </c>
      <c r="W74" s="192">
        <f>GSDP_GRs[[#This Row],[2034]]*INDEX(GDPGR_TempTbl[[Multiply by]:[Multiply by]],MATCH(GSDP_GRs[[#This Row],[2034]],GDPGR_TempTbl[[If GDP  GR &gt;=]:[If GDP  GR &gt;=]],1))</f>
        <v>6.4117017017726763E-2</v>
      </c>
      <c r="X74" s="192">
        <f>GSDP_GRs[[#This Row],[2035]]*INDEX(GDPGR_TempTbl[[Multiply by]:[Multiply by]],MATCH(GSDP_GRs[[#This Row],[2035]],GDPGR_TempTbl[[If GDP  GR &gt;=]:[If GDP  GR &gt;=]],1))</f>
        <v>6.4117017017726763E-2</v>
      </c>
      <c r="Y74" s="192">
        <f>GSDP_GRs[[#This Row],[2036]]*INDEX(GDPGR_TempTbl[[Multiply by]:[Multiply by]],MATCH(GSDP_GRs[[#This Row],[2036]],GDPGR_TempTbl[[If GDP  GR &gt;=]:[If GDP  GR &gt;=]],1))</f>
        <v>6.4117017017726763E-2</v>
      </c>
      <c r="Z74" s="192">
        <f>GSDP_GRs[[#This Row],[2037]]*INDEX(GDPGR_TempTbl[[Multiply by]:[Multiply by]],MATCH(GSDP_GRs[[#This Row],[2037]],GDPGR_TempTbl[[If GDP  GR &gt;=]:[If GDP  GR &gt;=]],1))</f>
        <v>6.4117017017726763E-2</v>
      </c>
      <c r="AA74" s="192">
        <f>GSDP_GRs[[#This Row],[2038]]*INDEX(GDPGR_TempTbl[[Multiply by]:[Multiply by]],MATCH(GSDP_GRs[[#This Row],[2038]],GDPGR_TempTbl[[If GDP  GR &gt;=]:[If GDP  GR &gt;=]],1))</f>
        <v>6.4117017017726763E-2</v>
      </c>
      <c r="AB74" s="192">
        <f>GSDP_GRs[[#This Row],[2039]]*INDEX(GDPGR_TempTbl[[Multiply by]:[Multiply by]],MATCH(GSDP_GRs[[#This Row],[2039]],GDPGR_TempTbl[[If GDP  GR &gt;=]:[If GDP  GR &gt;=]],1))</f>
        <v>6.4117017017726763E-2</v>
      </c>
      <c r="AC74" s="192">
        <f>GSDP_GRs[[#This Row],[2040]]*INDEX(GDPGR_TempTbl[[Multiply by]:[Multiply by]],MATCH(GSDP_GRs[[#This Row],[2040]],GDPGR_TempTbl[[If GDP  GR &gt;=]:[If GDP  GR &gt;=]],1))</f>
        <v>6.4117017017726763E-2</v>
      </c>
    </row>
    <row r="75" spans="1:33" x14ac:dyDescent="0.35">
      <c r="A75" s="3"/>
      <c r="C75" s="198"/>
      <c r="I75" s="199"/>
      <c r="J75" s="192"/>
      <c r="K75" s="197"/>
      <c r="L75" s="4"/>
      <c r="M75" s="3"/>
      <c r="N75" s="2"/>
    </row>
    <row r="76" spans="1:33" x14ac:dyDescent="0.35">
      <c r="A76" s="3"/>
      <c r="L76" s="4"/>
      <c r="M76" s="3"/>
      <c r="N76" s="2"/>
    </row>
    <row r="77" spans="1:33" ht="22.5" x14ac:dyDescent="0.45">
      <c r="A77" s="3"/>
      <c r="C77" s="156" t="s">
        <v>177</v>
      </c>
      <c r="L77" s="4"/>
      <c r="M77" s="3"/>
      <c r="N77" s="2"/>
    </row>
    <row r="78" spans="1:33" x14ac:dyDescent="0.35">
      <c r="A78" s="3"/>
      <c r="C78" s="15"/>
      <c r="D78" s="15" t="str">
        <f t="shared" ref="D78:K78" si="28">D4</f>
        <v>2011-12</v>
      </c>
      <c r="E78" s="15" t="str">
        <f t="shared" si="28"/>
        <v>2012-13</v>
      </c>
      <c r="F78" s="15" t="str">
        <f t="shared" si="28"/>
        <v>2013-14</v>
      </c>
      <c r="G78" s="15" t="str">
        <f t="shared" si="28"/>
        <v>2014-15</v>
      </c>
      <c r="H78" s="15" t="str">
        <f t="shared" si="28"/>
        <v>2015-16</v>
      </c>
      <c r="I78" s="15" t="str">
        <f t="shared" si="28"/>
        <v>2016-17</v>
      </c>
      <c r="J78" s="15" t="str">
        <f t="shared" si="28"/>
        <v>2017-18</v>
      </c>
      <c r="K78" s="15" t="str">
        <f t="shared" si="28"/>
        <v>2018-19</v>
      </c>
      <c r="L78" s="15" t="str">
        <f>S4</f>
        <v>2019-20</v>
      </c>
      <c r="M78" s="15" t="str">
        <f>U4</f>
        <v>2020-21</v>
      </c>
      <c r="N78" s="15" t="str">
        <f>W4</f>
        <v>2021-22</v>
      </c>
      <c r="O78" s="15" t="str">
        <f>Y4</f>
        <v>2022-23</v>
      </c>
      <c r="P78" s="15" t="str">
        <f>AA4</f>
        <v>2023-24</v>
      </c>
      <c r="Q78" s="15" t="str">
        <f>AC4</f>
        <v>2024-25</v>
      </c>
      <c r="R78" s="15" t="str">
        <f>AE4</f>
        <v>2025-26</v>
      </c>
      <c r="S78" s="15" t="str">
        <f>AG4</f>
        <v>2026-27</v>
      </c>
      <c r="T78" s="15" t="str">
        <f>AI4</f>
        <v>2027-28</v>
      </c>
      <c r="U78" s="15" t="str">
        <f>AK4</f>
        <v>2028-29</v>
      </c>
      <c r="V78" s="15" t="str">
        <f>AM4</f>
        <v>2029-30</v>
      </c>
      <c r="W78" s="15" t="str">
        <f>AO4</f>
        <v>2030-31</v>
      </c>
      <c r="X78" s="15" t="str">
        <f>AQ4</f>
        <v>2031-32</v>
      </c>
      <c r="Y78" s="15" t="str">
        <f>AS4</f>
        <v>2032-33</v>
      </c>
      <c r="Z78" s="15" t="str">
        <f>AU4</f>
        <v>2033-34</v>
      </c>
      <c r="AA78" s="15" t="str">
        <f>AW4</f>
        <v>2034-35</v>
      </c>
      <c r="AB78" s="15" t="str">
        <f>AY4</f>
        <v>2035-36</v>
      </c>
      <c r="AC78" s="15" t="str">
        <f>BA4</f>
        <v>2036-37</v>
      </c>
      <c r="AD78" s="15" t="str">
        <f t="shared" ref="AD78:AD110" si="29">BD4</f>
        <v>2037-38</v>
      </c>
      <c r="AE78" s="15" t="str">
        <f t="shared" ref="AE78:AE110" si="30">BF4</f>
        <v>2038-39</v>
      </c>
      <c r="AF78" s="15" t="str">
        <f>BH4</f>
        <v>2039-40</v>
      </c>
      <c r="AG78" s="15" t="str">
        <f>BI4</f>
        <v>2040-41</v>
      </c>
    </row>
    <row r="79" spans="1:33" x14ac:dyDescent="0.35">
      <c r="A79" s="3"/>
      <c r="C79" s="14" t="str">
        <f t="shared" ref="C79:C110" si="31">A5</f>
        <v>BR</v>
      </c>
      <c r="D79" s="13">
        <f t="shared" ref="D79:G110" si="32">D5</f>
        <v>247143.96</v>
      </c>
      <c r="E79" s="13">
        <f t="shared" si="32"/>
        <v>256850.96</v>
      </c>
      <c r="F79" s="13">
        <f t="shared" si="32"/>
        <v>269649.84000000003</v>
      </c>
      <c r="G79" s="13">
        <f t="shared" si="32"/>
        <v>279482.44</v>
      </c>
      <c r="H79" s="13">
        <f t="shared" ref="H79:H110" si="33">P5</f>
        <v>301466.74140599213</v>
      </c>
      <c r="I79" s="13">
        <f t="shared" ref="I79:K110" si="34">I5</f>
        <v>318797.45</v>
      </c>
      <c r="J79" s="13">
        <f t="shared" si="34"/>
        <v>344027.83</v>
      </c>
      <c r="K79" s="13">
        <f t="shared" si="34"/>
        <v>381382.53</v>
      </c>
      <c r="L79" s="13">
        <f t="shared" ref="L79:L110" si="35">T5</f>
        <v>407347.76061346213</v>
      </c>
      <c r="M79" s="13">
        <f t="shared" ref="M79:M110" si="36">V5</f>
        <v>405024.90485911479</v>
      </c>
      <c r="N79" s="13">
        <f t="shared" ref="N79:N110" si="37">X5</f>
        <v>439934.2881381358</v>
      </c>
      <c r="O79" s="13">
        <f t="shared" ref="O79:O110" si="38">Z5</f>
        <v>469153.83241193241</v>
      </c>
      <c r="P79" s="13">
        <f t="shared" ref="P79:P110" si="39">AB5</f>
        <v>496582.53814399033</v>
      </c>
      <c r="Q79" s="13">
        <f t="shared" ref="Q79:Q110" si="40">AD5</f>
        <v>528354.0058139395</v>
      </c>
      <c r="R79" s="13">
        <f t="shared" ref="R79:R110" si="41">AF5</f>
        <v>561875.7723341604</v>
      </c>
      <c r="S79" s="13">
        <f t="shared" ref="S79:S110" si="42">AH5</f>
        <v>596915.63032206742</v>
      </c>
      <c r="T79" s="13">
        <f t="shared" ref="T79:T110" si="43">AJ5</f>
        <v>633740.50283208792</v>
      </c>
      <c r="U79" s="13">
        <f t="shared" ref="U79:U110" si="44">AL5</f>
        <v>672834.15907883586</v>
      </c>
      <c r="V79" s="12">
        <f t="shared" ref="V79:V110" si="45">AN5</f>
        <v>714336.2032024872</v>
      </c>
      <c r="W79" s="12">
        <f t="shared" ref="W79:W110" si="46">AP5</f>
        <v>758394.81932084786</v>
      </c>
      <c r="X79" s="12">
        <f t="shared" ref="X79:X110" si="47">AR5</f>
        <v>805167.29825599899</v>
      </c>
      <c r="Y79" s="12">
        <f t="shared" ref="Y79:Y110" si="48">AT5</f>
        <v>854820.59656250349</v>
      </c>
      <c r="Z79" s="12">
        <f t="shared" ref="Z79:Z110" si="49">AV5</f>
        <v>907531.92983608553</v>
      </c>
      <c r="AA79" s="12">
        <f t="shared" ref="AA79:AA110" si="50">AX5</f>
        <v>963489.40240282065</v>
      </c>
      <c r="AB79" s="12">
        <f t="shared" ref="AB79:AB110" si="51">AZ5</f>
        <v>1022892.6756174063</v>
      </c>
      <c r="AC79" s="12">
        <f t="shared" ref="AC79:AC110" si="52">BB5</f>
        <v>1085953.6771354643</v>
      </c>
      <c r="AD79" s="12">
        <f t="shared" si="29"/>
        <v>1152897.3536695628</v>
      </c>
      <c r="AE79" s="12">
        <f t="shared" si="30"/>
        <v>1223962.4698922134</v>
      </c>
      <c r="AF79" s="12">
        <f t="shared" ref="AF79:AF110" si="53">BH5</f>
        <v>1299402.456312076</v>
      </c>
      <c r="AG79" s="12">
        <f t="shared" ref="AG79:AG110" si="54">BJ5</f>
        <v>1379486.3091225175</v>
      </c>
    </row>
    <row r="80" spans="1:33" x14ac:dyDescent="0.35">
      <c r="A80" s="3"/>
      <c r="C80" s="14" t="str">
        <f t="shared" si="31"/>
        <v>JH</v>
      </c>
      <c r="D80" s="13">
        <f t="shared" si="32"/>
        <v>150917.59</v>
      </c>
      <c r="E80" s="13">
        <f t="shared" si="32"/>
        <v>163250.26999999999</v>
      </c>
      <c r="F80" s="13">
        <f t="shared" si="32"/>
        <v>165816.26</v>
      </c>
      <c r="G80" s="13">
        <f t="shared" si="32"/>
        <v>186534.39</v>
      </c>
      <c r="H80" s="13">
        <f t="shared" si="33"/>
        <v>177817.7140951539</v>
      </c>
      <c r="I80" s="13">
        <f t="shared" si="34"/>
        <v>193173.92</v>
      </c>
      <c r="J80" s="13">
        <f t="shared" si="34"/>
        <v>210587.3</v>
      </c>
      <c r="K80" s="13">
        <f t="shared" si="34"/>
        <v>229274.47</v>
      </c>
      <c r="L80" s="13">
        <f t="shared" si="35"/>
        <v>237058.76887180586</v>
      </c>
      <c r="M80" s="13">
        <f t="shared" si="36"/>
        <v>219046.47157044659</v>
      </c>
      <c r="N80" s="13">
        <f t="shared" si="37"/>
        <v>237395.03785827715</v>
      </c>
      <c r="O80" s="13">
        <f t="shared" si="38"/>
        <v>252597.11448692565</v>
      </c>
      <c r="P80" s="13">
        <f t="shared" si="39"/>
        <v>266768.07352723676</v>
      </c>
      <c r="Q80" s="13">
        <f t="shared" si="40"/>
        <v>283202.25352562446</v>
      </c>
      <c r="R80" s="13">
        <f t="shared" si="41"/>
        <v>300497.8009832332</v>
      </c>
      <c r="S80" s="13">
        <f t="shared" si="42"/>
        <v>318524.78781148035</v>
      </c>
      <c r="T80" s="13">
        <f t="shared" si="43"/>
        <v>337420.16997157055</v>
      </c>
      <c r="U80" s="13">
        <f t="shared" si="44"/>
        <v>357434.85452714923</v>
      </c>
      <c r="V80" s="12">
        <f t="shared" si="45"/>
        <v>378635.05576464487</v>
      </c>
      <c r="W80" s="12">
        <f t="shared" si="46"/>
        <v>401090.89999121474</v>
      </c>
      <c r="X80" s="12">
        <f t="shared" si="47"/>
        <v>424876.65638354811</v>
      </c>
      <c r="Y80" s="12">
        <f t="shared" si="48"/>
        <v>450070.98144365946</v>
      </c>
      <c r="Z80" s="12">
        <f t="shared" si="49"/>
        <v>476757.17786285706</v>
      </c>
      <c r="AA80" s="12">
        <f t="shared" si="50"/>
        <v>505023.46864220127</v>
      </c>
      <c r="AB80" s="12">
        <f t="shared" si="51"/>
        <v>534963.28736766463</v>
      </c>
      <c r="AC80" s="12">
        <f t="shared" si="52"/>
        <v>566675.58559103229</v>
      </c>
      <c r="AD80" s="12">
        <f t="shared" si="29"/>
        <v>600265.15832351858</v>
      </c>
      <c r="AE80" s="12">
        <f t="shared" si="30"/>
        <v>635842.98870828864</v>
      </c>
      <c r="AF80" s="12">
        <f t="shared" si="53"/>
        <v>673526.61300078314</v>
      </c>
      <c r="AG80" s="12">
        <f t="shared" si="54"/>
        <v>713440.50705211202</v>
      </c>
    </row>
    <row r="81" spans="1:33" x14ac:dyDescent="0.35">
      <c r="A81" s="3"/>
      <c r="C81" s="14" t="str">
        <f t="shared" si="31"/>
        <v>OD</v>
      </c>
      <c r="D81" s="13">
        <f t="shared" si="32"/>
        <v>230987.08</v>
      </c>
      <c r="E81" s="13">
        <f t="shared" si="32"/>
        <v>243363.48</v>
      </c>
      <c r="F81" s="13">
        <f t="shared" si="32"/>
        <v>265891.53000000003</v>
      </c>
      <c r="G81" s="13">
        <f t="shared" si="32"/>
        <v>270665.34000000003</v>
      </c>
      <c r="H81" s="13">
        <f t="shared" si="33"/>
        <v>297135.9710584745</v>
      </c>
      <c r="I81" s="13">
        <f t="shared" si="34"/>
        <v>337348.06</v>
      </c>
      <c r="J81" s="13">
        <f t="shared" si="34"/>
        <v>361657.51</v>
      </c>
      <c r="K81" s="13">
        <f t="shared" si="34"/>
        <v>386798.56</v>
      </c>
      <c r="L81" s="13">
        <f t="shared" si="35"/>
        <v>407960.4857491891</v>
      </c>
      <c r="M81" s="13">
        <f t="shared" si="36"/>
        <v>374586.52817837178</v>
      </c>
      <c r="N81" s="13">
        <f t="shared" si="37"/>
        <v>410188.2181393085</v>
      </c>
      <c r="O81" s="13">
        <f t="shared" si="38"/>
        <v>439504.34020029037</v>
      </c>
      <c r="P81" s="13">
        <f t="shared" si="39"/>
        <v>465895.41923210298</v>
      </c>
      <c r="Q81" s="13">
        <f t="shared" si="40"/>
        <v>494918.42494488828</v>
      </c>
      <c r="R81" s="13">
        <f t="shared" si="41"/>
        <v>525485.2678197429</v>
      </c>
      <c r="S81" s="13">
        <f t="shared" si="42"/>
        <v>557371.56797020964</v>
      </c>
      <c r="T81" s="13">
        <f t="shared" si="43"/>
        <v>590819.66952879599</v>
      </c>
      <c r="U81" s="13">
        <f t="shared" si="44"/>
        <v>626272.20080148522</v>
      </c>
      <c r="V81" s="12">
        <f t="shared" si="45"/>
        <v>663849.1214006095</v>
      </c>
      <c r="W81" s="12">
        <f t="shared" si="46"/>
        <v>703677.56121280289</v>
      </c>
      <c r="X81" s="12">
        <f t="shared" si="47"/>
        <v>745892.24847792892</v>
      </c>
      <c r="Y81" s="12">
        <f t="shared" si="48"/>
        <v>790635.96339674131</v>
      </c>
      <c r="Z81" s="12">
        <f t="shared" si="49"/>
        <v>838060.01878810383</v>
      </c>
      <c r="AA81" s="12">
        <f t="shared" si="50"/>
        <v>888324.76940711273</v>
      </c>
      <c r="AB81" s="12">
        <f t="shared" si="51"/>
        <v>941600.15163135668</v>
      </c>
      <c r="AC81" s="12">
        <f t="shared" si="52"/>
        <v>998066.25532414427</v>
      </c>
      <c r="AD81" s="12">
        <f t="shared" si="29"/>
        <v>1057913.9297911685</v>
      </c>
      <c r="AE81" s="12">
        <f t="shared" si="30"/>
        <v>1121345.4258611053</v>
      </c>
      <c r="AF81" s="12">
        <f t="shared" si="53"/>
        <v>1188575.0762414674</v>
      </c>
      <c r="AG81" s="12">
        <f t="shared" si="54"/>
        <v>1259830.0164290126</v>
      </c>
    </row>
    <row r="82" spans="1:33" x14ac:dyDescent="0.35">
      <c r="A82" s="3"/>
      <c r="C82" s="14" t="str">
        <f t="shared" si="31"/>
        <v>WB</v>
      </c>
      <c r="D82" s="13">
        <f t="shared" si="32"/>
        <v>520485.04</v>
      </c>
      <c r="E82" s="13">
        <f t="shared" si="32"/>
        <v>542190.68999999994</v>
      </c>
      <c r="F82" s="13">
        <f t="shared" si="32"/>
        <v>558497.06999999995</v>
      </c>
      <c r="G82" s="13">
        <f t="shared" si="32"/>
        <v>574364.34</v>
      </c>
      <c r="H82" s="13">
        <f t="shared" si="33"/>
        <v>619780.00406724762</v>
      </c>
      <c r="I82" s="13">
        <f t="shared" si="34"/>
        <v>653415.93000000005</v>
      </c>
      <c r="J82" s="13">
        <f t="shared" si="34"/>
        <v>694980.32</v>
      </c>
      <c r="K82" s="13">
        <f t="shared" si="34"/>
        <v>739081.86</v>
      </c>
      <c r="L82" s="13">
        <f t="shared" si="35"/>
        <v>780025.86684242904</v>
      </c>
      <c r="M82" s="13">
        <f t="shared" si="36"/>
        <v>764668.44245959318</v>
      </c>
      <c r="N82" s="13">
        <f t="shared" si="37"/>
        <v>824774.17757490312</v>
      </c>
      <c r="O82" s="13">
        <f t="shared" si="38"/>
        <v>873410.31495834957</v>
      </c>
      <c r="P82" s="13">
        <f t="shared" si="39"/>
        <v>918016.09822152241</v>
      </c>
      <c r="Q82" s="13">
        <f t="shared" si="40"/>
        <v>969928.36968237918</v>
      </c>
      <c r="R82" s="13">
        <f t="shared" si="41"/>
        <v>1024261.3111694754</v>
      </c>
      <c r="S82" s="13">
        <f t="shared" si="42"/>
        <v>1080535.9446406371</v>
      </c>
      <c r="T82" s="13">
        <f t="shared" si="43"/>
        <v>1139183.107307954</v>
      </c>
      <c r="U82" s="13">
        <f t="shared" si="44"/>
        <v>1201008.024074984</v>
      </c>
      <c r="V82" s="12">
        <f t="shared" si="45"/>
        <v>1266182.6050985011</v>
      </c>
      <c r="W82" s="12">
        <f t="shared" si="46"/>
        <v>1334888.0466173543</v>
      </c>
      <c r="X82" s="12">
        <f t="shared" si="47"/>
        <v>1407315.3318557888</v>
      </c>
      <c r="Y82" s="12">
        <f t="shared" si="48"/>
        <v>1483665.7589106888</v>
      </c>
      <c r="Z82" s="12">
        <f t="shared" si="49"/>
        <v>1564151.4970745943</v>
      </c>
      <c r="AA82" s="12">
        <f t="shared" si="50"/>
        <v>1648996.173124372</v>
      </c>
      <c r="AB82" s="12">
        <f t="shared" si="51"/>
        <v>1738435.4891876434</v>
      </c>
      <c r="AC82" s="12">
        <f t="shared" si="52"/>
        <v>1832717.8738856921</v>
      </c>
      <c r="AD82" s="12">
        <f t="shared" si="29"/>
        <v>1932105.1685428666</v>
      </c>
      <c r="AE82" s="12">
        <f t="shared" si="30"/>
        <v>2036873.3503486554</v>
      </c>
      <c r="AF82" s="12">
        <f t="shared" si="53"/>
        <v>2147313.29445998</v>
      </c>
      <c r="AG82" s="12">
        <f t="shared" si="54"/>
        <v>2263731.5771379899</v>
      </c>
    </row>
    <row r="83" spans="1:33" x14ac:dyDescent="0.35">
      <c r="A83" s="3"/>
      <c r="C83" s="14" t="str">
        <f t="shared" si="31"/>
        <v>NE</v>
      </c>
      <c r="D83" s="13">
        <f t="shared" si="32"/>
        <v>11062.69</v>
      </c>
      <c r="E83" s="13">
        <f t="shared" si="32"/>
        <v>11299.24</v>
      </c>
      <c r="F83" s="13">
        <f t="shared" si="32"/>
        <v>12339.42</v>
      </c>
      <c r="G83" s="13">
        <f t="shared" si="32"/>
        <v>14382.65</v>
      </c>
      <c r="H83" s="13">
        <f t="shared" si="33"/>
        <v>14479.582532842876</v>
      </c>
      <c r="I83" s="13">
        <f t="shared" si="34"/>
        <v>14893.71</v>
      </c>
      <c r="J83" s="13">
        <f t="shared" si="34"/>
        <v>15573.36</v>
      </c>
      <c r="K83" s="13">
        <f t="shared" si="34"/>
        <v>16669.63</v>
      </c>
      <c r="L83" s="13">
        <f t="shared" si="35"/>
        <v>17845.428157376471</v>
      </c>
      <c r="M83" s="13">
        <f t="shared" si="36"/>
        <v>17552.395296967301</v>
      </c>
      <c r="N83" s="13">
        <f t="shared" si="37"/>
        <v>19000.478349717196</v>
      </c>
      <c r="O83" s="13">
        <f t="shared" si="38"/>
        <v>20193.614055239686</v>
      </c>
      <c r="P83" s="13">
        <f t="shared" si="39"/>
        <v>21301.60306411811</v>
      </c>
      <c r="Q83" s="13">
        <f t="shared" si="40"/>
        <v>22587.486642355303</v>
      </c>
      <c r="R83" s="13">
        <f t="shared" si="41"/>
        <v>23938.959544125617</v>
      </c>
      <c r="S83" s="13">
        <f t="shared" si="42"/>
        <v>25345.448246061624</v>
      </c>
      <c r="T83" s="13">
        <f t="shared" si="43"/>
        <v>26817.639585171295</v>
      </c>
      <c r="U83" s="13">
        <f t="shared" si="44"/>
        <v>28375.216130768731</v>
      </c>
      <c r="V83" s="12">
        <f t="shared" si="45"/>
        <v>30023.12315617955</v>
      </c>
      <c r="W83" s="12">
        <f t="shared" si="46"/>
        <v>31766.591971505688</v>
      </c>
      <c r="X83" s="12">
        <f t="shared" si="47"/>
        <v>33611.156447470494</v>
      </c>
      <c r="Y83" s="12">
        <f t="shared" si="48"/>
        <v>35562.670492698118</v>
      </c>
      <c r="Z83" s="12">
        <f t="shared" si="49"/>
        <v>37627.326539380127</v>
      </c>
      <c r="AA83" s="12">
        <f t="shared" si="50"/>
        <v>39811.67509544651</v>
      </c>
      <c r="AB83" s="12">
        <f t="shared" si="51"/>
        <v>42122.645424704249</v>
      </c>
      <c r="AC83" s="12">
        <f t="shared" si="52"/>
        <v>44567.567419945262</v>
      </c>
      <c r="AD83" s="12">
        <f t="shared" si="29"/>
        <v>47154.194737767495</v>
      </c>
      <c r="AE83" s="12">
        <f t="shared" si="30"/>
        <v>49890.729267810144</v>
      </c>
      <c r="AF83" s="12">
        <f t="shared" si="53"/>
        <v>52785.847013289196</v>
      </c>
      <c r="AG83" s="12">
        <f t="shared" si="54"/>
        <v>55848.725464144169</v>
      </c>
    </row>
    <row r="84" spans="1:33" x14ac:dyDescent="0.35">
      <c r="A84" s="3"/>
      <c r="C84" s="14" t="str">
        <f t="shared" si="31"/>
        <v>AS</v>
      </c>
      <c r="D84" s="13">
        <f t="shared" si="32"/>
        <v>143174.91</v>
      </c>
      <c r="E84" s="13">
        <f t="shared" si="32"/>
        <v>147342.38</v>
      </c>
      <c r="F84" s="13">
        <f t="shared" si="32"/>
        <v>154525.4</v>
      </c>
      <c r="G84" s="13">
        <f t="shared" si="32"/>
        <v>165212.29999999999</v>
      </c>
      <c r="H84" s="13">
        <f t="shared" si="33"/>
        <v>194318.0584243114</v>
      </c>
      <c r="I84" s="13">
        <f t="shared" si="34"/>
        <v>202080.84</v>
      </c>
      <c r="J84" s="13">
        <f t="shared" si="34"/>
        <v>219919.37</v>
      </c>
      <c r="K84" s="13">
        <f t="shared" si="34"/>
        <v>231039.57</v>
      </c>
      <c r="L84" s="13">
        <f t="shared" si="35"/>
        <v>250510.98823444892</v>
      </c>
      <c r="M84" s="13">
        <f t="shared" si="36"/>
        <v>242043.53089329839</v>
      </c>
      <c r="N84" s="13">
        <f t="shared" si="37"/>
        <v>263715.11901497573</v>
      </c>
      <c r="O84" s="13">
        <f t="shared" si="38"/>
        <v>281208.33765747689</v>
      </c>
      <c r="P84" s="13">
        <f t="shared" si="39"/>
        <v>297625.45775973616</v>
      </c>
      <c r="Q84" s="13">
        <f t="shared" si="40"/>
        <v>316642.60118959768</v>
      </c>
      <c r="R84" s="13">
        <f t="shared" si="41"/>
        <v>336705.61108503304</v>
      </c>
      <c r="S84" s="13">
        <f t="shared" si="42"/>
        <v>357675.09942257102</v>
      </c>
      <c r="T84" s="13">
        <f t="shared" si="43"/>
        <v>379710.78022643586</v>
      </c>
      <c r="U84" s="13">
        <f t="shared" si="44"/>
        <v>403102.23192731879</v>
      </c>
      <c r="V84" s="12">
        <f t="shared" si="45"/>
        <v>427932.76471491356</v>
      </c>
      <c r="W84" s="12">
        <f t="shared" si="46"/>
        <v>454290.80196197901</v>
      </c>
      <c r="X84" s="12">
        <f t="shared" si="47"/>
        <v>482270.19369340199</v>
      </c>
      <c r="Y84" s="12">
        <f t="shared" si="48"/>
        <v>511970.54925237945</v>
      </c>
      <c r="Z84" s="12">
        <f t="shared" si="49"/>
        <v>543497.59033818869</v>
      </c>
      <c r="AA84" s="12">
        <f t="shared" si="50"/>
        <v>576963.5256618018</v>
      </c>
      <c r="AB84" s="12">
        <f t="shared" si="51"/>
        <v>612487.44854177092</v>
      </c>
      <c r="AC84" s="12">
        <f t="shared" si="52"/>
        <v>650195.75884363172</v>
      </c>
      <c r="AD84" s="12">
        <f t="shared" si="29"/>
        <v>690222.61075182911</v>
      </c>
      <c r="AE84" s="12">
        <f t="shared" si="30"/>
        <v>732710.38795415743</v>
      </c>
      <c r="AF84" s="12">
        <f t="shared" si="53"/>
        <v>777810.20791526465</v>
      </c>
      <c r="AG84" s="12">
        <f t="shared" si="54"/>
        <v>825682.45701819658</v>
      </c>
    </row>
    <row r="85" spans="1:33" x14ac:dyDescent="0.35">
      <c r="A85" s="3"/>
      <c r="C85" s="14" t="str">
        <f t="shared" si="31"/>
        <v>NE</v>
      </c>
      <c r="D85" s="13">
        <f t="shared" si="32"/>
        <v>12914.6</v>
      </c>
      <c r="E85" s="13">
        <f t="shared" si="32"/>
        <v>12992.81</v>
      </c>
      <c r="F85" s="13">
        <f t="shared" si="32"/>
        <v>14115.09</v>
      </c>
      <c r="G85" s="13">
        <f t="shared" si="32"/>
        <v>15244.9</v>
      </c>
      <c r="H85" s="13">
        <f t="shared" si="33"/>
        <v>16699.462661529258</v>
      </c>
      <c r="I85" s="13">
        <f t="shared" si="34"/>
        <v>17081.919999999998</v>
      </c>
      <c r="J85" s="13">
        <f t="shared" si="34"/>
        <v>18750.740000000002</v>
      </c>
      <c r="K85" s="13">
        <f t="shared" si="34"/>
        <v>18262.22</v>
      </c>
      <c r="L85" s="13">
        <f t="shared" si="35"/>
        <v>20012.71784637676</v>
      </c>
      <c r="M85" s="13">
        <f t="shared" si="36"/>
        <v>20032.590047529578</v>
      </c>
      <c r="N85" s="13">
        <f t="shared" si="37"/>
        <v>21593.133762092268</v>
      </c>
      <c r="O85" s="13">
        <f t="shared" si="38"/>
        <v>22851.547716523182</v>
      </c>
      <c r="P85" s="13">
        <f t="shared" si="39"/>
        <v>24002.931387106557</v>
      </c>
      <c r="Q85" s="13">
        <f t="shared" si="40"/>
        <v>25343.718289486093</v>
      </c>
      <c r="R85" s="13">
        <f t="shared" si="41"/>
        <v>26745.955787627394</v>
      </c>
      <c r="S85" s="13">
        <f t="shared" si="42"/>
        <v>28197.022813727319</v>
      </c>
      <c r="T85" s="13">
        <f t="shared" si="43"/>
        <v>29708.057578892971</v>
      </c>
      <c r="U85" s="13">
        <f t="shared" si="44"/>
        <v>31299.926172831343</v>
      </c>
      <c r="V85" s="12">
        <f t="shared" si="45"/>
        <v>32976.945807157514</v>
      </c>
      <c r="W85" s="12">
        <f t="shared" si="46"/>
        <v>34743.663916262209</v>
      </c>
      <c r="X85" s="12">
        <f t="shared" si="47"/>
        <v>36604.870416737554</v>
      </c>
      <c r="Y85" s="12">
        <f t="shared" si="48"/>
        <v>38565.610618745814</v>
      </c>
      <c r="Z85" s="12">
        <f t="shared" si="49"/>
        <v>40631.198823957297</v>
      </c>
      <c r="AA85" s="12">
        <f t="shared" si="50"/>
        <v>42807.232646520468</v>
      </c>
      <c r="AB85" s="12">
        <f t="shared" si="51"/>
        <v>45099.608095461925</v>
      </c>
      <c r="AC85" s="12">
        <f t="shared" si="52"/>
        <v>47514.535458950319</v>
      </c>
      <c r="AD85" s="12">
        <f t="shared" si="29"/>
        <v>50058.556033003377</v>
      </c>
      <c r="AE85" s="12">
        <f t="shared" si="30"/>
        <v>52738.559739475095</v>
      </c>
      <c r="AF85" s="12">
        <f t="shared" si="53"/>
        <v>55561.80368053876</v>
      </c>
      <c r="AG85" s="12">
        <f t="shared" si="54"/>
        <v>58535.931679384455</v>
      </c>
    </row>
    <row r="86" spans="1:33" x14ac:dyDescent="0.35">
      <c r="A86" s="3"/>
      <c r="C86" s="14" t="str">
        <f t="shared" si="31"/>
        <v>NE</v>
      </c>
      <c r="D86" s="13">
        <f t="shared" si="32"/>
        <v>19917.75</v>
      </c>
      <c r="E86" s="13">
        <f t="shared" si="32"/>
        <v>20353.57</v>
      </c>
      <c r="F86" s="13">
        <f t="shared" si="32"/>
        <v>20725.71</v>
      </c>
      <c r="G86" s="13">
        <f t="shared" si="32"/>
        <v>20140.330000000002</v>
      </c>
      <c r="H86" s="13">
        <f t="shared" si="33"/>
        <v>20984.975607352226</v>
      </c>
      <c r="I86" s="13">
        <f t="shared" si="34"/>
        <v>21730.23</v>
      </c>
      <c r="J86" s="13">
        <f t="shared" si="34"/>
        <v>22564.33</v>
      </c>
      <c r="K86" s="13">
        <f t="shared" si="34"/>
        <v>23718.85</v>
      </c>
      <c r="L86" s="13">
        <f t="shared" si="35"/>
        <v>25048.354298509636</v>
      </c>
      <c r="M86" s="13">
        <f t="shared" si="36"/>
        <v>22472.164926691887</v>
      </c>
      <c r="N86" s="13">
        <f t="shared" si="37"/>
        <v>23666.753358776474</v>
      </c>
      <c r="O86" s="13">
        <f t="shared" si="38"/>
        <v>24546.036322977088</v>
      </c>
      <c r="P86" s="13">
        <f t="shared" si="39"/>
        <v>25352.94446523509</v>
      </c>
      <c r="Q86" s="13">
        <f t="shared" si="40"/>
        <v>26419.731275080765</v>
      </c>
      <c r="R86" s="13">
        <f t="shared" si="41"/>
        <v>27628.576802811269</v>
      </c>
      <c r="S86" s="13">
        <f t="shared" si="42"/>
        <v>28990.860494858905</v>
      </c>
      <c r="T86" s="13">
        <f t="shared" si="43"/>
        <v>30548.261559652896</v>
      </c>
      <c r="U86" s="13">
        <f t="shared" si="44"/>
        <v>32189.182690518952</v>
      </c>
      <c r="V86" s="12">
        <f t="shared" si="45"/>
        <v>33918.095620752239</v>
      </c>
      <c r="W86" s="12">
        <f t="shared" si="46"/>
        <v>35739.711139089668</v>
      </c>
      <c r="X86" s="12">
        <f t="shared" si="47"/>
        <v>37658.991851185579</v>
      </c>
      <c r="Y86" s="12">
        <f t="shared" si="48"/>
        <v>39681.165621423068</v>
      </c>
      <c r="Z86" s="12">
        <f t="shared" si="49"/>
        <v>41811.739731285357</v>
      </c>
      <c r="AA86" s="12">
        <f t="shared" si="50"/>
        <v>44056.515792438338</v>
      </c>
      <c r="AB86" s="12">
        <f t="shared" si="51"/>
        <v>46421.605454704448</v>
      </c>
      <c r="AC86" s="12">
        <f t="shared" si="52"/>
        <v>48913.446951244616</v>
      </c>
      <c r="AD86" s="12">
        <f t="shared" si="29"/>
        <v>51538.822525515214</v>
      </c>
      <c r="AE86" s="12">
        <f t="shared" si="30"/>
        <v>54304.876786936518</v>
      </c>
      <c r="AF86" s="12">
        <f t="shared" si="53"/>
        <v>57219.136044705301</v>
      </c>
      <c r="AG86" s="12">
        <f t="shared" si="54"/>
        <v>60289.528671811138</v>
      </c>
    </row>
    <row r="87" spans="1:33" x14ac:dyDescent="0.35">
      <c r="A87" s="3"/>
      <c r="C87" s="14" t="str">
        <f t="shared" si="31"/>
        <v>NE</v>
      </c>
      <c r="D87" s="13">
        <f t="shared" si="32"/>
        <v>7258.69</v>
      </c>
      <c r="E87" s="13">
        <f t="shared" si="32"/>
        <v>7777.97</v>
      </c>
      <c r="F87" s="13">
        <f t="shared" si="32"/>
        <v>9038.42</v>
      </c>
      <c r="G87" s="13">
        <f t="shared" si="32"/>
        <v>11261.04</v>
      </c>
      <c r="H87" s="13">
        <f t="shared" si="33"/>
        <v>12530.52489216761</v>
      </c>
      <c r="I87" s="13">
        <f t="shared" si="34"/>
        <v>13595.21</v>
      </c>
      <c r="J87" s="13">
        <f t="shared" si="34"/>
        <v>14757.78</v>
      </c>
      <c r="K87" s="13">
        <f t="shared" si="34"/>
        <v>16100.37</v>
      </c>
      <c r="L87" s="13">
        <f t="shared" si="35"/>
        <v>17978.517728874562</v>
      </c>
      <c r="M87" s="13">
        <f t="shared" si="36"/>
        <v>19713.283711010499</v>
      </c>
      <c r="N87" s="13">
        <f t="shared" si="37"/>
        <v>22066.28898497573</v>
      </c>
      <c r="O87" s="13">
        <f t="shared" si="38"/>
        <v>24037.240334191065</v>
      </c>
      <c r="P87" s="13">
        <f t="shared" si="39"/>
        <v>25781.40933604641</v>
      </c>
      <c r="Q87" s="13">
        <f t="shared" si="40"/>
        <v>27695.55322633039</v>
      </c>
      <c r="R87" s="13">
        <f t="shared" si="41"/>
        <v>29634.159840705946</v>
      </c>
      <c r="S87" s="13">
        <f t="shared" si="42"/>
        <v>31571.867847152764</v>
      </c>
      <c r="T87" s="13">
        <f t="shared" si="43"/>
        <v>33509.56304499141</v>
      </c>
      <c r="U87" s="13">
        <f t="shared" si="44"/>
        <v>35566.023265639022</v>
      </c>
      <c r="V87" s="12">
        <f t="shared" si="45"/>
        <v>37748.518599086281</v>
      </c>
      <c r="W87" s="12">
        <f t="shared" si="46"/>
        <v>40064.76363237515</v>
      </c>
      <c r="X87" s="12">
        <f t="shared" si="47"/>
        <v>42522.94459553816</v>
      </c>
      <c r="Y87" s="12">
        <f t="shared" si="48"/>
        <v>45131.748163597207</v>
      </c>
      <c r="Z87" s="12">
        <f t="shared" si="49"/>
        <v>47900.392015549209</v>
      </c>
      <c r="AA87" s="12">
        <f t="shared" si="50"/>
        <v>50838.657257410996</v>
      </c>
      <c r="AB87" s="12">
        <f t="shared" si="51"/>
        <v>53956.922822915039</v>
      </c>
      <c r="AC87" s="12">
        <f t="shared" si="52"/>
        <v>57266.201972362862</v>
      </c>
      <c r="AD87" s="12">
        <f t="shared" si="29"/>
        <v>60778.181017479437</v>
      </c>
      <c r="AE87" s="12">
        <f t="shared" si="30"/>
        <v>64505.260407893627</v>
      </c>
      <c r="AF87" s="12">
        <f t="shared" si="53"/>
        <v>68460.598323126338</v>
      </c>
      <c r="AG87" s="12">
        <f t="shared" si="54"/>
        <v>72658.156922724389</v>
      </c>
    </row>
    <row r="88" spans="1:33" x14ac:dyDescent="0.35">
      <c r="A88" s="3"/>
      <c r="C88" s="14" t="str">
        <f t="shared" si="31"/>
        <v>NE</v>
      </c>
      <c r="D88" s="13">
        <f t="shared" si="32"/>
        <v>12176.74</v>
      </c>
      <c r="E88" s="13">
        <f t="shared" si="32"/>
        <v>12867.9</v>
      </c>
      <c r="F88" s="13">
        <f t="shared" si="32"/>
        <v>13792.59</v>
      </c>
      <c r="G88" s="13">
        <f t="shared" si="32"/>
        <v>14398.77</v>
      </c>
      <c r="H88" s="13">
        <f t="shared" si="33"/>
        <v>14906.665580108907</v>
      </c>
      <c r="I88" s="13">
        <f t="shared" si="34"/>
        <v>15649.92</v>
      </c>
      <c r="J88" s="13">
        <f t="shared" si="34"/>
        <v>16439.830000000002</v>
      </c>
      <c r="K88" s="13">
        <f t="shared" si="34"/>
        <v>16867.71</v>
      </c>
      <c r="L88" s="13">
        <f t="shared" si="35"/>
        <v>18051.983490547296</v>
      </c>
      <c r="M88" s="13">
        <f t="shared" si="36"/>
        <v>17143.322034955912</v>
      </c>
      <c r="N88" s="13">
        <f t="shared" si="37"/>
        <v>18419.340587179842</v>
      </c>
      <c r="O88" s="13">
        <f t="shared" si="38"/>
        <v>19526.856339623515</v>
      </c>
      <c r="P88" s="13">
        <f t="shared" si="39"/>
        <v>20546.568625949334</v>
      </c>
      <c r="Q88" s="13">
        <f t="shared" si="40"/>
        <v>21732.198333329074</v>
      </c>
      <c r="R88" s="13">
        <f t="shared" si="41"/>
        <v>22974.695164455228</v>
      </c>
      <c r="S88" s="13">
        <f t="shared" si="42"/>
        <v>24263.486102326398</v>
      </c>
      <c r="T88" s="13">
        <f t="shared" si="43"/>
        <v>25608.403748534427</v>
      </c>
      <c r="U88" s="13">
        <f t="shared" si="44"/>
        <v>27027.748721005937</v>
      </c>
      <c r="V88" s="12">
        <f t="shared" si="45"/>
        <v>28525.633496383813</v>
      </c>
      <c r="W88" s="12">
        <f t="shared" si="46"/>
        <v>30106.397458456773</v>
      </c>
      <c r="X88" s="12">
        <f t="shared" si="47"/>
        <v>31774.619400893462</v>
      </c>
      <c r="Y88" s="12">
        <f t="shared" si="48"/>
        <v>33535.130718012406</v>
      </c>
      <c r="Z88" s="12">
        <f t="shared" si="49"/>
        <v>35393.02932140608</v>
      </c>
      <c r="AA88" s="12">
        <f t="shared" si="50"/>
        <v>37353.694322313611</v>
      </c>
      <c r="AB88" s="12">
        <f t="shared" si="51"/>
        <v>39422.801521827299</v>
      </c>
      <c r="AC88" s="12">
        <f t="shared" si="52"/>
        <v>41606.33975332816</v>
      </c>
      <c r="AD88" s="12">
        <f t="shared" si="29"/>
        <v>43910.628123983181</v>
      </c>
      <c r="AE88" s="12">
        <f t="shared" si="30"/>
        <v>46342.334204707346</v>
      </c>
      <c r="AF88" s="12">
        <f t="shared" si="53"/>
        <v>48908.493220705815</v>
      </c>
      <c r="AG88" s="12">
        <f t="shared" si="54"/>
        <v>51616.528297571189</v>
      </c>
    </row>
    <row r="89" spans="1:33" x14ac:dyDescent="0.35">
      <c r="A89" s="3"/>
      <c r="C89" s="14" t="str">
        <f t="shared" si="31"/>
        <v>SK</v>
      </c>
      <c r="D89" s="13">
        <f t="shared" si="32"/>
        <v>11165.1</v>
      </c>
      <c r="E89" s="13">
        <f t="shared" si="32"/>
        <v>11421.21</v>
      </c>
      <c r="F89" s="13">
        <f t="shared" si="32"/>
        <v>12114.05</v>
      </c>
      <c r="G89" s="13">
        <f t="shared" si="32"/>
        <v>13070.97</v>
      </c>
      <c r="H89" s="13">
        <f t="shared" si="33"/>
        <v>14610.789342878372</v>
      </c>
      <c r="I89" s="13">
        <f t="shared" si="34"/>
        <v>15397.27</v>
      </c>
      <c r="J89" s="13">
        <f t="shared" si="34"/>
        <v>17673.36</v>
      </c>
      <c r="K89" s="13">
        <f t="shared" si="34"/>
        <v>18624.97</v>
      </c>
      <c r="L89" s="13">
        <f t="shared" si="35"/>
        <v>19589.712968764896</v>
      </c>
      <c r="M89" s="13">
        <f t="shared" si="36"/>
        <v>19711.238730545814</v>
      </c>
      <c r="N89" s="13">
        <f t="shared" si="37"/>
        <v>21573.384746047104</v>
      </c>
      <c r="O89" s="13">
        <f t="shared" si="38"/>
        <v>23103.736486881113</v>
      </c>
      <c r="P89" s="13">
        <f t="shared" si="39"/>
        <v>24479.445878800001</v>
      </c>
      <c r="Q89" s="13">
        <f t="shared" si="40"/>
        <v>25992.649290668473</v>
      </c>
      <c r="R89" s="13">
        <f t="shared" si="41"/>
        <v>27585.524911697088</v>
      </c>
      <c r="S89" s="13">
        <f t="shared" si="42"/>
        <v>29246.190271668496</v>
      </c>
      <c r="T89" s="13">
        <f t="shared" si="43"/>
        <v>30987.262975952079</v>
      </c>
      <c r="U89" s="13">
        <f t="shared" si="44"/>
        <v>32831.837492022183</v>
      </c>
      <c r="V89" s="12">
        <f t="shared" si="45"/>
        <v>34786.058444012109</v>
      </c>
      <c r="W89" s="12">
        <f t="shared" si="46"/>
        <v>36856.434783055018</v>
      </c>
      <c r="X89" s="12">
        <f t="shared" si="47"/>
        <v>39049.861363118893</v>
      </c>
      <c r="Y89" s="12">
        <f t="shared" si="48"/>
        <v>41373.641793147282</v>
      </c>
      <c r="Z89" s="12">
        <f t="shared" si="49"/>
        <v>43835.512640924702</v>
      </c>
      <c r="AA89" s="12">
        <f t="shared" si="50"/>
        <v>46443.669068538271</v>
      </c>
      <c r="AB89" s="12">
        <f t="shared" si="51"/>
        <v>49206.791984021795</v>
      </c>
      <c r="AC89" s="12">
        <f t="shared" si="52"/>
        <v>52134.076798761351</v>
      </c>
      <c r="AD89" s="12">
        <f t="shared" si="29"/>
        <v>55235.263885528955</v>
      </c>
      <c r="AE89" s="12">
        <f t="shared" si="30"/>
        <v>58520.670837609578</v>
      </c>
      <c r="AF89" s="12">
        <f t="shared" si="53"/>
        <v>62001.226635416773</v>
      </c>
      <c r="AG89" s="12">
        <f t="shared" si="54"/>
        <v>65688.507833269789</v>
      </c>
    </row>
    <row r="90" spans="1:33" x14ac:dyDescent="0.35">
      <c r="A90" s="3"/>
      <c r="C90" s="14" t="str">
        <f t="shared" si="31"/>
        <v>NE</v>
      </c>
      <c r="D90" s="13">
        <f t="shared" si="32"/>
        <v>19208.41</v>
      </c>
      <c r="E90" s="13">
        <f t="shared" si="32"/>
        <v>20872.97</v>
      </c>
      <c r="F90" s="13">
        <f t="shared" si="32"/>
        <v>22819.11</v>
      </c>
      <c r="G90" s="13">
        <f t="shared" si="32"/>
        <v>26965.21</v>
      </c>
      <c r="H90" s="13">
        <f t="shared" si="33"/>
        <v>27236.699471014905</v>
      </c>
      <c r="I90" s="13">
        <f t="shared" si="34"/>
        <v>30537.59</v>
      </c>
      <c r="J90" s="13">
        <f t="shared" si="34"/>
        <v>33092.78</v>
      </c>
      <c r="K90" s="13">
        <f t="shared" si="34"/>
        <v>36753.96</v>
      </c>
      <c r="L90" s="13">
        <f t="shared" si="35"/>
        <v>39981.692340615133</v>
      </c>
      <c r="M90" s="13">
        <f t="shared" si="36"/>
        <v>40320.339638700112</v>
      </c>
      <c r="N90" s="13">
        <f t="shared" si="37"/>
        <v>44762.191924273618</v>
      </c>
      <c r="O90" s="13">
        <f t="shared" si="38"/>
        <v>48396.552304923389</v>
      </c>
      <c r="P90" s="13">
        <f t="shared" si="39"/>
        <v>51746.322204827207</v>
      </c>
      <c r="Q90" s="13">
        <f t="shared" si="40"/>
        <v>55422.887815430404</v>
      </c>
      <c r="R90" s="13">
        <f t="shared" si="41"/>
        <v>59134.170645600199</v>
      </c>
      <c r="S90" s="13">
        <f t="shared" si="42"/>
        <v>62830.544201448443</v>
      </c>
      <c r="T90" s="13">
        <f t="shared" si="43"/>
        <v>66715.846437976841</v>
      </c>
      <c r="U90" s="13">
        <f t="shared" si="44"/>
        <v>70841.089916671073</v>
      </c>
      <c r="V90" s="12">
        <f t="shared" si="45"/>
        <v>75221.073921849835</v>
      </c>
      <c r="W90" s="12">
        <f t="shared" si="46"/>
        <v>79871.50945757782</v>
      </c>
      <c r="X90" s="12">
        <f t="shared" si="47"/>
        <v>84809.075351853011</v>
      </c>
      <c r="Y90" s="12">
        <f t="shared" si="48"/>
        <v>90051.477809610486</v>
      </c>
      <c r="Z90" s="12">
        <f t="shared" si="49"/>
        <v>95617.513626335625</v>
      </c>
      <c r="AA90" s="12">
        <f t="shared" si="50"/>
        <v>101527.13728707419</v>
      </c>
      <c r="AB90" s="12">
        <f t="shared" si="51"/>
        <v>107801.5321894175</v>
      </c>
      <c r="AC90" s="12">
        <f t="shared" si="52"/>
        <v>114463.18624367655</v>
      </c>
      <c r="AD90" s="12">
        <f t="shared" si="29"/>
        <v>121535.97211899271</v>
      </c>
      <c r="AE90" s="12">
        <f t="shared" si="30"/>
        <v>129045.23242061651</v>
      </c>
      <c r="AF90" s="12">
        <f t="shared" si="53"/>
        <v>137017.87010108301</v>
      </c>
      <c r="AG90" s="12">
        <f t="shared" si="54"/>
        <v>145482.44442657771</v>
      </c>
    </row>
    <row r="91" spans="1:33" x14ac:dyDescent="0.35">
      <c r="A91" s="3"/>
      <c r="C91" s="14" t="str">
        <f t="shared" si="31"/>
        <v>HR</v>
      </c>
      <c r="D91" s="13">
        <f t="shared" si="32"/>
        <v>297538.52</v>
      </c>
      <c r="E91" s="13">
        <f t="shared" si="32"/>
        <v>320911.90999999997</v>
      </c>
      <c r="F91" s="13">
        <f t="shared" si="32"/>
        <v>347506.61</v>
      </c>
      <c r="G91" s="13">
        <f t="shared" si="32"/>
        <v>370534.51</v>
      </c>
      <c r="H91" s="13">
        <f t="shared" si="33"/>
        <v>420346.58826172596</v>
      </c>
      <c r="I91" s="13">
        <f t="shared" si="34"/>
        <v>456709.11</v>
      </c>
      <c r="J91" s="13">
        <f t="shared" si="34"/>
        <v>482036.15</v>
      </c>
      <c r="K91" s="13">
        <f t="shared" si="34"/>
        <v>524170.88</v>
      </c>
      <c r="L91" s="13">
        <f t="shared" si="35"/>
        <v>562860.0411690101</v>
      </c>
      <c r="M91" s="13">
        <f t="shared" si="36"/>
        <v>517250.41352107126</v>
      </c>
      <c r="N91" s="13">
        <f t="shared" si="37"/>
        <v>568114.40601906588</v>
      </c>
      <c r="O91" s="13">
        <f t="shared" si="38"/>
        <v>610462.25097357517</v>
      </c>
      <c r="P91" s="13">
        <f t="shared" si="39"/>
        <v>648886.68373641069</v>
      </c>
      <c r="Q91" s="13">
        <f t="shared" si="40"/>
        <v>691103.55120650085</v>
      </c>
      <c r="R91" s="13">
        <f t="shared" si="41"/>
        <v>733451.60680774704</v>
      </c>
      <c r="S91" s="13">
        <f t="shared" si="42"/>
        <v>777601.60367398185</v>
      </c>
      <c r="T91" s="13">
        <f t="shared" si="43"/>
        <v>823888.98910222622</v>
      </c>
      <c r="U91" s="13">
        <f t="shared" si="44"/>
        <v>872927.7602517138</v>
      </c>
      <c r="V91" s="12">
        <f t="shared" si="45"/>
        <v>924881.24357485026</v>
      </c>
      <c r="W91" s="12">
        <f t="shared" si="46"/>
        <v>979922.44852887036</v>
      </c>
      <c r="X91" s="12">
        <f t="shared" si="47"/>
        <v>1038234.6409576325</v>
      </c>
      <c r="Y91" s="12">
        <f t="shared" si="48"/>
        <v>1100011.9503881477</v>
      </c>
      <c r="Z91" s="12">
        <f t="shared" si="49"/>
        <v>1165460.0132457267</v>
      </c>
      <c r="AA91" s="12">
        <f t="shared" si="50"/>
        <v>1234796.6541099087</v>
      </c>
      <c r="AB91" s="12">
        <f t="shared" si="51"/>
        <v>1308252.6072586093</v>
      </c>
      <c r="AC91" s="12">
        <f t="shared" si="52"/>
        <v>1386072.2808805562</v>
      </c>
      <c r="AD91" s="12">
        <f t="shared" si="29"/>
        <v>1468514.5664765607</v>
      </c>
      <c r="AE91" s="12">
        <f t="shared" si="30"/>
        <v>1555853.6961189124</v>
      </c>
      <c r="AF91" s="12">
        <f t="shared" si="53"/>
        <v>1648380.1503957193</v>
      </c>
      <c r="AG91" s="12">
        <f t="shared" si="54"/>
        <v>1746401.6200337976</v>
      </c>
    </row>
    <row r="92" spans="1:33" x14ac:dyDescent="0.35">
      <c r="A92" s="3"/>
      <c r="C92" s="14" t="str">
        <f t="shared" si="31"/>
        <v>HP</v>
      </c>
      <c r="D92" s="13">
        <f t="shared" si="32"/>
        <v>72719.83</v>
      </c>
      <c r="E92" s="13">
        <f t="shared" si="32"/>
        <v>77384.28</v>
      </c>
      <c r="F92" s="13">
        <f t="shared" si="32"/>
        <v>82846.69</v>
      </c>
      <c r="G92" s="13">
        <f t="shared" si="32"/>
        <v>89060.19</v>
      </c>
      <c r="H92" s="13">
        <f t="shared" si="33"/>
        <v>97890.671898370361</v>
      </c>
      <c r="I92" s="13">
        <f t="shared" si="34"/>
        <v>103054.99</v>
      </c>
      <c r="J92" s="13">
        <f t="shared" si="34"/>
        <v>109406.27</v>
      </c>
      <c r="K92" s="13">
        <f t="shared" si="34"/>
        <v>116410.88</v>
      </c>
      <c r="L92" s="13">
        <f t="shared" si="35"/>
        <v>120488.3338561314</v>
      </c>
      <c r="M92" s="13">
        <f t="shared" si="36"/>
        <v>110750.88482423237</v>
      </c>
      <c r="N92" s="13">
        <f t="shared" si="37"/>
        <v>120535.53173414388</v>
      </c>
      <c r="O92" s="13">
        <f t="shared" si="38"/>
        <v>128397.58633838622</v>
      </c>
      <c r="P92" s="13">
        <f t="shared" si="39"/>
        <v>135752.34821128935</v>
      </c>
      <c r="Q92" s="13">
        <f t="shared" si="40"/>
        <v>144276.37648055388</v>
      </c>
      <c r="R92" s="13">
        <f t="shared" si="41"/>
        <v>153258.59620752215</v>
      </c>
      <c r="S92" s="13">
        <f t="shared" si="42"/>
        <v>162634.17223183042</v>
      </c>
      <c r="T92" s="13">
        <f t="shared" si="43"/>
        <v>172474.3956361782</v>
      </c>
      <c r="U92" s="13">
        <f t="shared" si="44"/>
        <v>182909.18515167371</v>
      </c>
      <c r="V92" s="12">
        <f t="shared" si="45"/>
        <v>193974.418828061</v>
      </c>
      <c r="W92" s="12">
        <f t="shared" si="46"/>
        <v>205708.13704476491</v>
      </c>
      <c r="X92" s="12">
        <f t="shared" si="47"/>
        <v>218150.6726804935</v>
      </c>
      <c r="Y92" s="12">
        <f t="shared" si="48"/>
        <v>231344.78911030552</v>
      </c>
      <c r="Z92" s="12">
        <f t="shared" si="49"/>
        <v>245335.82650034453</v>
      </c>
      <c r="AA92" s="12">
        <f t="shared" si="50"/>
        <v>260171.85689865935</v>
      </c>
      <c r="AB92" s="12">
        <f t="shared" si="51"/>
        <v>275903.84865044185</v>
      </c>
      <c r="AC92" s="12">
        <f t="shared" si="52"/>
        <v>292585.84069771454</v>
      </c>
      <c r="AD92" s="12">
        <f t="shared" si="29"/>
        <v>310275.12735710654</v>
      </c>
      <c r="AE92" s="12">
        <f t="shared" si="30"/>
        <v>329032.45420497208</v>
      </c>
      <c r="AF92" s="12">
        <f t="shared" si="53"/>
        <v>348922.22573686298</v>
      </c>
      <c r="AG92" s="12">
        <f t="shared" si="54"/>
        <v>370012.72550837795</v>
      </c>
    </row>
    <row r="93" spans="1:33" x14ac:dyDescent="0.35">
      <c r="A93" s="3"/>
      <c r="C93" s="14" t="str">
        <f t="shared" si="31"/>
        <v>JK</v>
      </c>
      <c r="D93" s="13">
        <f t="shared" si="32"/>
        <v>78255.55</v>
      </c>
      <c r="E93" s="13">
        <f t="shared" si="32"/>
        <v>80766.570000000007</v>
      </c>
      <c r="F93" s="13">
        <f t="shared" si="32"/>
        <v>85115.5</v>
      </c>
      <c r="G93" s="13">
        <f t="shared" si="32"/>
        <v>82372.11</v>
      </c>
      <c r="H93" s="13">
        <f t="shared" si="33"/>
        <v>98630.164217051497</v>
      </c>
      <c r="I93" s="13">
        <f t="shared" si="34"/>
        <v>100198.68</v>
      </c>
      <c r="J93" s="13">
        <f t="shared" si="34"/>
        <v>106624.14</v>
      </c>
      <c r="K93" s="13">
        <f t="shared" si="34"/>
        <v>115061.96</v>
      </c>
      <c r="L93" s="13">
        <f t="shared" si="35"/>
        <v>117778.75189414484</v>
      </c>
      <c r="M93" s="13">
        <f t="shared" si="36"/>
        <v>112552.2328757272</v>
      </c>
      <c r="N93" s="13">
        <f t="shared" si="37"/>
        <v>121411.83711296176</v>
      </c>
      <c r="O93" s="13">
        <f t="shared" si="38"/>
        <v>128584.70688666082</v>
      </c>
      <c r="P93" s="13">
        <f t="shared" si="39"/>
        <v>135165.64681120819</v>
      </c>
      <c r="Q93" s="13">
        <f t="shared" si="40"/>
        <v>142823.844681552</v>
      </c>
      <c r="R93" s="13">
        <f t="shared" si="41"/>
        <v>150840.11451819059</v>
      </c>
      <c r="S93" s="13">
        <f t="shared" si="42"/>
        <v>159144.02237635039</v>
      </c>
      <c r="T93" s="13">
        <f t="shared" si="43"/>
        <v>167799.11882455976</v>
      </c>
      <c r="U93" s="13">
        <f t="shared" si="44"/>
        <v>176924.13295554733</v>
      </c>
      <c r="V93" s="12">
        <f t="shared" si="45"/>
        <v>186544.53789242232</v>
      </c>
      <c r="W93" s="12">
        <f t="shared" si="46"/>
        <v>196687.18553731285</v>
      </c>
      <c r="X93" s="12">
        <f t="shared" si="47"/>
        <v>207380.38109596624</v>
      </c>
      <c r="Y93" s="12">
        <f t="shared" si="48"/>
        <v>218653.9616252225</v>
      </c>
      <c r="Z93" s="12">
        <f t="shared" si="49"/>
        <v>230539.378820251</v>
      </c>
      <c r="AA93" s="12">
        <f t="shared" si="50"/>
        <v>243069.7862701219</v>
      </c>
      <c r="AB93" s="12">
        <f t="shared" si="51"/>
        <v>256280.13142259256</v>
      </c>
      <c r="AC93" s="12">
        <f t="shared" si="52"/>
        <v>270207.25251195912</v>
      </c>
      <c r="AD93" s="12">
        <f t="shared" si="29"/>
        <v>284889.98071749345</v>
      </c>
      <c r="AE93" s="12">
        <f t="shared" si="30"/>
        <v>300369.2478343866</v>
      </c>
      <c r="AF93" s="12">
        <f t="shared" si="53"/>
        <v>316688.19975430192</v>
      </c>
      <c r="AG93" s="12">
        <f t="shared" si="54"/>
        <v>333892.31606863067</v>
      </c>
    </row>
    <row r="94" spans="1:33" x14ac:dyDescent="0.35">
      <c r="A94" s="3"/>
      <c r="C94" s="14" t="str">
        <f t="shared" si="31"/>
        <v>PB</v>
      </c>
      <c r="D94" s="13">
        <f t="shared" si="32"/>
        <v>266628.27</v>
      </c>
      <c r="E94" s="13">
        <f t="shared" si="32"/>
        <v>280822.84999999998</v>
      </c>
      <c r="F94" s="13">
        <f t="shared" si="32"/>
        <v>299449.73</v>
      </c>
      <c r="G94" s="13">
        <f t="shared" si="32"/>
        <v>312125.33</v>
      </c>
      <c r="H94" s="13">
        <f t="shared" si="33"/>
        <v>335594.08618535358</v>
      </c>
      <c r="I94" s="13">
        <f t="shared" si="34"/>
        <v>352720.56</v>
      </c>
      <c r="J94" s="13">
        <f t="shared" si="34"/>
        <v>375405.61</v>
      </c>
      <c r="K94" s="13">
        <f t="shared" si="34"/>
        <v>397018.89</v>
      </c>
      <c r="L94" s="13">
        <f t="shared" si="35"/>
        <v>409337.948892691</v>
      </c>
      <c r="M94" s="13">
        <f t="shared" si="36"/>
        <v>381884.98628776293</v>
      </c>
      <c r="N94" s="13">
        <f t="shared" si="37"/>
        <v>412689.62496423331</v>
      </c>
      <c r="O94" s="13">
        <f t="shared" si="38"/>
        <v>437860.62273638899</v>
      </c>
      <c r="P94" s="13">
        <f t="shared" si="39"/>
        <v>461101.93963767821</v>
      </c>
      <c r="Q94" s="13">
        <f t="shared" si="40"/>
        <v>488107.40095549804</v>
      </c>
      <c r="R94" s="13">
        <f t="shared" si="41"/>
        <v>516434.89258689183</v>
      </c>
      <c r="S94" s="13">
        <f t="shared" si="42"/>
        <v>545849.73722711706</v>
      </c>
      <c r="T94" s="13">
        <f t="shared" si="43"/>
        <v>576575.92135973461</v>
      </c>
      <c r="U94" s="13">
        <f t="shared" si="44"/>
        <v>609028.97175939684</v>
      </c>
      <c r="V94" s="12">
        <f t="shared" si="45"/>
        <v>643305.79689475242</v>
      </c>
      <c r="W94" s="12">
        <f t="shared" si="46"/>
        <v>679508.73593002243</v>
      </c>
      <c r="X94" s="12">
        <f t="shared" si="47"/>
        <v>717745.86265718134</v>
      </c>
      <c r="Y94" s="12">
        <f t="shared" si="48"/>
        <v>758131.3064168737</v>
      </c>
      <c r="Z94" s="12">
        <f t="shared" si="49"/>
        <v>800785.59095657605</v>
      </c>
      <c r="AA94" s="12">
        <f t="shared" si="50"/>
        <v>845835.99222741404</v>
      </c>
      <c r="AB94" s="12">
        <f t="shared" si="51"/>
        <v>893416.91617689491</v>
      </c>
      <c r="AC94" s="12">
        <f t="shared" si="52"/>
        <v>943670.29765376996</v>
      </c>
      <c r="AD94" s="12">
        <f t="shared" si="29"/>
        <v>996746.02160348999</v>
      </c>
      <c r="AE94" s="12">
        <f t="shared" si="30"/>
        <v>1052802.367798419</v>
      </c>
      <c r="AF94" s="12">
        <f t="shared" si="53"/>
        <v>1112006.4804163547</v>
      </c>
      <c r="AG94" s="12">
        <f t="shared" si="54"/>
        <v>1174534.8638541193</v>
      </c>
    </row>
    <row r="95" spans="1:33" x14ac:dyDescent="0.35">
      <c r="A95" s="3"/>
      <c r="C95" s="14" t="str">
        <f t="shared" si="31"/>
        <v>RJ</v>
      </c>
      <c r="D95" s="13">
        <f t="shared" si="32"/>
        <v>434836.64</v>
      </c>
      <c r="E95" s="13">
        <f t="shared" si="32"/>
        <v>454564.34</v>
      </c>
      <c r="F95" s="13">
        <f t="shared" si="32"/>
        <v>486230.18</v>
      </c>
      <c r="G95" s="13">
        <f t="shared" si="32"/>
        <v>521508.93</v>
      </c>
      <c r="H95" s="13">
        <f t="shared" si="33"/>
        <v>572798.99797112716</v>
      </c>
      <c r="I95" s="13">
        <f t="shared" si="34"/>
        <v>596745.51</v>
      </c>
      <c r="J95" s="13">
        <f t="shared" si="34"/>
        <v>628020.02</v>
      </c>
      <c r="K95" s="13">
        <f t="shared" si="34"/>
        <v>642928.5</v>
      </c>
      <c r="L95" s="13">
        <f t="shared" si="35"/>
        <v>675753.27019226353</v>
      </c>
      <c r="M95" s="13">
        <f t="shared" si="36"/>
        <v>636758.48346314637</v>
      </c>
      <c r="N95" s="13">
        <f t="shared" si="37"/>
        <v>687428.22368209972</v>
      </c>
      <c r="O95" s="13">
        <f t="shared" si="38"/>
        <v>728620.44184204261</v>
      </c>
      <c r="P95" s="13">
        <f t="shared" si="39"/>
        <v>766521.00982568623</v>
      </c>
      <c r="Q95" s="13">
        <f t="shared" si="40"/>
        <v>810595.44622232544</v>
      </c>
      <c r="R95" s="13">
        <f t="shared" si="41"/>
        <v>856773.44463219063</v>
      </c>
      <c r="S95" s="13">
        <f t="shared" si="42"/>
        <v>904659.56284459447</v>
      </c>
      <c r="T95" s="13">
        <f t="shared" si="43"/>
        <v>954619.33712561871</v>
      </c>
      <c r="U95" s="13">
        <f t="shared" si="44"/>
        <v>1007333.6256251679</v>
      </c>
      <c r="V95" s="12">
        <f t="shared" si="45"/>
        <v>1062954.0632930987</v>
      </c>
      <c r="W95" s="12">
        <f t="shared" si="46"/>
        <v>1121640.6204161127</v>
      </c>
      <c r="X95" s="12">
        <f t="shared" si="47"/>
        <v>1183562.0601854243</v>
      </c>
      <c r="Y95" s="12">
        <f t="shared" si="48"/>
        <v>1248896.4213505469</v>
      </c>
      <c r="Z95" s="12">
        <f t="shared" si="49"/>
        <v>1317831.5273328908</v>
      </c>
      <c r="AA95" s="12">
        <f t="shared" si="50"/>
        <v>1390565.5232480173</v>
      </c>
      <c r="AB95" s="12">
        <f t="shared" si="51"/>
        <v>1467307.4423646403</v>
      </c>
      <c r="AC95" s="12">
        <f t="shared" si="52"/>
        <v>1548277.8036120359</v>
      </c>
      <c r="AD95" s="12">
        <f t="shared" si="29"/>
        <v>1633709.2418356691</v>
      </c>
      <c r="AE95" s="12">
        <f t="shared" si="30"/>
        <v>1723847.1725937952</v>
      </c>
      <c r="AF95" s="12">
        <f t="shared" si="53"/>
        <v>1818950.4933858407</v>
      </c>
      <c r="AG95" s="12">
        <f t="shared" si="54"/>
        <v>1919292.3233067372</v>
      </c>
    </row>
    <row r="96" spans="1:33" x14ac:dyDescent="0.35">
      <c r="A96" s="3"/>
      <c r="C96" s="14" t="str">
        <f t="shared" si="31"/>
        <v>UP</v>
      </c>
      <c r="D96" s="13">
        <f t="shared" si="32"/>
        <v>724050.44</v>
      </c>
      <c r="E96" s="13">
        <f t="shared" si="32"/>
        <v>758204.97</v>
      </c>
      <c r="F96" s="13">
        <f t="shared" si="32"/>
        <v>802069.69</v>
      </c>
      <c r="G96" s="13">
        <f t="shared" si="32"/>
        <v>834432.38</v>
      </c>
      <c r="H96" s="13">
        <f t="shared" si="33"/>
        <v>923492.30976204306</v>
      </c>
      <c r="I96" s="13">
        <f t="shared" si="34"/>
        <v>1011500.28</v>
      </c>
      <c r="J96" s="13">
        <f t="shared" si="34"/>
        <v>1056398.93</v>
      </c>
      <c r="K96" s="13">
        <f t="shared" si="34"/>
        <v>1101608.52</v>
      </c>
      <c r="L96" s="13">
        <f t="shared" si="35"/>
        <v>1131247.2970154227</v>
      </c>
      <c r="M96" s="13">
        <f t="shared" si="36"/>
        <v>1051054.7509810925</v>
      </c>
      <c r="N96" s="13">
        <f t="shared" si="37"/>
        <v>1139337.8322581975</v>
      </c>
      <c r="O96" s="13">
        <f t="shared" si="38"/>
        <v>1212553.9501274372</v>
      </c>
      <c r="P96" s="13">
        <f t="shared" si="39"/>
        <v>1280850.2048792785</v>
      </c>
      <c r="Q96" s="13">
        <f t="shared" si="40"/>
        <v>1360044.1236372727</v>
      </c>
      <c r="R96" s="13">
        <f t="shared" si="41"/>
        <v>1443408.9559185901</v>
      </c>
      <c r="S96" s="13">
        <f t="shared" si="42"/>
        <v>1530323.1088424721</v>
      </c>
      <c r="T96" s="13">
        <f t="shared" si="43"/>
        <v>1621446.9537671253</v>
      </c>
      <c r="U96" s="13">
        <f t="shared" si="44"/>
        <v>1717989.1186516955</v>
      </c>
      <c r="V96" s="12">
        <f t="shared" si="45"/>
        <v>1820271.3499977221</v>
      </c>
      <c r="W96" s="12">
        <f t="shared" si="46"/>
        <v>1928634.4757804957</v>
      </c>
      <c r="X96" s="12">
        <f t="shared" si="47"/>
        <v>2043439.5357404593</v>
      </c>
      <c r="Y96" s="12">
        <f t="shared" si="48"/>
        <v>2165068.9785521007</v>
      </c>
      <c r="Z96" s="12">
        <f t="shared" si="49"/>
        <v>2293927.9298231723</v>
      </c>
      <c r="AA96" s="12">
        <f t="shared" si="50"/>
        <v>2430445.5351104843</v>
      </c>
      <c r="AB96" s="12">
        <f t="shared" si="51"/>
        <v>2575076.3823857019</v>
      </c>
      <c r="AC96" s="12">
        <f t="shared" si="52"/>
        <v>2728302.0086463126</v>
      </c>
      <c r="AD96" s="12">
        <f t="shared" si="29"/>
        <v>2890632.4956441424</v>
      </c>
      <c r="AE96" s="12">
        <f t="shared" si="30"/>
        <v>3062608.1599973198</v>
      </c>
      <c r="AF96" s="12">
        <f t="shared" si="53"/>
        <v>3244801.3432624782</v>
      </c>
      <c r="AG96" s="12">
        <f t="shared" si="54"/>
        <v>3437818.3078731177</v>
      </c>
    </row>
    <row r="97" spans="1:33" x14ac:dyDescent="0.35">
      <c r="A97" s="3"/>
      <c r="C97" s="14" t="str">
        <f t="shared" si="31"/>
        <v>UK</v>
      </c>
      <c r="D97" s="13">
        <f t="shared" si="32"/>
        <v>115327.59</v>
      </c>
      <c r="E97" s="13">
        <f t="shared" si="32"/>
        <v>123710.05</v>
      </c>
      <c r="F97" s="13">
        <f t="shared" si="32"/>
        <v>134182.37</v>
      </c>
      <c r="G97" s="13">
        <f t="shared" si="32"/>
        <v>141277.64000000001</v>
      </c>
      <c r="H97" s="13">
        <f t="shared" si="33"/>
        <v>155262.80182658884</v>
      </c>
      <c r="I97" s="13">
        <f t="shared" si="34"/>
        <v>167703.25</v>
      </c>
      <c r="J97" s="13">
        <f t="shared" si="34"/>
        <v>180956.12</v>
      </c>
      <c r="K97" s="13">
        <f t="shared" si="34"/>
        <v>186048.01</v>
      </c>
      <c r="L97" s="13">
        <f t="shared" si="35"/>
        <v>187180.26989500134</v>
      </c>
      <c r="M97" s="13">
        <f t="shared" si="36"/>
        <v>169684.78134452086</v>
      </c>
      <c r="N97" s="13">
        <f t="shared" si="37"/>
        <v>184870.26464425455</v>
      </c>
      <c r="O97" s="13">
        <f t="shared" si="38"/>
        <v>197125.88875865247</v>
      </c>
      <c r="P97" s="13">
        <f t="shared" si="39"/>
        <v>208626.26595314103</v>
      </c>
      <c r="Q97" s="13">
        <f t="shared" si="40"/>
        <v>221948.23235313559</v>
      </c>
      <c r="R97" s="13">
        <f t="shared" si="41"/>
        <v>236002.24656983695</v>
      </c>
      <c r="S97" s="13">
        <f t="shared" si="42"/>
        <v>250690.52926545744</v>
      </c>
      <c r="T97" s="13">
        <f t="shared" si="43"/>
        <v>266124.94534059695</v>
      </c>
      <c r="U97" s="13">
        <f t="shared" si="44"/>
        <v>282508.35621278296</v>
      </c>
      <c r="V97" s="12">
        <f t="shared" si="45"/>
        <v>299899.03775374853</v>
      </c>
      <c r="W97" s="12">
        <f t="shared" si="46"/>
        <v>318358.84016418306</v>
      </c>
      <c r="X97" s="12">
        <f t="shared" si="47"/>
        <v>337953.40695644327</v>
      </c>
      <c r="Y97" s="12">
        <f t="shared" si="48"/>
        <v>358752.40733904985</v>
      </c>
      <c r="Z97" s="12">
        <f t="shared" si="49"/>
        <v>380829.78282233782</v>
      </c>
      <c r="AA97" s="12">
        <f t="shared" si="50"/>
        <v>404264.00891467754</v>
      </c>
      <c r="AB97" s="12">
        <f t="shared" si="51"/>
        <v>429138.37283178704</v>
      </c>
      <c r="AC97" s="12">
        <f t="shared" si="52"/>
        <v>455541.26819799811</v>
      </c>
      <c r="AD97" s="12">
        <f t="shared" si="29"/>
        <v>483566.50777812023</v>
      </c>
      <c r="AE97" s="12">
        <f t="shared" si="30"/>
        <v>513313.65534197324</v>
      </c>
      <c r="AF97" s="12">
        <f t="shared" si="53"/>
        <v>544888.37783096323</v>
      </c>
      <c r="AG97" s="12">
        <f t="shared" si="54"/>
        <v>578402.81906747201</v>
      </c>
    </row>
    <row r="98" spans="1:33" x14ac:dyDescent="0.35">
      <c r="A98" s="3"/>
      <c r="C98" s="14" t="str">
        <f t="shared" si="31"/>
        <v>DL</v>
      </c>
      <c r="D98" s="13">
        <f t="shared" si="32"/>
        <v>343797.5</v>
      </c>
      <c r="E98" s="13">
        <f t="shared" si="32"/>
        <v>366628.37</v>
      </c>
      <c r="F98" s="13">
        <f t="shared" si="32"/>
        <v>392908.38</v>
      </c>
      <c r="G98" s="13">
        <f t="shared" si="32"/>
        <v>428355.15</v>
      </c>
      <c r="H98" s="13">
        <f t="shared" si="33"/>
        <v>483609.04375470045</v>
      </c>
      <c r="I98" s="13">
        <f t="shared" si="34"/>
        <v>511765.24</v>
      </c>
      <c r="J98" s="13">
        <f t="shared" si="34"/>
        <v>542015.02</v>
      </c>
      <c r="K98" s="13">
        <f t="shared" si="34"/>
        <v>565326.92000000004</v>
      </c>
      <c r="L98" s="13">
        <f t="shared" si="35"/>
        <v>584023.02322511806</v>
      </c>
      <c r="M98" s="13">
        <f t="shared" si="36"/>
        <v>544687.49198585912</v>
      </c>
      <c r="N98" s="13">
        <f t="shared" si="37"/>
        <v>594980.18790656945</v>
      </c>
      <c r="O98" s="13">
        <f t="shared" si="38"/>
        <v>635999.75671921798</v>
      </c>
      <c r="P98" s="13">
        <f t="shared" si="39"/>
        <v>672674.33540382201</v>
      </c>
      <c r="Q98" s="13">
        <f t="shared" si="40"/>
        <v>715171.42228972749</v>
      </c>
      <c r="R98" s="13">
        <f t="shared" si="41"/>
        <v>759971.29160866456</v>
      </c>
      <c r="S98" s="13">
        <f t="shared" si="42"/>
        <v>806754.81314373261</v>
      </c>
      <c r="T98" s="13">
        <f t="shared" si="43"/>
        <v>855877.89781933406</v>
      </c>
      <c r="U98" s="13">
        <f t="shared" si="44"/>
        <v>907988.00736406411</v>
      </c>
      <c r="V98" s="12">
        <f t="shared" si="45"/>
        <v>963266.53960799507</v>
      </c>
      <c r="W98" s="12">
        <f t="shared" si="46"/>
        <v>1021905.8949923798</v>
      </c>
      <c r="X98" s="12">
        <f t="shared" si="47"/>
        <v>1084110.1431607872</v>
      </c>
      <c r="Y98" s="12">
        <f t="shared" si="48"/>
        <v>1150095.7298917531</v>
      </c>
      <c r="Z98" s="12">
        <f t="shared" si="49"/>
        <v>1220092.2268118819</v>
      </c>
      <c r="AA98" s="12">
        <f t="shared" si="50"/>
        <v>1294343.1264756517</v>
      </c>
      <c r="AB98" s="12">
        <f t="shared" si="51"/>
        <v>1373106.6855543749</v>
      </c>
      <c r="AC98" s="12">
        <f t="shared" si="52"/>
        <v>1456656.8190423895</v>
      </c>
      <c r="AD98" s="12">
        <f t="shared" si="29"/>
        <v>1545284.0485641817</v>
      </c>
      <c r="AE98" s="12">
        <f t="shared" si="30"/>
        <v>1639296.5080523428</v>
      </c>
      <c r="AF98" s="12">
        <f t="shared" si="53"/>
        <v>1739021.0102637343</v>
      </c>
      <c r="AG98" s="12">
        <f t="shared" si="54"/>
        <v>1844804.1778105651</v>
      </c>
    </row>
    <row r="99" spans="1:33" x14ac:dyDescent="0.35">
      <c r="A99" s="3"/>
      <c r="C99" s="14" t="str">
        <f t="shared" si="31"/>
        <v>AP</v>
      </c>
      <c r="D99" s="13">
        <f t="shared" si="32"/>
        <v>379402.03</v>
      </c>
      <c r="E99" s="13">
        <f t="shared" si="32"/>
        <v>380629.01</v>
      </c>
      <c r="F99" s="13">
        <f t="shared" si="32"/>
        <v>407114.75</v>
      </c>
      <c r="G99" s="13">
        <f t="shared" si="32"/>
        <v>444564.28</v>
      </c>
      <c r="H99" s="13">
        <f t="shared" si="33"/>
        <v>506978.74177253508</v>
      </c>
      <c r="I99" s="13">
        <f t="shared" si="34"/>
        <v>540211.77</v>
      </c>
      <c r="J99" s="13">
        <f t="shared" si="34"/>
        <v>594736.53</v>
      </c>
      <c r="K99" s="13">
        <f t="shared" si="34"/>
        <v>626614.19999999995</v>
      </c>
      <c r="L99" s="13">
        <f t="shared" si="35"/>
        <v>666027.95658880391</v>
      </c>
      <c r="M99" s="13">
        <f t="shared" si="36"/>
        <v>646601.11913169525</v>
      </c>
      <c r="N99" s="13">
        <f t="shared" si="37"/>
        <v>706725.55673875322</v>
      </c>
      <c r="O99" s="13">
        <f t="shared" si="38"/>
        <v>755879.09301596286</v>
      </c>
      <c r="P99" s="13">
        <f t="shared" si="39"/>
        <v>799900.03530143667</v>
      </c>
      <c r="Q99" s="13">
        <f t="shared" si="40"/>
        <v>850896.00288490613</v>
      </c>
      <c r="R99" s="13">
        <f t="shared" si="41"/>
        <v>904688.33837080258</v>
      </c>
      <c r="S99" s="13">
        <f t="shared" si="42"/>
        <v>960901.44025927945</v>
      </c>
      <c r="T99" s="13">
        <f t="shared" si="43"/>
        <v>1019963.3446215121</v>
      </c>
      <c r="U99" s="13">
        <f t="shared" si="44"/>
        <v>1082650.6460447849</v>
      </c>
      <c r="V99" s="12">
        <f t="shared" si="45"/>
        <v>1149185.6004542478</v>
      </c>
      <c r="W99" s="12">
        <f t="shared" si="46"/>
        <v>1219804.0729050806</v>
      </c>
      <c r="X99" s="12">
        <f t="shared" si="47"/>
        <v>1294756.3699507935</v>
      </c>
      <c r="Y99" s="12">
        <f t="shared" si="48"/>
        <v>1374308.1228669123</v>
      </c>
      <c r="Z99" s="12">
        <f t="shared" si="49"/>
        <v>1458741.2248340405</v>
      </c>
      <c r="AA99" s="12">
        <f t="shared" si="50"/>
        <v>1548354.82537357</v>
      </c>
      <c r="AB99" s="12">
        <f t="shared" si="51"/>
        <v>1643466.3855301274</v>
      </c>
      <c r="AC99" s="12">
        <f t="shared" si="52"/>
        <v>1744412.7975078728</v>
      </c>
      <c r="AD99" s="12">
        <f t="shared" si="29"/>
        <v>1851551.5726937957</v>
      </c>
      <c r="AE99" s="12">
        <f t="shared" si="30"/>
        <v>1965262.1022409289</v>
      </c>
      <c r="AF99" s="12">
        <f t="shared" si="53"/>
        <v>2085946.9946388141</v>
      </c>
      <c r="AG99" s="12">
        <f t="shared" si="54"/>
        <v>2214033.4949683999</v>
      </c>
    </row>
    <row r="100" spans="1:33" x14ac:dyDescent="0.35">
      <c r="A100" s="3"/>
      <c r="C100" s="14" t="str">
        <f t="shared" si="31"/>
        <v>KA</v>
      </c>
      <c r="D100" s="13">
        <f t="shared" si="32"/>
        <v>606009.81000000006</v>
      </c>
      <c r="E100" s="13">
        <f t="shared" si="32"/>
        <v>649673.43999999994</v>
      </c>
      <c r="F100" s="13">
        <f t="shared" si="32"/>
        <v>711312.83</v>
      </c>
      <c r="G100" s="13">
        <f t="shared" si="32"/>
        <v>748429.11</v>
      </c>
      <c r="H100" s="13">
        <f t="shared" si="33"/>
        <v>845289.41086635133</v>
      </c>
      <c r="I100" s="13">
        <f t="shared" si="34"/>
        <v>941774.05</v>
      </c>
      <c r="J100" s="13">
        <f t="shared" si="34"/>
        <v>1019708.17</v>
      </c>
      <c r="K100" s="13">
        <f t="shared" si="34"/>
        <v>1082614.44</v>
      </c>
      <c r="L100" s="13">
        <f t="shared" si="35"/>
        <v>1143382.0549137644</v>
      </c>
      <c r="M100" s="13">
        <f t="shared" si="36"/>
        <v>1103395.6304832324</v>
      </c>
      <c r="N100" s="13">
        <f t="shared" si="37"/>
        <v>1214093.4393273343</v>
      </c>
      <c r="O100" s="13">
        <f t="shared" si="38"/>
        <v>1306845.9559112329</v>
      </c>
      <c r="P100" s="13">
        <f t="shared" si="39"/>
        <v>1391389.384030839</v>
      </c>
      <c r="Q100" s="13">
        <f t="shared" si="40"/>
        <v>1484238.463110276</v>
      </c>
      <c r="R100" s="13">
        <f t="shared" si="41"/>
        <v>1577541.2441135552</v>
      </c>
      <c r="S100" s="13">
        <f t="shared" si="42"/>
        <v>1675001.1386671744</v>
      </c>
      <c r="T100" s="13">
        <f t="shared" si="43"/>
        <v>1777359.8224954004</v>
      </c>
      <c r="U100" s="13">
        <f t="shared" si="44"/>
        <v>1885965.159959059</v>
      </c>
      <c r="V100" s="12">
        <f t="shared" si="45"/>
        <v>2001197.8782520005</v>
      </c>
      <c r="W100" s="12">
        <f t="shared" si="46"/>
        <v>2123461.8814066565</v>
      </c>
      <c r="X100" s="12">
        <f t="shared" si="47"/>
        <v>2253185.6595753417</v>
      </c>
      <c r="Y100" s="12">
        <f t="shared" si="48"/>
        <v>2390823.7839113874</v>
      </c>
      <c r="Z100" s="12">
        <f t="shared" si="49"/>
        <v>2536858.4922441617</v>
      </c>
      <c r="AA100" s="12">
        <f t="shared" si="50"/>
        <v>2691801.3710568957</v>
      </c>
      <c r="AB100" s="12">
        <f t="shared" si="51"/>
        <v>2856195.1396101988</v>
      </c>
      <c r="AC100" s="12">
        <f t="shared" si="52"/>
        <v>3030615.5424082745</v>
      </c>
      <c r="AD100" s="12">
        <f t="shared" si="29"/>
        <v>3215673.3565804879</v>
      </c>
      <c r="AE100" s="12">
        <f t="shared" si="30"/>
        <v>3412016.5211492605</v>
      </c>
      <c r="AF100" s="12">
        <f t="shared" si="53"/>
        <v>3620332.3955777916</v>
      </c>
      <c r="AG100" s="12">
        <f t="shared" si="54"/>
        <v>3841350.1554390881</v>
      </c>
    </row>
    <row r="101" spans="1:33" x14ac:dyDescent="0.35">
      <c r="A101" s="3"/>
      <c r="C101" s="14" t="str">
        <f t="shared" si="31"/>
        <v>KL</v>
      </c>
      <c r="D101" s="13">
        <f t="shared" si="32"/>
        <v>364047.89</v>
      </c>
      <c r="E101" s="13">
        <f t="shared" si="32"/>
        <v>387693.46</v>
      </c>
      <c r="F101" s="13">
        <f t="shared" si="32"/>
        <v>402781.33</v>
      </c>
      <c r="G101" s="13">
        <f t="shared" si="32"/>
        <v>419955.55</v>
      </c>
      <c r="H101" s="13">
        <f t="shared" si="33"/>
        <v>458786.63499884738</v>
      </c>
      <c r="I101" s="13">
        <f t="shared" si="34"/>
        <v>485301.54</v>
      </c>
      <c r="J101" s="13">
        <f t="shared" si="34"/>
        <v>516189.76</v>
      </c>
      <c r="K101" s="13">
        <f t="shared" si="34"/>
        <v>554228.31000000006</v>
      </c>
      <c r="L101" s="13">
        <f t="shared" si="35"/>
        <v>563346.25961551117</v>
      </c>
      <c r="M101" s="13">
        <f t="shared" si="36"/>
        <v>496197.13706830656</v>
      </c>
      <c r="N101" s="13">
        <f t="shared" si="37"/>
        <v>537923.16952100443</v>
      </c>
      <c r="O101" s="13">
        <f t="shared" si="38"/>
        <v>572542.35558037856</v>
      </c>
      <c r="P101" s="13">
        <f t="shared" si="39"/>
        <v>604844.46314119</v>
      </c>
      <c r="Q101" s="13">
        <f t="shared" si="40"/>
        <v>642298.90738010628</v>
      </c>
      <c r="R101" s="13">
        <f t="shared" si="41"/>
        <v>681729.98789847584</v>
      </c>
      <c r="S101" s="13">
        <f t="shared" si="42"/>
        <v>722844.6258650017</v>
      </c>
      <c r="T101" s="13">
        <f t="shared" si="43"/>
        <v>765955.22457281838</v>
      </c>
      <c r="U101" s="13">
        <f t="shared" si="44"/>
        <v>811633.31298201613</v>
      </c>
      <c r="V101" s="12">
        <f t="shared" si="45"/>
        <v>860031.59552556847</v>
      </c>
      <c r="W101" s="12">
        <f t="shared" si="46"/>
        <v>911311.84742483939</v>
      </c>
      <c r="X101" s="12">
        <f t="shared" si="47"/>
        <v>965645.4528605676</v>
      </c>
      <c r="Y101" s="12">
        <f t="shared" si="48"/>
        <v>1023213.975037768</v>
      </c>
      <c r="Z101" s="12">
        <f t="shared" si="49"/>
        <v>1084209.7600326973</v>
      </c>
      <c r="AA101" s="12">
        <f t="shared" si="50"/>
        <v>1148836.5764217051</v>
      </c>
      <c r="AB101" s="12">
        <f t="shared" si="51"/>
        <v>1217310.2928100594</v>
      </c>
      <c r="AC101" s="12">
        <f t="shared" si="52"/>
        <v>1289859.5955040934</v>
      </c>
      <c r="AD101" s="12">
        <f t="shared" si="29"/>
        <v>1366726.748702677</v>
      </c>
      <c r="AE101" s="12">
        <f t="shared" si="30"/>
        <v>1448168.3997244986</v>
      </c>
      <c r="AF101" s="12">
        <f t="shared" si="53"/>
        <v>1534456.4319364622</v>
      </c>
      <c r="AG101" s="12">
        <f t="shared" si="54"/>
        <v>1625878.8682060449</v>
      </c>
    </row>
    <row r="102" spans="1:33" x14ac:dyDescent="0.35">
      <c r="A102" s="3"/>
      <c r="C102" s="14" t="str">
        <f t="shared" si="31"/>
        <v>TN</v>
      </c>
      <c r="D102" s="13">
        <f t="shared" si="32"/>
        <v>751485.76</v>
      </c>
      <c r="E102" s="13">
        <f t="shared" si="32"/>
        <v>791824.31</v>
      </c>
      <c r="F102" s="13">
        <f t="shared" si="32"/>
        <v>851975.58</v>
      </c>
      <c r="G102" s="13">
        <f t="shared" si="32"/>
        <v>893915.07</v>
      </c>
      <c r="H102" s="13">
        <f t="shared" si="33"/>
        <v>983809.54654909216</v>
      </c>
      <c r="I102" s="13">
        <f t="shared" si="34"/>
        <v>1036762.12</v>
      </c>
      <c r="J102" s="13">
        <f t="shared" si="34"/>
        <v>1125793.44</v>
      </c>
      <c r="K102" s="13">
        <f t="shared" si="34"/>
        <v>1204667.3600000001</v>
      </c>
      <c r="L102" s="13">
        <f t="shared" si="35"/>
        <v>1271389.9595034686</v>
      </c>
      <c r="M102" s="13">
        <f t="shared" si="36"/>
        <v>1250775.0189164104</v>
      </c>
      <c r="N102" s="13">
        <f t="shared" si="37"/>
        <v>1361537.3163275195</v>
      </c>
      <c r="O102" s="13">
        <f t="shared" si="38"/>
        <v>1450607.4632329997</v>
      </c>
      <c r="P102" s="13">
        <f t="shared" si="39"/>
        <v>1533977.4855613669</v>
      </c>
      <c r="Q102" s="13">
        <f t="shared" si="40"/>
        <v>1630592.5294907046</v>
      </c>
      <c r="R102" s="13">
        <f t="shared" si="41"/>
        <v>1732421.8483928768</v>
      </c>
      <c r="S102" s="13">
        <f t="shared" si="42"/>
        <v>1838735.2400153573</v>
      </c>
      <c r="T102" s="13">
        <f t="shared" si="43"/>
        <v>1950341.2887111716</v>
      </c>
      <c r="U102" s="13">
        <f t="shared" si="44"/>
        <v>2068712.2449758758</v>
      </c>
      <c r="V102" s="12">
        <f t="shared" si="45"/>
        <v>2194257.6265994962</v>
      </c>
      <c r="W102" s="12">
        <f t="shared" si="46"/>
        <v>2327411.7113985247</v>
      </c>
      <c r="X102" s="12">
        <f t="shared" si="47"/>
        <v>2468635.0325105786</v>
      </c>
      <c r="Y102" s="12">
        <f t="shared" si="48"/>
        <v>2618415.9638936971</v>
      </c>
      <c r="Z102" s="12">
        <f t="shared" si="49"/>
        <v>2777272.4014663347</v>
      </c>
      <c r="AA102" s="12">
        <f t="shared" si="50"/>
        <v>2945753.5456514047</v>
      </c>
      <c r="AB102" s="12">
        <f t="shared" si="51"/>
        <v>3124441.7914347025</v>
      </c>
      <c r="AC102" s="12">
        <f t="shared" si="52"/>
        <v>3313954.7324158582</v>
      </c>
      <c r="AD102" s="12">
        <f t="shared" si="29"/>
        <v>3514947.2857199539</v>
      </c>
      <c r="AE102" s="12">
        <f t="shared" si="30"/>
        <v>3728113.9450513283</v>
      </c>
      <c r="AF102" s="12">
        <f t="shared" si="53"/>
        <v>3954191.1696094116</v>
      </c>
      <c r="AG102" s="12">
        <f t="shared" si="54"/>
        <v>4193959.9170509912</v>
      </c>
    </row>
    <row r="103" spans="1:33" x14ac:dyDescent="0.35">
      <c r="A103" s="3"/>
      <c r="C103" s="14" t="str">
        <f t="shared" si="31"/>
        <v>TS</v>
      </c>
      <c r="D103" s="13">
        <f t="shared" si="32"/>
        <v>359434.11</v>
      </c>
      <c r="E103" s="13">
        <f t="shared" si="32"/>
        <v>370113.12</v>
      </c>
      <c r="F103" s="13">
        <f t="shared" si="32"/>
        <v>389956.78</v>
      </c>
      <c r="G103" s="13">
        <f t="shared" si="32"/>
        <v>416332.07</v>
      </c>
      <c r="H103" s="13">
        <f t="shared" si="33"/>
        <v>472342.92993261531</v>
      </c>
      <c r="I103" s="13">
        <f t="shared" si="34"/>
        <v>507946.1</v>
      </c>
      <c r="J103" s="13">
        <f t="shared" si="34"/>
        <v>557409.76</v>
      </c>
      <c r="K103" s="13">
        <f t="shared" si="34"/>
        <v>608401.39</v>
      </c>
      <c r="L103" s="13">
        <f t="shared" si="35"/>
        <v>635100.49178532348</v>
      </c>
      <c r="M103" s="13">
        <f t="shared" si="36"/>
        <v>594557.60101061605</v>
      </c>
      <c r="N103" s="13">
        <f t="shared" si="37"/>
        <v>652020.93553954887</v>
      </c>
      <c r="O103" s="13">
        <f t="shared" si="38"/>
        <v>699597.66240171506</v>
      </c>
      <c r="P103" s="13">
        <f t="shared" si="39"/>
        <v>742594.94488970144</v>
      </c>
      <c r="Q103" s="13">
        <f t="shared" si="40"/>
        <v>789856.7437492715</v>
      </c>
      <c r="R103" s="13">
        <f t="shared" si="41"/>
        <v>839704.37032279687</v>
      </c>
      <c r="S103" s="13">
        <f t="shared" si="42"/>
        <v>891788.44332536752</v>
      </c>
      <c r="T103" s="13">
        <f t="shared" si="43"/>
        <v>946505.48377408762</v>
      </c>
      <c r="U103" s="13">
        <f t="shared" si="44"/>
        <v>1004575.272518823</v>
      </c>
      <c r="V103" s="12">
        <f t="shared" si="45"/>
        <v>1066202.9858378626</v>
      </c>
      <c r="W103" s="12">
        <f t="shared" si="46"/>
        <v>1131606.340974198</v>
      </c>
      <c r="X103" s="12">
        <f t="shared" si="47"/>
        <v>1201016.3618050991</v>
      </c>
      <c r="Y103" s="12">
        <f t="shared" si="48"/>
        <v>1274678.1912084438</v>
      </c>
      <c r="Z103" s="12">
        <f t="shared" si="49"/>
        <v>1352851.9529708747</v>
      </c>
      <c r="AA103" s="12">
        <f t="shared" si="50"/>
        <v>1435813.6662560327</v>
      </c>
      <c r="AB103" s="12">
        <f t="shared" si="51"/>
        <v>1523856.2158348325</v>
      </c>
      <c r="AC103" s="12">
        <f t="shared" si="52"/>
        <v>1617290.3814746167</v>
      </c>
      <c r="AD103" s="12">
        <f t="shared" si="29"/>
        <v>1716445.930090765</v>
      </c>
      <c r="AE103" s="12">
        <f t="shared" si="30"/>
        <v>1821672.7744836202</v>
      </c>
      <c r="AF103" s="12">
        <f t="shared" si="53"/>
        <v>1933342.2027162558</v>
      </c>
      <c r="AG103" s="12">
        <f t="shared" si="54"/>
        <v>2051848.1824353409</v>
      </c>
    </row>
    <row r="104" spans="1:33" x14ac:dyDescent="0.35">
      <c r="A104" s="3"/>
      <c r="C104" s="14" t="str">
        <f t="shared" si="31"/>
        <v>CG</v>
      </c>
      <c r="D104" s="13">
        <f t="shared" si="32"/>
        <v>158073.82</v>
      </c>
      <c r="E104" s="13">
        <f t="shared" si="32"/>
        <v>165977.4</v>
      </c>
      <c r="F104" s="13">
        <f t="shared" si="32"/>
        <v>182579.45</v>
      </c>
      <c r="G104" s="13">
        <f t="shared" si="32"/>
        <v>185813.44</v>
      </c>
      <c r="H104" s="13">
        <f t="shared" si="33"/>
        <v>193784.00888281307</v>
      </c>
      <c r="I104" s="13">
        <f t="shared" si="34"/>
        <v>213704.78</v>
      </c>
      <c r="J104" s="13">
        <f t="shared" si="34"/>
        <v>220135.69</v>
      </c>
      <c r="K104" s="13">
        <f t="shared" si="34"/>
        <v>237694.9</v>
      </c>
      <c r="L104" s="13">
        <f t="shared" si="35"/>
        <v>248474.00381628776</v>
      </c>
      <c r="M104" s="13">
        <f t="shared" si="36"/>
        <v>236765.96685132786</v>
      </c>
      <c r="N104" s="13">
        <f t="shared" si="37"/>
        <v>256222.98771991543</v>
      </c>
      <c r="O104" s="13">
        <f t="shared" si="38"/>
        <v>272231.43912200589</v>
      </c>
      <c r="P104" s="13">
        <f t="shared" si="39"/>
        <v>287082.80844335904</v>
      </c>
      <c r="Q104" s="13">
        <f t="shared" si="40"/>
        <v>304322.09022745019</v>
      </c>
      <c r="R104" s="13">
        <f t="shared" si="41"/>
        <v>322434.50509156339</v>
      </c>
      <c r="S104" s="13">
        <f t="shared" si="42"/>
        <v>341276.89585237944</v>
      </c>
      <c r="T104" s="13">
        <f t="shared" si="43"/>
        <v>360992.46123984118</v>
      </c>
      <c r="U104" s="13">
        <f t="shared" si="44"/>
        <v>381845.28461598308</v>
      </c>
      <c r="V104" s="12">
        <f t="shared" si="45"/>
        <v>403900.87361307122</v>
      </c>
      <c r="W104" s="12">
        <f t="shared" si="46"/>
        <v>427228.5041427539</v>
      </c>
      <c r="X104" s="12">
        <f t="shared" si="47"/>
        <v>451901.43689054687</v>
      </c>
      <c r="Y104" s="12">
        <f t="shared" si="48"/>
        <v>477997.14623360033</v>
      </c>
      <c r="Z104" s="12">
        <f t="shared" si="49"/>
        <v>505597.56229385163</v>
      </c>
      <c r="AA104" s="12">
        <f t="shared" si="50"/>
        <v>534789.32687944081</v>
      </c>
      <c r="AB104" s="12">
        <f t="shared" si="51"/>
        <v>565664.06411037792</v>
      </c>
      <c r="AC104" s="12">
        <f t="shared" si="52"/>
        <v>598318.66657002317</v>
      </c>
      <c r="AD104" s="12">
        <f t="shared" si="29"/>
        <v>632855.59787212114</v>
      </c>
      <c r="AE104" s="12">
        <f t="shared" si="30"/>
        <v>669383.21258406609</v>
      </c>
      <c r="AF104" s="12">
        <f t="shared" si="53"/>
        <v>708016.09450093063</v>
      </c>
      <c r="AG104" s="12">
        <f t="shared" si="54"/>
        <v>748875.41432170605</v>
      </c>
    </row>
    <row r="105" spans="1:33" x14ac:dyDescent="0.35">
      <c r="A105" s="3"/>
      <c r="C105" s="14" t="str">
        <f t="shared" si="31"/>
        <v>GA</v>
      </c>
      <c r="D105" s="13">
        <f t="shared" si="32"/>
        <v>42366.66</v>
      </c>
      <c r="E105" s="13">
        <f t="shared" si="32"/>
        <v>35850.22</v>
      </c>
      <c r="F105" s="13">
        <f t="shared" si="32"/>
        <v>31568.46</v>
      </c>
      <c r="G105" s="13">
        <f t="shared" si="32"/>
        <v>40116.49</v>
      </c>
      <c r="H105" s="13">
        <f t="shared" si="33"/>
        <v>46864.807132614151</v>
      </c>
      <c r="I105" s="13">
        <f t="shared" si="34"/>
        <v>51249.24</v>
      </c>
      <c r="J105" s="13">
        <f t="shared" si="34"/>
        <v>52652.69</v>
      </c>
      <c r="K105" s="13">
        <f t="shared" si="34"/>
        <v>53063.01</v>
      </c>
      <c r="L105" s="13">
        <f t="shared" si="35"/>
        <v>52801.845621882421</v>
      </c>
      <c r="M105" s="13">
        <f t="shared" si="36"/>
        <v>52050.405460946131</v>
      </c>
      <c r="N105" s="13">
        <f t="shared" si="37"/>
        <v>55049.511676954295</v>
      </c>
      <c r="O105" s="13">
        <f t="shared" si="38"/>
        <v>57359.945026824164</v>
      </c>
      <c r="P105" s="13">
        <f t="shared" si="39"/>
        <v>59547.246531795274</v>
      </c>
      <c r="Q105" s="13">
        <f t="shared" si="40"/>
        <v>62399.154736644021</v>
      </c>
      <c r="R105" s="13">
        <f t="shared" si="41"/>
        <v>65653.241714779186</v>
      </c>
      <c r="S105" s="13">
        <f t="shared" si="42"/>
        <v>69351.714057746809</v>
      </c>
      <c r="T105" s="13">
        <f t="shared" si="43"/>
        <v>73212.306931491941</v>
      </c>
      <c r="U105" s="13">
        <f t="shared" si="44"/>
        <v>77287.460780368914</v>
      </c>
      <c r="V105" s="12">
        <f t="shared" si="45"/>
        <v>81589.082183025574</v>
      </c>
      <c r="W105" s="12">
        <f t="shared" si="46"/>
        <v>86129.737501980795</v>
      </c>
      <c r="X105" s="12">
        <f t="shared" si="47"/>
        <v>90922.689395387526</v>
      </c>
      <c r="Y105" s="12">
        <f t="shared" si="48"/>
        <v>95981.935346777042</v>
      </c>
      <c r="Z105" s="12">
        <f t="shared" si="49"/>
        <v>101322.24832418482</v>
      </c>
      <c r="AA105" s="12">
        <f t="shared" si="50"/>
        <v>106959.21968620231</v>
      </c>
      <c r="AB105" s="12">
        <f t="shared" si="51"/>
        <v>112909.30445898019</v>
      </c>
      <c r="AC105" s="12">
        <f t="shared" si="52"/>
        <v>119189.8691150471</v>
      </c>
      <c r="AD105" s="12">
        <f t="shared" si="29"/>
        <v>125819.24199202338</v>
      </c>
      <c r="AE105" s="12">
        <f t="shared" si="30"/>
        <v>132816.76649692081</v>
      </c>
      <c r="AF105" s="12">
        <f t="shared" si="53"/>
        <v>140202.85724975314</v>
      </c>
      <c r="AG105" s="12">
        <f t="shared" si="54"/>
        <v>147999.05932865324</v>
      </c>
    </row>
    <row r="106" spans="1:33" x14ac:dyDescent="0.35">
      <c r="A106" s="3"/>
      <c r="C106" s="14" t="str">
        <f t="shared" si="31"/>
        <v>GJ</v>
      </c>
      <c r="D106" s="13">
        <f t="shared" si="32"/>
        <v>615606.06999999995</v>
      </c>
      <c r="E106" s="13">
        <f t="shared" si="32"/>
        <v>682650.21</v>
      </c>
      <c r="F106" s="13">
        <f t="shared" si="32"/>
        <v>734283.87</v>
      </c>
      <c r="G106" s="13">
        <f t="shared" si="32"/>
        <v>811427.64</v>
      </c>
      <c r="H106" s="13">
        <f t="shared" si="33"/>
        <v>909484.99650273693</v>
      </c>
      <c r="I106" s="13">
        <f t="shared" si="34"/>
        <v>981341.96</v>
      </c>
      <c r="J106" s="13">
        <f t="shared" si="34"/>
        <v>1086569.73</v>
      </c>
      <c r="K106" s="13">
        <f t="shared" si="34"/>
        <v>1183019.75</v>
      </c>
      <c r="L106" s="13">
        <f t="shared" si="35"/>
        <v>1261841.7075340566</v>
      </c>
      <c r="M106" s="13">
        <f t="shared" si="36"/>
        <v>1200227.7319738143</v>
      </c>
      <c r="N106" s="13">
        <f t="shared" si="37"/>
        <v>1333196.7036047084</v>
      </c>
      <c r="O106" s="13">
        <f t="shared" si="38"/>
        <v>1442175.6589373327</v>
      </c>
      <c r="P106" s="13">
        <f t="shared" si="39"/>
        <v>1542743.7797887824</v>
      </c>
      <c r="Q106" s="13">
        <f t="shared" si="40"/>
        <v>1653119.3780701126</v>
      </c>
      <c r="R106" s="13">
        <f t="shared" si="41"/>
        <v>1764594.5150501018</v>
      </c>
      <c r="S106" s="13">
        <f t="shared" si="42"/>
        <v>1875683.6625077175</v>
      </c>
      <c r="T106" s="13">
        <f t="shared" si="43"/>
        <v>1992508.277598649</v>
      </c>
      <c r="U106" s="13">
        <f t="shared" si="44"/>
        <v>2116599.6883560154</v>
      </c>
      <c r="V106" s="12">
        <f t="shared" si="45"/>
        <v>2248409.3497010949</v>
      </c>
      <c r="W106" s="12">
        <f t="shared" si="46"/>
        <v>2388416.7306914302</v>
      </c>
      <c r="X106" s="12">
        <f t="shared" si="47"/>
        <v>2537131.0509591475</v>
      </c>
      <c r="Y106" s="12">
        <f t="shared" si="48"/>
        <v>2695093.1246689325</v>
      </c>
      <c r="Z106" s="12">
        <f t="shared" si="49"/>
        <v>2862877.3186466764</v>
      </c>
      <c r="AA106" s="12">
        <f t="shared" si="50"/>
        <v>3041093.6317408606</v>
      </c>
      <c r="AB106" s="12">
        <f t="shared" si="51"/>
        <v>3230389.9029151769</v>
      </c>
      <c r="AC106" s="12">
        <f t="shared" si="52"/>
        <v>3431454.1560342424</v>
      </c>
      <c r="AD106" s="12">
        <f t="shared" si="29"/>
        <v>3645017.0897962586</v>
      </c>
      <c r="AE106" s="12">
        <f t="shared" si="30"/>
        <v>3871854.7217888036</v>
      </c>
      <c r="AF106" s="12">
        <f t="shared" si="53"/>
        <v>4112791.1961985715</v>
      </c>
      <c r="AG106" s="12">
        <f t="shared" si="54"/>
        <v>4368701.7652946636</v>
      </c>
    </row>
    <row r="107" spans="1:33" x14ac:dyDescent="0.35">
      <c r="A107" s="3"/>
      <c r="C107" s="14" t="str">
        <f t="shared" si="31"/>
        <v>MP</v>
      </c>
      <c r="D107" s="13">
        <f t="shared" si="32"/>
        <v>315561.59000000003</v>
      </c>
      <c r="E107" s="13">
        <f t="shared" si="32"/>
        <v>351682.62</v>
      </c>
      <c r="F107" s="13">
        <f t="shared" si="32"/>
        <v>365133.94</v>
      </c>
      <c r="G107" s="13">
        <f t="shared" si="32"/>
        <v>383944.48</v>
      </c>
      <c r="H107" s="13">
        <f t="shared" si="33"/>
        <v>425767.05434944073</v>
      </c>
      <c r="I107" s="13">
        <f t="shared" si="34"/>
        <v>470669.16</v>
      </c>
      <c r="J107" s="13">
        <f t="shared" si="34"/>
        <v>497101.65</v>
      </c>
      <c r="K107" s="13">
        <f t="shared" si="34"/>
        <v>543234.89</v>
      </c>
      <c r="L107" s="13">
        <f t="shared" si="35"/>
        <v>572326.76284876908</v>
      </c>
      <c r="M107" s="13">
        <f t="shared" si="36"/>
        <v>544538.14088899712</v>
      </c>
      <c r="N107" s="13">
        <f t="shared" si="37"/>
        <v>596299.27852827555</v>
      </c>
      <c r="O107" s="13">
        <f t="shared" si="38"/>
        <v>638923.68867937918</v>
      </c>
      <c r="P107" s="13">
        <f t="shared" si="39"/>
        <v>677296.39059486764</v>
      </c>
      <c r="Q107" s="13">
        <f t="shared" si="40"/>
        <v>719495.74488333391</v>
      </c>
      <c r="R107" s="13">
        <f t="shared" si="41"/>
        <v>763940.33285849972</v>
      </c>
      <c r="S107" s="13">
        <f t="shared" si="42"/>
        <v>810304.01863148576</v>
      </c>
      <c r="T107" s="13">
        <f t="shared" si="43"/>
        <v>858939.18119446968</v>
      </c>
      <c r="U107" s="13">
        <f t="shared" si="44"/>
        <v>910489.39133746864</v>
      </c>
      <c r="V107" s="12">
        <f t="shared" si="45"/>
        <v>965129.13722352276</v>
      </c>
      <c r="W107" s="12">
        <f t="shared" si="46"/>
        <v>1023043.3384242827</v>
      </c>
      <c r="X107" s="12">
        <f t="shared" si="47"/>
        <v>1084427.9688044211</v>
      </c>
      <c r="Y107" s="12">
        <f t="shared" si="48"/>
        <v>1149490.7165586634</v>
      </c>
      <c r="Z107" s="12">
        <f t="shared" si="49"/>
        <v>1218451.683615128</v>
      </c>
      <c r="AA107" s="12">
        <f t="shared" si="50"/>
        <v>1291544.1267504387</v>
      </c>
      <c r="AB107" s="12">
        <f t="shared" si="51"/>
        <v>1369015.2429016826</v>
      </c>
      <c r="AC107" s="12">
        <f t="shared" si="52"/>
        <v>1451127.0013081946</v>
      </c>
      <c r="AD107" s="12">
        <f t="shared" si="29"/>
        <v>1538157.0252728581</v>
      </c>
      <c r="AE107" s="12">
        <f t="shared" si="30"/>
        <v>1630399.5264986225</v>
      </c>
      <c r="AF107" s="12">
        <f t="shared" si="53"/>
        <v>1728166.2951318549</v>
      </c>
      <c r="AG107" s="12">
        <f t="shared" si="54"/>
        <v>1831787.7488304607</v>
      </c>
    </row>
    <row r="108" spans="1:33" x14ac:dyDescent="0.35">
      <c r="A108" s="3"/>
      <c r="C108" s="14" t="str">
        <f t="shared" si="31"/>
        <v>MH</v>
      </c>
      <c r="D108" s="13">
        <f t="shared" si="32"/>
        <v>1280369.44</v>
      </c>
      <c r="E108" s="13">
        <f t="shared" si="32"/>
        <v>1357941.85</v>
      </c>
      <c r="F108" s="13">
        <f t="shared" si="32"/>
        <v>1451614.64</v>
      </c>
      <c r="G108" s="13">
        <f t="shared" si="32"/>
        <v>1543164.87</v>
      </c>
      <c r="H108" s="13">
        <f t="shared" si="33"/>
        <v>1682061.9603386591</v>
      </c>
      <c r="I108" s="13">
        <f t="shared" si="34"/>
        <v>1807045.75</v>
      </c>
      <c r="J108" s="13">
        <f t="shared" si="34"/>
        <v>1888706.19</v>
      </c>
      <c r="K108" s="13">
        <f t="shared" si="34"/>
        <v>1972959.7</v>
      </c>
      <c r="L108" s="13">
        <f t="shared" si="35"/>
        <v>2032522.0791586314</v>
      </c>
      <c r="M108" s="13">
        <f t="shared" si="36"/>
        <v>1822450.5714630447</v>
      </c>
      <c r="N108" s="13">
        <f t="shared" si="37"/>
        <v>1979120.0761707751</v>
      </c>
      <c r="O108" s="13">
        <f t="shared" si="38"/>
        <v>2110133.3607981298</v>
      </c>
      <c r="P108" s="13">
        <f t="shared" si="39"/>
        <v>2233039.3808104661</v>
      </c>
      <c r="Q108" s="13">
        <f t="shared" si="40"/>
        <v>2375419.1076058247</v>
      </c>
      <c r="R108" s="13">
        <f t="shared" si="41"/>
        <v>2525607.4504976603</v>
      </c>
      <c r="S108" s="13">
        <f t="shared" si="42"/>
        <v>2682556.0068321545</v>
      </c>
      <c r="T108" s="13">
        <f t="shared" si="43"/>
        <v>2847459.8812948391</v>
      </c>
      <c r="U108" s="13">
        <f t="shared" si="44"/>
        <v>3022487.3000331135</v>
      </c>
      <c r="V108" s="12">
        <f t="shared" si="45"/>
        <v>3208258.9663766199</v>
      </c>
      <c r="W108" s="12">
        <f t="shared" si="46"/>
        <v>3405433.5951477</v>
      </c>
      <c r="X108" s="12">
        <f t="shared" si="47"/>
        <v>3614710.2378277546</v>
      </c>
      <c r="Y108" s="12">
        <f t="shared" si="48"/>
        <v>3836830.7498024716</v>
      </c>
      <c r="Z108" s="12">
        <f t="shared" si="49"/>
        <v>4072582.4083588733</v>
      </c>
      <c r="AA108" s="12">
        <f t="shared" si="50"/>
        <v>4322800.69063609</v>
      </c>
      <c r="AB108" s="12">
        <f t="shared" si="51"/>
        <v>4588372.2212929176</v>
      </c>
      <c r="AC108" s="12">
        <f t="shared" si="52"/>
        <v>4870237.9002505643</v>
      </c>
      <c r="AD108" s="12">
        <f t="shared" si="29"/>
        <v>5169396.2215006147</v>
      </c>
      <c r="AE108" s="12">
        <f t="shared" si="30"/>
        <v>5486906.7946383143</v>
      </c>
      <c r="AF108" s="12">
        <f t="shared" si="53"/>
        <v>5823894.0814922508</v>
      </c>
      <c r="AG108" s="12">
        <f t="shared" si="54"/>
        <v>6181551.3609756343</v>
      </c>
    </row>
    <row r="109" spans="1:33" x14ac:dyDescent="0.35">
      <c r="A109" s="3"/>
      <c r="C109" s="14" t="str">
        <f t="shared" si="31"/>
        <v>PB</v>
      </c>
      <c r="D109" s="13">
        <f t="shared" si="32"/>
        <v>18768.16</v>
      </c>
      <c r="E109" s="13">
        <f t="shared" si="32"/>
        <v>20285.13</v>
      </c>
      <c r="F109" s="13">
        <f t="shared" si="32"/>
        <v>22104.7</v>
      </c>
      <c r="G109" s="13">
        <f t="shared" si="32"/>
        <v>22870.13</v>
      </c>
      <c r="H109" s="13">
        <f t="shared" si="33"/>
        <v>25350.896446368064</v>
      </c>
      <c r="I109" s="13">
        <f t="shared" si="34"/>
        <v>26917.21</v>
      </c>
      <c r="J109" s="13">
        <f t="shared" si="34"/>
        <v>28479.68</v>
      </c>
      <c r="K109" s="13">
        <f t="shared" si="34"/>
        <v>29865.86</v>
      </c>
      <c r="L109" s="13">
        <f t="shared" si="35"/>
        <v>31367.692569454091</v>
      </c>
      <c r="M109" s="13">
        <f t="shared" si="36"/>
        <v>27948.236765751008</v>
      </c>
      <c r="N109" s="13">
        <f t="shared" si="37"/>
        <v>30392.751100489517</v>
      </c>
      <c r="O109" s="13">
        <f t="shared" si="38"/>
        <v>32350.133857520053</v>
      </c>
      <c r="P109" s="13">
        <f t="shared" si="39"/>
        <v>34176.758508866464</v>
      </c>
      <c r="Q109" s="13">
        <f t="shared" si="40"/>
        <v>36294.685903806036</v>
      </c>
      <c r="R109" s="13">
        <f t="shared" si="41"/>
        <v>38524.495139718878</v>
      </c>
      <c r="S109" s="13">
        <f t="shared" si="42"/>
        <v>40849.638087264691</v>
      </c>
      <c r="T109" s="13">
        <f t="shared" si="43"/>
        <v>43287.782448134501</v>
      </c>
      <c r="U109" s="13">
        <f t="shared" si="44"/>
        <v>45871.244023496838</v>
      </c>
      <c r="V109" s="12">
        <f t="shared" si="45"/>
        <v>48608.672369234431</v>
      </c>
      <c r="W109" s="12">
        <f t="shared" si="46"/>
        <v>51509.231229019897</v>
      </c>
      <c r="X109" s="12">
        <f t="shared" si="47"/>
        <v>54582.629064698347</v>
      </c>
      <c r="Y109" s="12">
        <f t="shared" si="48"/>
        <v>57839.151397408263</v>
      </c>
      <c r="Z109" s="12">
        <f t="shared" si="49"/>
        <v>61289.69506672112</v>
      </c>
      <c r="AA109" s="12">
        <f t="shared" si="50"/>
        <v>64945.804521429862</v>
      </c>
      <c r="AB109" s="12">
        <f t="shared" si="51"/>
        <v>68819.710262342036</v>
      </c>
      <c r="AC109" s="12">
        <f t="shared" si="52"/>
        <v>72924.369564555935</v>
      </c>
      <c r="AD109" s="12">
        <f t="shared" si="29"/>
        <v>77273.509614242415</v>
      </c>
      <c r="AE109" s="12">
        <f t="shared" si="30"/>
        <v>81881.673202944672</v>
      </c>
      <c r="AF109" s="12">
        <f t="shared" si="53"/>
        <v>86764.267130871856</v>
      </c>
      <c r="AG109" s="12">
        <f t="shared" si="54"/>
        <v>91937.613479623091</v>
      </c>
    </row>
    <row r="110" spans="1:33" x14ac:dyDescent="0.35">
      <c r="A110" s="3"/>
      <c r="C110" s="14" t="str">
        <f t="shared" si="31"/>
        <v>TN</v>
      </c>
      <c r="D110" s="13">
        <f t="shared" si="32"/>
        <v>16818.009999999998</v>
      </c>
      <c r="E110" s="13">
        <f t="shared" si="32"/>
        <v>17310.43</v>
      </c>
      <c r="F110" s="13">
        <f t="shared" si="32"/>
        <v>19170.25</v>
      </c>
      <c r="G110" s="13">
        <f t="shared" si="32"/>
        <v>18206.650000000001</v>
      </c>
      <c r="H110" s="13">
        <f t="shared" si="33"/>
        <v>19380.29517134932</v>
      </c>
      <c r="I110" s="13">
        <f t="shared" si="34"/>
        <v>20474.36</v>
      </c>
      <c r="J110" s="13">
        <f t="shared" si="34"/>
        <v>22317.67</v>
      </c>
      <c r="K110" s="13">
        <f t="shared" si="34"/>
        <v>25983.66</v>
      </c>
      <c r="L110" s="13">
        <f t="shared" si="35"/>
        <v>25978.74825156157</v>
      </c>
      <c r="M110" s="13">
        <f t="shared" si="36"/>
        <v>24671.33884764235</v>
      </c>
      <c r="N110" s="13">
        <f t="shared" si="37"/>
        <v>26802.318387614574</v>
      </c>
      <c r="O110" s="13">
        <f t="shared" si="38"/>
        <v>28587.315778822245</v>
      </c>
      <c r="P110" s="13">
        <f t="shared" si="39"/>
        <v>30263.776092140353</v>
      </c>
      <c r="Q110" s="13">
        <f t="shared" si="40"/>
        <v>32205.514101890316</v>
      </c>
      <c r="R110" s="13">
        <f t="shared" si="41"/>
        <v>34254.615610867171</v>
      </c>
      <c r="S110" s="13">
        <f t="shared" si="42"/>
        <v>36396.97614933068</v>
      </c>
      <c r="T110" s="13">
        <f t="shared" si="43"/>
        <v>38648.921344190858</v>
      </c>
      <c r="U110" s="13">
        <f t="shared" si="44"/>
        <v>41040.014559266565</v>
      </c>
      <c r="V110" s="12">
        <f t="shared" si="45"/>
        <v>43578.843013013626</v>
      </c>
      <c r="W110" s="12">
        <f t="shared" si="46"/>
        <v>46274.523237828253</v>
      </c>
      <c r="X110" s="12">
        <f t="shared" si="47"/>
        <v>49136.733670311376</v>
      </c>
      <c r="Y110" s="12">
        <f t="shared" si="48"/>
        <v>52175.749246022264</v>
      </c>
      <c r="Z110" s="12">
        <f t="shared" si="49"/>
        <v>55402.478121886328</v>
      </c>
      <c r="AA110" s="12">
        <f t="shared" si="50"/>
        <v>58828.50065698276</v>
      </c>
      <c r="AB110" s="12">
        <f t="shared" si="51"/>
        <v>62466.110790462291</v>
      </c>
      <c r="AC110" s="12">
        <f t="shared" si="52"/>
        <v>66328.359963861905</v>
      </c>
      <c r="AD110" s="12">
        <f t="shared" si="29"/>
        <v>70429.103744122258</v>
      </c>
      <c r="AE110" s="12">
        <f t="shared" si="30"/>
        <v>74783.051313206495</v>
      </c>
      <c r="AF110" s="12">
        <f t="shared" si="53"/>
        <v>79405.818000401428</v>
      </c>
      <c r="AG110" s="12">
        <f t="shared" si="54"/>
        <v>84313.981044186279</v>
      </c>
    </row>
    <row r="111" spans="1:33" x14ac:dyDescent="0.35">
      <c r="A111" s="3"/>
      <c r="C111" s="1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22.5" x14ac:dyDescent="0.45">
      <c r="A112" s="3"/>
      <c r="C112" s="156" t="s">
        <v>176</v>
      </c>
      <c r="L112" s="4"/>
      <c r="M112" s="3"/>
      <c r="N112" s="2"/>
    </row>
    <row r="113" spans="1:35" x14ac:dyDescent="0.35">
      <c r="A113" s="3"/>
      <c r="C113" s="6"/>
      <c r="D113" s="9" t="str">
        <f t="shared" ref="D113:AG113" si="55">D78</f>
        <v>2011-12</v>
      </c>
      <c r="E113" s="9" t="str">
        <f t="shared" si="55"/>
        <v>2012-13</v>
      </c>
      <c r="F113" s="9" t="str">
        <f t="shared" si="55"/>
        <v>2013-14</v>
      </c>
      <c r="G113" s="9" t="str">
        <f t="shared" si="55"/>
        <v>2014-15</v>
      </c>
      <c r="H113" s="9" t="str">
        <f t="shared" si="55"/>
        <v>2015-16</v>
      </c>
      <c r="I113" s="9" t="str">
        <f t="shared" si="55"/>
        <v>2016-17</v>
      </c>
      <c r="J113" s="9" t="str">
        <f t="shared" si="55"/>
        <v>2017-18</v>
      </c>
      <c r="K113" s="9" t="str">
        <f t="shared" si="55"/>
        <v>2018-19</v>
      </c>
      <c r="L113" s="9" t="str">
        <f t="shared" si="55"/>
        <v>2019-20</v>
      </c>
      <c r="M113" s="9" t="str">
        <f t="shared" si="55"/>
        <v>2020-21</v>
      </c>
      <c r="N113" s="9" t="str">
        <f t="shared" si="55"/>
        <v>2021-22</v>
      </c>
      <c r="O113" s="9" t="str">
        <f t="shared" si="55"/>
        <v>2022-23</v>
      </c>
      <c r="P113" s="9" t="str">
        <f t="shared" si="55"/>
        <v>2023-24</v>
      </c>
      <c r="Q113" s="9" t="str">
        <f t="shared" si="55"/>
        <v>2024-25</v>
      </c>
      <c r="R113" s="9" t="str">
        <f t="shared" si="55"/>
        <v>2025-26</v>
      </c>
      <c r="S113" s="9" t="str">
        <f t="shared" si="55"/>
        <v>2026-27</v>
      </c>
      <c r="T113" s="9" t="str">
        <f t="shared" si="55"/>
        <v>2027-28</v>
      </c>
      <c r="U113" s="9" t="str">
        <f t="shared" si="55"/>
        <v>2028-29</v>
      </c>
      <c r="V113" s="9" t="str">
        <f t="shared" si="55"/>
        <v>2029-30</v>
      </c>
      <c r="W113" s="9" t="str">
        <f t="shared" si="55"/>
        <v>2030-31</v>
      </c>
      <c r="X113" s="9" t="str">
        <f t="shared" si="55"/>
        <v>2031-32</v>
      </c>
      <c r="Y113" s="9" t="str">
        <f t="shared" si="55"/>
        <v>2032-33</v>
      </c>
      <c r="Z113" s="9" t="str">
        <f t="shared" si="55"/>
        <v>2033-34</v>
      </c>
      <c r="AA113" s="9" t="str">
        <f t="shared" si="55"/>
        <v>2034-35</v>
      </c>
      <c r="AB113" s="9" t="str">
        <f t="shared" si="55"/>
        <v>2035-36</v>
      </c>
      <c r="AC113" s="9" t="str">
        <f t="shared" si="55"/>
        <v>2036-37</v>
      </c>
      <c r="AD113" s="9" t="str">
        <f t="shared" si="55"/>
        <v>2037-38</v>
      </c>
      <c r="AE113" s="9" t="str">
        <f t="shared" si="55"/>
        <v>2038-39</v>
      </c>
      <c r="AF113" s="9" t="str">
        <f t="shared" si="55"/>
        <v>2039-40</v>
      </c>
      <c r="AG113" s="9" t="str">
        <f t="shared" si="55"/>
        <v>2040-41</v>
      </c>
      <c r="AI113" s="2" t="s">
        <v>184</v>
      </c>
    </row>
    <row r="114" spans="1:35" x14ac:dyDescent="0.35">
      <c r="A114" s="3"/>
      <c r="B114" s="160"/>
      <c r="C114" s="7" t="s">
        <v>7</v>
      </c>
      <c r="D114" s="8">
        <f t="shared" ref="D114:M123" si="56">SUMIF($C$79:$C$110,$C114,D$79:D$110)</f>
        <v>247143.96</v>
      </c>
      <c r="E114" s="8">
        <f t="shared" si="56"/>
        <v>256850.96</v>
      </c>
      <c r="F114" s="8">
        <f t="shared" si="56"/>
        <v>269649.84000000003</v>
      </c>
      <c r="G114" s="8">
        <f t="shared" si="56"/>
        <v>279482.44</v>
      </c>
      <c r="H114" s="8">
        <f>SUMIF($C$79:$C$110,$C114,H$79:H$110)</f>
        <v>301466.74140599213</v>
      </c>
      <c r="I114" s="8">
        <f t="shared" si="56"/>
        <v>318797.45</v>
      </c>
      <c r="J114" s="8">
        <f t="shared" si="56"/>
        <v>344027.83</v>
      </c>
      <c r="K114" s="8">
        <f t="shared" si="56"/>
        <v>381382.53</v>
      </c>
      <c r="L114" s="8">
        <f t="shared" si="56"/>
        <v>407347.76061346213</v>
      </c>
      <c r="M114" s="8">
        <f t="shared" si="56"/>
        <v>405024.90485911479</v>
      </c>
      <c r="N114" s="8">
        <f t="shared" ref="N114:W123" si="57">SUMIF($C$79:$C$110,$C114,N$79:N$110)</f>
        <v>439934.2881381358</v>
      </c>
      <c r="O114" s="8">
        <f t="shared" si="57"/>
        <v>469153.83241193241</v>
      </c>
      <c r="P114" s="8">
        <f t="shared" si="57"/>
        <v>496582.53814399033</v>
      </c>
      <c r="Q114" s="8">
        <f t="shared" si="57"/>
        <v>528354.0058139395</v>
      </c>
      <c r="R114" s="8">
        <f t="shared" si="57"/>
        <v>561875.7723341604</v>
      </c>
      <c r="S114" s="8">
        <f t="shared" si="57"/>
        <v>596915.63032206742</v>
      </c>
      <c r="T114" s="8">
        <f t="shared" si="57"/>
        <v>633740.50283208792</v>
      </c>
      <c r="U114" s="8">
        <f t="shared" si="57"/>
        <v>672834.15907883586</v>
      </c>
      <c r="V114" s="8">
        <f t="shared" si="57"/>
        <v>714336.2032024872</v>
      </c>
      <c r="W114" s="8">
        <f t="shared" si="57"/>
        <v>758394.81932084786</v>
      </c>
      <c r="X114" s="8">
        <f t="shared" ref="X114:AG129" si="58">SUMIF($C$79:$C$110,$C114,X$79:X$110)</f>
        <v>805167.29825599899</v>
      </c>
      <c r="Y114" s="8">
        <f t="shared" si="58"/>
        <v>854820.59656250349</v>
      </c>
      <c r="Z114" s="8">
        <f t="shared" si="58"/>
        <v>907531.92983608553</v>
      </c>
      <c r="AA114" s="8">
        <f t="shared" si="58"/>
        <v>963489.40240282065</v>
      </c>
      <c r="AB114" s="8">
        <f t="shared" si="58"/>
        <v>1022892.6756174063</v>
      </c>
      <c r="AC114" s="8">
        <f t="shared" si="58"/>
        <v>1085953.6771354643</v>
      </c>
      <c r="AD114" s="8">
        <f t="shared" si="58"/>
        <v>1152897.3536695628</v>
      </c>
      <c r="AE114" s="8">
        <f t="shared" si="58"/>
        <v>1223962.4698922134</v>
      </c>
      <c r="AF114" s="8">
        <f t="shared" si="58"/>
        <v>1299402.456312076</v>
      </c>
      <c r="AG114" s="8">
        <f>SUMIF($C$79:$C$110,$C114,AG$79:AG$110)</f>
        <v>1379486.3091225175</v>
      </c>
      <c r="AH114" s="2" t="str">
        <f t="shared" ref="AH114:AH138" si="59">C114</f>
        <v>BR</v>
      </c>
      <c r="AI114" s="192">
        <f>(AG114/P114)^(1/17)-1</f>
        <v>6.1943782426128857E-2</v>
      </c>
    </row>
    <row r="115" spans="1:35" x14ac:dyDescent="0.35">
      <c r="A115" s="3"/>
      <c r="B115" s="160"/>
      <c r="C115" s="7" t="s">
        <v>22</v>
      </c>
      <c r="D115" s="8">
        <f t="shared" si="56"/>
        <v>150917.59</v>
      </c>
      <c r="E115" s="8">
        <f t="shared" si="56"/>
        <v>163250.26999999999</v>
      </c>
      <c r="F115" s="8">
        <f t="shared" si="56"/>
        <v>165816.26</v>
      </c>
      <c r="G115" s="8">
        <f t="shared" si="56"/>
        <v>186534.39</v>
      </c>
      <c r="H115" s="8">
        <f t="shared" si="56"/>
        <v>177817.7140951539</v>
      </c>
      <c r="I115" s="8">
        <f t="shared" si="56"/>
        <v>193173.92</v>
      </c>
      <c r="J115" s="8">
        <f t="shared" si="56"/>
        <v>210587.3</v>
      </c>
      <c r="K115" s="8">
        <f t="shared" si="56"/>
        <v>229274.47</v>
      </c>
      <c r="L115" s="8">
        <f t="shared" si="56"/>
        <v>237058.76887180586</v>
      </c>
      <c r="M115" s="8">
        <f t="shared" si="56"/>
        <v>219046.47157044659</v>
      </c>
      <c r="N115" s="8">
        <f t="shared" si="57"/>
        <v>237395.03785827715</v>
      </c>
      <c r="O115" s="8">
        <f t="shared" si="57"/>
        <v>252597.11448692565</v>
      </c>
      <c r="P115" s="8">
        <f t="shared" si="57"/>
        <v>266768.07352723676</v>
      </c>
      <c r="Q115" s="8">
        <f t="shared" si="57"/>
        <v>283202.25352562446</v>
      </c>
      <c r="R115" s="8">
        <f t="shared" si="57"/>
        <v>300497.8009832332</v>
      </c>
      <c r="S115" s="8">
        <f t="shared" si="57"/>
        <v>318524.78781148035</v>
      </c>
      <c r="T115" s="8">
        <f t="shared" si="57"/>
        <v>337420.16997157055</v>
      </c>
      <c r="U115" s="8">
        <f t="shared" si="57"/>
        <v>357434.85452714923</v>
      </c>
      <c r="V115" s="8">
        <f t="shared" si="57"/>
        <v>378635.05576464487</v>
      </c>
      <c r="W115" s="8">
        <f t="shared" si="57"/>
        <v>401090.89999121474</v>
      </c>
      <c r="X115" s="8">
        <f t="shared" si="58"/>
        <v>424876.65638354811</v>
      </c>
      <c r="Y115" s="8">
        <f t="shared" si="58"/>
        <v>450070.98144365946</v>
      </c>
      <c r="Z115" s="8">
        <f t="shared" si="58"/>
        <v>476757.17786285706</v>
      </c>
      <c r="AA115" s="8">
        <f t="shared" si="58"/>
        <v>505023.46864220127</v>
      </c>
      <c r="AB115" s="8">
        <f t="shared" si="58"/>
        <v>534963.28736766463</v>
      </c>
      <c r="AC115" s="8">
        <f t="shared" si="58"/>
        <v>566675.58559103229</v>
      </c>
      <c r="AD115" s="8">
        <f t="shared" si="58"/>
        <v>600265.15832351858</v>
      </c>
      <c r="AE115" s="8">
        <f t="shared" si="58"/>
        <v>635842.98870828864</v>
      </c>
      <c r="AF115" s="8">
        <f t="shared" si="58"/>
        <v>673526.61300078314</v>
      </c>
      <c r="AG115" s="8">
        <f t="shared" si="58"/>
        <v>713440.50705211202</v>
      </c>
      <c r="AH115" s="2" t="str">
        <f t="shared" si="59"/>
        <v>JH</v>
      </c>
      <c r="AI115" s="192">
        <f t="shared" ref="AI115:AI138" si="60">(AG115/P115)^(1/17)-1</f>
        <v>5.9572841932709064E-2</v>
      </c>
    </row>
    <row r="116" spans="1:35" x14ac:dyDescent="0.35">
      <c r="A116" s="3"/>
      <c r="B116" s="160"/>
      <c r="C116" s="7" t="s">
        <v>23</v>
      </c>
      <c r="D116" s="8">
        <f t="shared" si="56"/>
        <v>230987.08</v>
      </c>
      <c r="E116" s="8">
        <f t="shared" si="56"/>
        <v>243363.48</v>
      </c>
      <c r="F116" s="8">
        <f t="shared" si="56"/>
        <v>265891.53000000003</v>
      </c>
      <c r="G116" s="8">
        <f t="shared" si="56"/>
        <v>270665.34000000003</v>
      </c>
      <c r="H116" s="8">
        <f t="shared" si="56"/>
        <v>297135.9710584745</v>
      </c>
      <c r="I116" s="8">
        <f t="shared" si="56"/>
        <v>337348.06</v>
      </c>
      <c r="J116" s="8">
        <f t="shared" si="56"/>
        <v>361657.51</v>
      </c>
      <c r="K116" s="8">
        <f t="shared" si="56"/>
        <v>386798.56</v>
      </c>
      <c r="L116" s="8">
        <f t="shared" si="56"/>
        <v>407960.4857491891</v>
      </c>
      <c r="M116" s="8">
        <f t="shared" si="56"/>
        <v>374586.52817837178</v>
      </c>
      <c r="N116" s="8">
        <f t="shared" si="57"/>
        <v>410188.2181393085</v>
      </c>
      <c r="O116" s="8">
        <f t="shared" si="57"/>
        <v>439504.34020029037</v>
      </c>
      <c r="P116" s="8">
        <f t="shared" si="57"/>
        <v>465895.41923210298</v>
      </c>
      <c r="Q116" s="8">
        <f t="shared" si="57"/>
        <v>494918.42494488828</v>
      </c>
      <c r="R116" s="8">
        <f t="shared" si="57"/>
        <v>525485.2678197429</v>
      </c>
      <c r="S116" s="8">
        <f t="shared" si="57"/>
        <v>557371.56797020964</v>
      </c>
      <c r="T116" s="8">
        <f t="shared" si="57"/>
        <v>590819.66952879599</v>
      </c>
      <c r="U116" s="8">
        <f t="shared" si="57"/>
        <v>626272.20080148522</v>
      </c>
      <c r="V116" s="8">
        <f t="shared" si="57"/>
        <v>663849.1214006095</v>
      </c>
      <c r="W116" s="8">
        <f t="shared" si="57"/>
        <v>703677.56121280289</v>
      </c>
      <c r="X116" s="8">
        <f t="shared" si="58"/>
        <v>745892.24847792892</v>
      </c>
      <c r="Y116" s="8">
        <f t="shared" si="58"/>
        <v>790635.96339674131</v>
      </c>
      <c r="Z116" s="8">
        <f t="shared" si="58"/>
        <v>838060.01878810383</v>
      </c>
      <c r="AA116" s="8">
        <f t="shared" si="58"/>
        <v>888324.76940711273</v>
      </c>
      <c r="AB116" s="8">
        <f t="shared" si="58"/>
        <v>941600.15163135668</v>
      </c>
      <c r="AC116" s="8">
        <f t="shared" si="58"/>
        <v>998066.25532414427</v>
      </c>
      <c r="AD116" s="8">
        <f t="shared" si="58"/>
        <v>1057913.9297911685</v>
      </c>
      <c r="AE116" s="8">
        <f t="shared" si="58"/>
        <v>1121345.4258611053</v>
      </c>
      <c r="AF116" s="8">
        <f t="shared" si="58"/>
        <v>1188575.0762414674</v>
      </c>
      <c r="AG116" s="8">
        <f t="shared" si="58"/>
        <v>1259830.0164290126</v>
      </c>
      <c r="AH116" s="2" t="str">
        <f t="shared" si="59"/>
        <v>OD</v>
      </c>
      <c r="AI116" s="192">
        <f t="shared" si="60"/>
        <v>6.0261880930235545E-2</v>
      </c>
    </row>
    <row r="117" spans="1:35" x14ac:dyDescent="0.35">
      <c r="A117" s="3"/>
      <c r="B117" s="160"/>
      <c r="C117" s="7" t="s">
        <v>24</v>
      </c>
      <c r="D117" s="8">
        <f t="shared" si="56"/>
        <v>520485.04</v>
      </c>
      <c r="E117" s="8">
        <f t="shared" si="56"/>
        <v>542190.68999999994</v>
      </c>
      <c r="F117" s="8">
        <f t="shared" si="56"/>
        <v>558497.06999999995</v>
      </c>
      <c r="G117" s="8">
        <f t="shared" si="56"/>
        <v>574364.34</v>
      </c>
      <c r="H117" s="8">
        <f t="shared" si="56"/>
        <v>619780.00406724762</v>
      </c>
      <c r="I117" s="8">
        <f t="shared" si="56"/>
        <v>653415.93000000005</v>
      </c>
      <c r="J117" s="8">
        <f t="shared" si="56"/>
        <v>694980.32</v>
      </c>
      <c r="K117" s="8">
        <f t="shared" si="56"/>
        <v>739081.86</v>
      </c>
      <c r="L117" s="8">
        <f t="shared" si="56"/>
        <v>780025.86684242904</v>
      </c>
      <c r="M117" s="8">
        <f t="shared" si="56"/>
        <v>764668.44245959318</v>
      </c>
      <c r="N117" s="8">
        <f t="shared" si="57"/>
        <v>824774.17757490312</v>
      </c>
      <c r="O117" s="8">
        <f t="shared" si="57"/>
        <v>873410.31495834957</v>
      </c>
      <c r="P117" s="8">
        <f t="shared" si="57"/>
        <v>918016.09822152241</v>
      </c>
      <c r="Q117" s="8">
        <f t="shared" si="57"/>
        <v>969928.36968237918</v>
      </c>
      <c r="R117" s="8">
        <f t="shared" si="57"/>
        <v>1024261.3111694754</v>
      </c>
      <c r="S117" s="8">
        <f t="shared" si="57"/>
        <v>1080535.9446406371</v>
      </c>
      <c r="T117" s="8">
        <f t="shared" si="57"/>
        <v>1139183.107307954</v>
      </c>
      <c r="U117" s="8">
        <f t="shared" si="57"/>
        <v>1201008.024074984</v>
      </c>
      <c r="V117" s="8">
        <f t="shared" si="57"/>
        <v>1266182.6050985011</v>
      </c>
      <c r="W117" s="8">
        <f t="shared" si="57"/>
        <v>1334888.0466173543</v>
      </c>
      <c r="X117" s="8">
        <f t="shared" si="58"/>
        <v>1407315.3318557888</v>
      </c>
      <c r="Y117" s="8">
        <f t="shared" si="58"/>
        <v>1483665.7589106888</v>
      </c>
      <c r="Z117" s="8">
        <f t="shared" si="58"/>
        <v>1564151.4970745943</v>
      </c>
      <c r="AA117" s="8">
        <f t="shared" si="58"/>
        <v>1648996.173124372</v>
      </c>
      <c r="AB117" s="8">
        <f t="shared" si="58"/>
        <v>1738435.4891876434</v>
      </c>
      <c r="AC117" s="8">
        <f t="shared" si="58"/>
        <v>1832717.8738856921</v>
      </c>
      <c r="AD117" s="8">
        <f t="shared" si="58"/>
        <v>1932105.1685428666</v>
      </c>
      <c r="AE117" s="8">
        <f t="shared" si="58"/>
        <v>2036873.3503486554</v>
      </c>
      <c r="AF117" s="8">
        <f t="shared" si="58"/>
        <v>2147313.29445998</v>
      </c>
      <c r="AG117" s="8">
        <f t="shared" si="58"/>
        <v>2263731.5771379899</v>
      </c>
      <c r="AH117" s="2" t="str">
        <f t="shared" si="59"/>
        <v>WB</v>
      </c>
      <c r="AI117" s="192">
        <f t="shared" si="60"/>
        <v>5.4526095375616146E-2</v>
      </c>
    </row>
    <row r="118" spans="1:35" x14ac:dyDescent="0.35">
      <c r="A118" s="3"/>
      <c r="B118" s="160"/>
      <c r="C118" s="7" t="s">
        <v>25</v>
      </c>
      <c r="D118" s="8">
        <f t="shared" si="56"/>
        <v>143174.91</v>
      </c>
      <c r="E118" s="8">
        <f t="shared" si="56"/>
        <v>147342.38</v>
      </c>
      <c r="F118" s="8">
        <f t="shared" si="56"/>
        <v>154525.4</v>
      </c>
      <c r="G118" s="8">
        <f t="shared" si="56"/>
        <v>165212.29999999999</v>
      </c>
      <c r="H118" s="8">
        <f t="shared" si="56"/>
        <v>194318.0584243114</v>
      </c>
      <c r="I118" s="8">
        <f t="shared" si="56"/>
        <v>202080.84</v>
      </c>
      <c r="J118" s="8">
        <f t="shared" si="56"/>
        <v>219919.37</v>
      </c>
      <c r="K118" s="8">
        <f t="shared" si="56"/>
        <v>231039.57</v>
      </c>
      <c r="L118" s="8">
        <f t="shared" si="56"/>
        <v>250510.98823444892</v>
      </c>
      <c r="M118" s="8">
        <f t="shared" si="56"/>
        <v>242043.53089329839</v>
      </c>
      <c r="N118" s="8">
        <f t="shared" si="57"/>
        <v>263715.11901497573</v>
      </c>
      <c r="O118" s="8">
        <f t="shared" si="57"/>
        <v>281208.33765747689</v>
      </c>
      <c r="P118" s="8">
        <f t="shared" si="57"/>
        <v>297625.45775973616</v>
      </c>
      <c r="Q118" s="8">
        <f t="shared" si="57"/>
        <v>316642.60118959768</v>
      </c>
      <c r="R118" s="8">
        <f t="shared" si="57"/>
        <v>336705.61108503304</v>
      </c>
      <c r="S118" s="8">
        <f t="shared" si="57"/>
        <v>357675.09942257102</v>
      </c>
      <c r="T118" s="8">
        <f t="shared" si="57"/>
        <v>379710.78022643586</v>
      </c>
      <c r="U118" s="8">
        <f t="shared" si="57"/>
        <v>403102.23192731879</v>
      </c>
      <c r="V118" s="8">
        <f t="shared" si="57"/>
        <v>427932.76471491356</v>
      </c>
      <c r="W118" s="8">
        <f t="shared" si="57"/>
        <v>454290.80196197901</v>
      </c>
      <c r="X118" s="8">
        <f t="shared" si="58"/>
        <v>482270.19369340199</v>
      </c>
      <c r="Y118" s="8">
        <f t="shared" si="58"/>
        <v>511970.54925237945</v>
      </c>
      <c r="Z118" s="8">
        <f t="shared" si="58"/>
        <v>543497.59033818869</v>
      </c>
      <c r="AA118" s="8">
        <f t="shared" si="58"/>
        <v>576963.5256618018</v>
      </c>
      <c r="AB118" s="8">
        <f t="shared" si="58"/>
        <v>612487.44854177092</v>
      </c>
      <c r="AC118" s="8">
        <f t="shared" si="58"/>
        <v>650195.75884363172</v>
      </c>
      <c r="AD118" s="8">
        <f t="shared" si="58"/>
        <v>690222.61075182911</v>
      </c>
      <c r="AE118" s="8">
        <f t="shared" si="58"/>
        <v>732710.38795415743</v>
      </c>
      <c r="AF118" s="8">
        <f t="shared" si="58"/>
        <v>777810.20791526465</v>
      </c>
      <c r="AG118" s="8">
        <f t="shared" si="58"/>
        <v>825682.45701819658</v>
      </c>
      <c r="AH118" s="2" t="str">
        <f t="shared" si="59"/>
        <v>AS</v>
      </c>
      <c r="AI118" s="192">
        <f t="shared" si="60"/>
        <v>6.1859933575241666E-2</v>
      </c>
    </row>
    <row r="119" spans="1:35" x14ac:dyDescent="0.35">
      <c r="A119" s="3"/>
      <c r="B119" s="160"/>
      <c r="C119" s="7" t="s">
        <v>13</v>
      </c>
      <c r="D119" s="8">
        <f t="shared" si="56"/>
        <v>297538.52</v>
      </c>
      <c r="E119" s="8">
        <f t="shared" si="56"/>
        <v>320911.90999999997</v>
      </c>
      <c r="F119" s="8">
        <f t="shared" si="56"/>
        <v>347506.61</v>
      </c>
      <c r="G119" s="8">
        <f t="shared" si="56"/>
        <v>370534.51</v>
      </c>
      <c r="H119" s="8">
        <f t="shared" si="56"/>
        <v>420346.58826172596</v>
      </c>
      <c r="I119" s="8">
        <f t="shared" si="56"/>
        <v>456709.11</v>
      </c>
      <c r="J119" s="8">
        <f t="shared" si="56"/>
        <v>482036.15</v>
      </c>
      <c r="K119" s="8">
        <f t="shared" si="56"/>
        <v>524170.88</v>
      </c>
      <c r="L119" s="8">
        <f t="shared" si="56"/>
        <v>562860.0411690101</v>
      </c>
      <c r="M119" s="8">
        <f t="shared" si="56"/>
        <v>517250.41352107126</v>
      </c>
      <c r="N119" s="8">
        <f t="shared" si="57"/>
        <v>568114.40601906588</v>
      </c>
      <c r="O119" s="8">
        <f t="shared" si="57"/>
        <v>610462.25097357517</v>
      </c>
      <c r="P119" s="8">
        <f t="shared" si="57"/>
        <v>648886.68373641069</v>
      </c>
      <c r="Q119" s="8">
        <f t="shared" si="57"/>
        <v>691103.55120650085</v>
      </c>
      <c r="R119" s="8">
        <f t="shared" si="57"/>
        <v>733451.60680774704</v>
      </c>
      <c r="S119" s="8">
        <f t="shared" si="57"/>
        <v>777601.60367398185</v>
      </c>
      <c r="T119" s="8">
        <f t="shared" si="57"/>
        <v>823888.98910222622</v>
      </c>
      <c r="U119" s="8">
        <f t="shared" si="57"/>
        <v>872927.7602517138</v>
      </c>
      <c r="V119" s="8">
        <f t="shared" si="57"/>
        <v>924881.24357485026</v>
      </c>
      <c r="W119" s="8">
        <f t="shared" si="57"/>
        <v>979922.44852887036</v>
      </c>
      <c r="X119" s="8">
        <f t="shared" si="58"/>
        <v>1038234.6409576325</v>
      </c>
      <c r="Y119" s="8">
        <f t="shared" si="58"/>
        <v>1100011.9503881477</v>
      </c>
      <c r="Z119" s="8">
        <f t="shared" si="58"/>
        <v>1165460.0132457267</v>
      </c>
      <c r="AA119" s="8">
        <f t="shared" si="58"/>
        <v>1234796.6541099087</v>
      </c>
      <c r="AB119" s="8">
        <f t="shared" si="58"/>
        <v>1308252.6072586093</v>
      </c>
      <c r="AC119" s="8">
        <f t="shared" si="58"/>
        <v>1386072.2808805562</v>
      </c>
      <c r="AD119" s="8">
        <f t="shared" si="58"/>
        <v>1468514.5664765607</v>
      </c>
      <c r="AE119" s="8">
        <f t="shared" si="58"/>
        <v>1555853.6961189124</v>
      </c>
      <c r="AF119" s="8">
        <f t="shared" si="58"/>
        <v>1648380.1503957193</v>
      </c>
      <c r="AG119" s="8">
        <f t="shared" si="58"/>
        <v>1746401.6200337976</v>
      </c>
      <c r="AH119" s="2" t="str">
        <f t="shared" si="59"/>
        <v>HR</v>
      </c>
      <c r="AI119" s="192">
        <f t="shared" si="60"/>
        <v>5.996777615564497E-2</v>
      </c>
    </row>
    <row r="120" spans="1:35" x14ac:dyDescent="0.35">
      <c r="A120" s="3"/>
      <c r="B120" s="160"/>
      <c r="C120" s="7" t="s">
        <v>1</v>
      </c>
      <c r="D120" s="8">
        <f t="shared" si="56"/>
        <v>72719.83</v>
      </c>
      <c r="E120" s="8">
        <f t="shared" si="56"/>
        <v>77384.28</v>
      </c>
      <c r="F120" s="8">
        <f t="shared" si="56"/>
        <v>82846.69</v>
      </c>
      <c r="G120" s="8">
        <f t="shared" si="56"/>
        <v>89060.19</v>
      </c>
      <c r="H120" s="8">
        <f t="shared" si="56"/>
        <v>97890.671898370361</v>
      </c>
      <c r="I120" s="8">
        <f t="shared" si="56"/>
        <v>103054.99</v>
      </c>
      <c r="J120" s="8">
        <f t="shared" si="56"/>
        <v>109406.27</v>
      </c>
      <c r="K120" s="8">
        <f t="shared" si="56"/>
        <v>116410.88</v>
      </c>
      <c r="L120" s="8">
        <f t="shared" si="56"/>
        <v>120488.3338561314</v>
      </c>
      <c r="M120" s="8">
        <f t="shared" si="56"/>
        <v>110750.88482423237</v>
      </c>
      <c r="N120" s="8">
        <f t="shared" si="57"/>
        <v>120535.53173414388</v>
      </c>
      <c r="O120" s="8">
        <f t="shared" si="57"/>
        <v>128397.58633838622</v>
      </c>
      <c r="P120" s="8">
        <f t="shared" si="57"/>
        <v>135752.34821128935</v>
      </c>
      <c r="Q120" s="8">
        <f t="shared" si="57"/>
        <v>144276.37648055388</v>
      </c>
      <c r="R120" s="8">
        <f t="shared" si="57"/>
        <v>153258.59620752215</v>
      </c>
      <c r="S120" s="8">
        <f t="shared" si="57"/>
        <v>162634.17223183042</v>
      </c>
      <c r="T120" s="8">
        <f t="shared" si="57"/>
        <v>172474.3956361782</v>
      </c>
      <c r="U120" s="8">
        <f t="shared" si="57"/>
        <v>182909.18515167371</v>
      </c>
      <c r="V120" s="8">
        <f t="shared" si="57"/>
        <v>193974.418828061</v>
      </c>
      <c r="W120" s="8">
        <f t="shared" si="57"/>
        <v>205708.13704476491</v>
      </c>
      <c r="X120" s="8">
        <f t="shared" si="58"/>
        <v>218150.6726804935</v>
      </c>
      <c r="Y120" s="8">
        <f t="shared" si="58"/>
        <v>231344.78911030552</v>
      </c>
      <c r="Z120" s="8">
        <f t="shared" si="58"/>
        <v>245335.82650034453</v>
      </c>
      <c r="AA120" s="8">
        <f t="shared" si="58"/>
        <v>260171.85689865935</v>
      </c>
      <c r="AB120" s="8">
        <f t="shared" si="58"/>
        <v>275903.84865044185</v>
      </c>
      <c r="AC120" s="8">
        <f t="shared" si="58"/>
        <v>292585.84069771454</v>
      </c>
      <c r="AD120" s="8">
        <f t="shared" si="58"/>
        <v>310275.12735710654</v>
      </c>
      <c r="AE120" s="8">
        <f t="shared" si="58"/>
        <v>329032.45420497208</v>
      </c>
      <c r="AF120" s="8">
        <f t="shared" si="58"/>
        <v>348922.22573686298</v>
      </c>
      <c r="AG120" s="8">
        <f t="shared" si="58"/>
        <v>370012.72550837795</v>
      </c>
      <c r="AH120" s="2" t="str">
        <f t="shared" si="59"/>
        <v>HP</v>
      </c>
      <c r="AI120" s="192">
        <f t="shared" si="60"/>
        <v>6.0756842164429781E-2</v>
      </c>
    </row>
    <row r="121" spans="1:35" x14ac:dyDescent="0.35">
      <c r="A121" s="3"/>
      <c r="B121" s="160"/>
      <c r="C121" s="7" t="s">
        <v>14</v>
      </c>
      <c r="D121" s="8">
        <f t="shared" si="56"/>
        <v>78255.55</v>
      </c>
      <c r="E121" s="8">
        <f t="shared" si="56"/>
        <v>80766.570000000007</v>
      </c>
      <c r="F121" s="8">
        <f t="shared" si="56"/>
        <v>85115.5</v>
      </c>
      <c r="G121" s="8">
        <f t="shared" si="56"/>
        <v>82372.11</v>
      </c>
      <c r="H121" s="8">
        <f t="shared" si="56"/>
        <v>98630.164217051497</v>
      </c>
      <c r="I121" s="8">
        <f t="shared" si="56"/>
        <v>100198.68</v>
      </c>
      <c r="J121" s="8">
        <f t="shared" si="56"/>
        <v>106624.14</v>
      </c>
      <c r="K121" s="8">
        <f t="shared" si="56"/>
        <v>115061.96</v>
      </c>
      <c r="L121" s="8">
        <f t="shared" si="56"/>
        <v>117778.75189414484</v>
      </c>
      <c r="M121" s="8">
        <f t="shared" si="56"/>
        <v>112552.2328757272</v>
      </c>
      <c r="N121" s="8">
        <f t="shared" si="57"/>
        <v>121411.83711296176</v>
      </c>
      <c r="O121" s="8">
        <f t="shared" si="57"/>
        <v>128584.70688666082</v>
      </c>
      <c r="P121" s="8">
        <f t="shared" si="57"/>
        <v>135165.64681120819</v>
      </c>
      <c r="Q121" s="8">
        <f t="shared" si="57"/>
        <v>142823.844681552</v>
      </c>
      <c r="R121" s="8">
        <f t="shared" si="57"/>
        <v>150840.11451819059</v>
      </c>
      <c r="S121" s="8">
        <f t="shared" si="57"/>
        <v>159144.02237635039</v>
      </c>
      <c r="T121" s="8">
        <f t="shared" si="57"/>
        <v>167799.11882455976</v>
      </c>
      <c r="U121" s="8">
        <f t="shared" si="57"/>
        <v>176924.13295554733</v>
      </c>
      <c r="V121" s="8">
        <f t="shared" si="57"/>
        <v>186544.53789242232</v>
      </c>
      <c r="W121" s="8">
        <f t="shared" si="57"/>
        <v>196687.18553731285</v>
      </c>
      <c r="X121" s="8">
        <f t="shared" si="58"/>
        <v>207380.38109596624</v>
      </c>
      <c r="Y121" s="8">
        <f t="shared" si="58"/>
        <v>218653.9616252225</v>
      </c>
      <c r="Z121" s="8">
        <f t="shared" si="58"/>
        <v>230539.378820251</v>
      </c>
      <c r="AA121" s="8">
        <f t="shared" si="58"/>
        <v>243069.7862701219</v>
      </c>
      <c r="AB121" s="8">
        <f t="shared" si="58"/>
        <v>256280.13142259256</v>
      </c>
      <c r="AC121" s="8">
        <f t="shared" si="58"/>
        <v>270207.25251195912</v>
      </c>
      <c r="AD121" s="8">
        <f t="shared" si="58"/>
        <v>284889.98071749345</v>
      </c>
      <c r="AE121" s="8">
        <f t="shared" si="58"/>
        <v>300369.2478343866</v>
      </c>
      <c r="AF121" s="8">
        <f t="shared" si="58"/>
        <v>316688.19975430192</v>
      </c>
      <c r="AG121" s="8">
        <f t="shared" si="58"/>
        <v>333892.31606863067</v>
      </c>
      <c r="AH121" s="2" t="str">
        <f t="shared" si="59"/>
        <v>JK</v>
      </c>
      <c r="AI121" s="192">
        <f t="shared" si="60"/>
        <v>5.4635433690062518E-2</v>
      </c>
    </row>
    <row r="122" spans="1:35" x14ac:dyDescent="0.35">
      <c r="A122" s="3"/>
      <c r="B122" s="160"/>
      <c r="C122" s="7" t="s">
        <v>2</v>
      </c>
      <c r="D122" s="8">
        <f t="shared" si="56"/>
        <v>285396.43</v>
      </c>
      <c r="E122" s="8">
        <f t="shared" si="56"/>
        <v>301107.98</v>
      </c>
      <c r="F122" s="8">
        <f t="shared" si="56"/>
        <v>321554.43</v>
      </c>
      <c r="G122" s="8">
        <f t="shared" si="56"/>
        <v>334995.46000000002</v>
      </c>
      <c r="H122" s="8">
        <f t="shared" si="56"/>
        <v>360944.98263172165</v>
      </c>
      <c r="I122" s="8">
        <f t="shared" si="56"/>
        <v>379637.77</v>
      </c>
      <c r="J122" s="8">
        <f t="shared" si="56"/>
        <v>403885.29</v>
      </c>
      <c r="K122" s="8">
        <f t="shared" si="56"/>
        <v>426884.75</v>
      </c>
      <c r="L122" s="8">
        <f t="shared" si="56"/>
        <v>440705.64146214508</v>
      </c>
      <c r="M122" s="8">
        <f t="shared" si="56"/>
        <v>409833.22305351397</v>
      </c>
      <c r="N122" s="8">
        <f t="shared" si="57"/>
        <v>443082.37606472283</v>
      </c>
      <c r="O122" s="8">
        <f t="shared" si="57"/>
        <v>470210.75659390906</v>
      </c>
      <c r="P122" s="8">
        <f t="shared" si="57"/>
        <v>495278.69814654469</v>
      </c>
      <c r="Q122" s="8">
        <f t="shared" si="57"/>
        <v>524402.08685930411</v>
      </c>
      <c r="R122" s="8">
        <f t="shared" si="57"/>
        <v>554959.38772661076</v>
      </c>
      <c r="S122" s="8">
        <f t="shared" si="57"/>
        <v>586699.37531438179</v>
      </c>
      <c r="T122" s="8">
        <f t="shared" si="57"/>
        <v>619863.70380786911</v>
      </c>
      <c r="U122" s="8">
        <f t="shared" si="57"/>
        <v>654900.21578289371</v>
      </c>
      <c r="V122" s="8">
        <f t="shared" si="57"/>
        <v>691914.4692639868</v>
      </c>
      <c r="W122" s="8">
        <f t="shared" si="57"/>
        <v>731017.96715904237</v>
      </c>
      <c r="X122" s="8">
        <f t="shared" si="58"/>
        <v>772328.49172187969</v>
      </c>
      <c r="Y122" s="8">
        <f t="shared" si="58"/>
        <v>815970.45781428192</v>
      </c>
      <c r="Z122" s="8">
        <f t="shared" si="58"/>
        <v>862075.28602329711</v>
      </c>
      <c r="AA122" s="8">
        <f t="shared" si="58"/>
        <v>910781.79674884386</v>
      </c>
      <c r="AB122" s="8">
        <f t="shared" si="58"/>
        <v>962236.62643923692</v>
      </c>
      <c r="AC122" s="8">
        <f t="shared" si="58"/>
        <v>1016594.6672183259</v>
      </c>
      <c r="AD122" s="8">
        <f t="shared" si="58"/>
        <v>1074019.5312177325</v>
      </c>
      <c r="AE122" s="8">
        <f t="shared" si="58"/>
        <v>1134684.0410013637</v>
      </c>
      <c r="AF122" s="8">
        <f t="shared" si="58"/>
        <v>1198770.7475472265</v>
      </c>
      <c r="AG122" s="8">
        <f t="shared" si="58"/>
        <v>1266472.4773337424</v>
      </c>
      <c r="AH122" s="2" t="str">
        <f t="shared" si="59"/>
        <v>PB</v>
      </c>
      <c r="AI122" s="192">
        <f t="shared" si="60"/>
        <v>5.6781167083986173E-2</v>
      </c>
    </row>
    <row r="123" spans="1:35" x14ac:dyDescent="0.35">
      <c r="A123" s="3"/>
      <c r="B123" s="160"/>
      <c r="C123" s="7" t="s">
        <v>8</v>
      </c>
      <c r="D123" s="8">
        <f t="shared" si="56"/>
        <v>434836.64</v>
      </c>
      <c r="E123" s="8">
        <f t="shared" si="56"/>
        <v>454564.34</v>
      </c>
      <c r="F123" s="8">
        <f t="shared" si="56"/>
        <v>486230.18</v>
      </c>
      <c r="G123" s="8">
        <f t="shared" si="56"/>
        <v>521508.93</v>
      </c>
      <c r="H123" s="8">
        <f t="shared" si="56"/>
        <v>572798.99797112716</v>
      </c>
      <c r="I123" s="8">
        <f t="shared" si="56"/>
        <v>596745.51</v>
      </c>
      <c r="J123" s="8">
        <f t="shared" si="56"/>
        <v>628020.02</v>
      </c>
      <c r="K123" s="8">
        <f t="shared" si="56"/>
        <v>642928.5</v>
      </c>
      <c r="L123" s="8">
        <f t="shared" si="56"/>
        <v>675753.27019226353</v>
      </c>
      <c r="M123" s="8">
        <f t="shared" si="56"/>
        <v>636758.48346314637</v>
      </c>
      <c r="N123" s="8">
        <f t="shared" si="57"/>
        <v>687428.22368209972</v>
      </c>
      <c r="O123" s="8">
        <f t="shared" si="57"/>
        <v>728620.44184204261</v>
      </c>
      <c r="P123" s="8">
        <f t="shared" si="57"/>
        <v>766521.00982568623</v>
      </c>
      <c r="Q123" s="8">
        <f t="shared" si="57"/>
        <v>810595.44622232544</v>
      </c>
      <c r="R123" s="8">
        <f t="shared" si="57"/>
        <v>856773.44463219063</v>
      </c>
      <c r="S123" s="8">
        <f t="shared" si="57"/>
        <v>904659.56284459447</v>
      </c>
      <c r="T123" s="8">
        <f t="shared" si="57"/>
        <v>954619.33712561871</v>
      </c>
      <c r="U123" s="8">
        <f t="shared" si="57"/>
        <v>1007333.6256251679</v>
      </c>
      <c r="V123" s="8">
        <f t="shared" si="57"/>
        <v>1062954.0632930987</v>
      </c>
      <c r="W123" s="8">
        <f t="shared" si="57"/>
        <v>1121640.6204161127</v>
      </c>
      <c r="X123" s="8">
        <f t="shared" si="58"/>
        <v>1183562.0601854243</v>
      </c>
      <c r="Y123" s="8">
        <f t="shared" si="58"/>
        <v>1248896.4213505469</v>
      </c>
      <c r="Z123" s="8">
        <f t="shared" si="58"/>
        <v>1317831.5273328908</v>
      </c>
      <c r="AA123" s="8">
        <f t="shared" si="58"/>
        <v>1390565.5232480173</v>
      </c>
      <c r="AB123" s="8">
        <f t="shared" si="58"/>
        <v>1467307.4423646403</v>
      </c>
      <c r="AC123" s="8">
        <f t="shared" si="58"/>
        <v>1548277.8036120359</v>
      </c>
      <c r="AD123" s="8">
        <f t="shared" si="58"/>
        <v>1633709.2418356691</v>
      </c>
      <c r="AE123" s="8">
        <f t="shared" si="58"/>
        <v>1723847.1725937952</v>
      </c>
      <c r="AF123" s="8">
        <f t="shared" si="58"/>
        <v>1818950.4933858407</v>
      </c>
      <c r="AG123" s="8">
        <f t="shared" si="58"/>
        <v>1919292.3233067372</v>
      </c>
      <c r="AH123" s="2" t="str">
        <f t="shared" si="59"/>
        <v>RJ</v>
      </c>
      <c r="AI123" s="192">
        <f t="shared" si="60"/>
        <v>5.5475270933401433E-2</v>
      </c>
    </row>
    <row r="124" spans="1:35" x14ac:dyDescent="0.35">
      <c r="A124" s="3"/>
      <c r="B124" s="160"/>
      <c r="C124" s="7" t="s">
        <v>4</v>
      </c>
      <c r="D124" s="8">
        <f t="shared" ref="D124:M138" si="61">SUMIF($C$79:$C$110,$C124,D$79:D$110)</f>
        <v>724050.44</v>
      </c>
      <c r="E124" s="8">
        <f t="shared" si="61"/>
        <v>758204.97</v>
      </c>
      <c r="F124" s="8">
        <f t="shared" si="61"/>
        <v>802069.69</v>
      </c>
      <c r="G124" s="8">
        <f t="shared" si="61"/>
        <v>834432.38</v>
      </c>
      <c r="H124" s="8">
        <f t="shared" si="61"/>
        <v>923492.30976204306</v>
      </c>
      <c r="I124" s="8">
        <f t="shared" si="61"/>
        <v>1011500.28</v>
      </c>
      <c r="J124" s="8">
        <f t="shared" si="61"/>
        <v>1056398.93</v>
      </c>
      <c r="K124" s="8">
        <f t="shared" si="61"/>
        <v>1101608.52</v>
      </c>
      <c r="L124" s="8">
        <f t="shared" si="61"/>
        <v>1131247.2970154227</v>
      </c>
      <c r="M124" s="8">
        <f t="shared" si="61"/>
        <v>1051054.7509810925</v>
      </c>
      <c r="N124" s="8">
        <f t="shared" ref="N124:W138" si="62">SUMIF($C$79:$C$110,$C124,N$79:N$110)</f>
        <v>1139337.8322581975</v>
      </c>
      <c r="O124" s="8">
        <f t="shared" si="62"/>
        <v>1212553.9501274372</v>
      </c>
      <c r="P124" s="8">
        <f t="shared" si="62"/>
        <v>1280850.2048792785</v>
      </c>
      <c r="Q124" s="8">
        <f t="shared" si="62"/>
        <v>1360044.1236372727</v>
      </c>
      <c r="R124" s="8">
        <f t="shared" si="62"/>
        <v>1443408.9559185901</v>
      </c>
      <c r="S124" s="8">
        <f t="shared" si="62"/>
        <v>1530323.1088424721</v>
      </c>
      <c r="T124" s="8">
        <f t="shared" si="62"/>
        <v>1621446.9537671253</v>
      </c>
      <c r="U124" s="8">
        <f t="shared" si="62"/>
        <v>1717989.1186516955</v>
      </c>
      <c r="V124" s="8">
        <f t="shared" si="62"/>
        <v>1820271.3499977221</v>
      </c>
      <c r="W124" s="8">
        <f t="shared" si="62"/>
        <v>1928634.4757804957</v>
      </c>
      <c r="X124" s="8">
        <f t="shared" ref="X124:AG138" si="63">SUMIF($C$79:$C$110,$C124,X$79:X$110)</f>
        <v>2043439.5357404593</v>
      </c>
      <c r="Y124" s="8">
        <f t="shared" si="63"/>
        <v>2165068.9785521007</v>
      </c>
      <c r="Z124" s="8">
        <f t="shared" si="63"/>
        <v>2293927.9298231723</v>
      </c>
      <c r="AA124" s="8">
        <f t="shared" si="63"/>
        <v>2430445.5351104843</v>
      </c>
      <c r="AB124" s="8">
        <f t="shared" si="63"/>
        <v>2575076.3823857019</v>
      </c>
      <c r="AC124" s="8">
        <f t="shared" si="63"/>
        <v>2728302.0086463126</v>
      </c>
      <c r="AD124" s="8">
        <f t="shared" si="63"/>
        <v>2890632.4956441424</v>
      </c>
      <c r="AE124" s="8">
        <f t="shared" si="63"/>
        <v>3062608.1599973198</v>
      </c>
      <c r="AF124" s="8">
        <f t="shared" si="63"/>
        <v>3244801.3432624782</v>
      </c>
      <c r="AG124" s="8">
        <f t="shared" si="58"/>
        <v>3437818.3078731177</v>
      </c>
      <c r="AH124" s="2" t="str">
        <f t="shared" si="59"/>
        <v>UP</v>
      </c>
      <c r="AI124" s="192">
        <f t="shared" si="60"/>
        <v>5.97968448593722E-2</v>
      </c>
    </row>
    <row r="125" spans="1:35" x14ac:dyDescent="0.35">
      <c r="A125" s="3"/>
      <c r="B125" s="160"/>
      <c r="C125" s="7" t="s">
        <v>3</v>
      </c>
      <c r="D125" s="8">
        <f t="shared" si="61"/>
        <v>115327.59</v>
      </c>
      <c r="E125" s="8">
        <f t="shared" si="61"/>
        <v>123710.05</v>
      </c>
      <c r="F125" s="8">
        <f t="shared" si="61"/>
        <v>134182.37</v>
      </c>
      <c r="G125" s="8">
        <f t="shared" si="61"/>
        <v>141277.64000000001</v>
      </c>
      <c r="H125" s="8">
        <f t="shared" si="61"/>
        <v>155262.80182658884</v>
      </c>
      <c r="I125" s="8">
        <f t="shared" si="61"/>
        <v>167703.25</v>
      </c>
      <c r="J125" s="8">
        <f t="shared" si="61"/>
        <v>180956.12</v>
      </c>
      <c r="K125" s="8">
        <f t="shared" si="61"/>
        <v>186048.01</v>
      </c>
      <c r="L125" s="8">
        <f t="shared" si="61"/>
        <v>187180.26989500134</v>
      </c>
      <c r="M125" s="8">
        <f t="shared" si="61"/>
        <v>169684.78134452086</v>
      </c>
      <c r="N125" s="8">
        <f t="shared" si="62"/>
        <v>184870.26464425455</v>
      </c>
      <c r="O125" s="8">
        <f t="shared" si="62"/>
        <v>197125.88875865247</v>
      </c>
      <c r="P125" s="8">
        <f t="shared" si="62"/>
        <v>208626.26595314103</v>
      </c>
      <c r="Q125" s="8">
        <f t="shared" si="62"/>
        <v>221948.23235313559</v>
      </c>
      <c r="R125" s="8">
        <f t="shared" si="62"/>
        <v>236002.24656983695</v>
      </c>
      <c r="S125" s="8">
        <f t="shared" si="62"/>
        <v>250690.52926545744</v>
      </c>
      <c r="T125" s="8">
        <f t="shared" si="62"/>
        <v>266124.94534059695</v>
      </c>
      <c r="U125" s="8">
        <f t="shared" si="62"/>
        <v>282508.35621278296</v>
      </c>
      <c r="V125" s="8">
        <f t="shared" si="62"/>
        <v>299899.03775374853</v>
      </c>
      <c r="W125" s="8">
        <f t="shared" si="62"/>
        <v>318358.84016418306</v>
      </c>
      <c r="X125" s="8">
        <f t="shared" si="63"/>
        <v>337953.40695644327</v>
      </c>
      <c r="Y125" s="8">
        <f t="shared" si="63"/>
        <v>358752.40733904985</v>
      </c>
      <c r="Z125" s="8">
        <f t="shared" si="63"/>
        <v>380829.78282233782</v>
      </c>
      <c r="AA125" s="8">
        <f t="shared" si="63"/>
        <v>404264.00891467754</v>
      </c>
      <c r="AB125" s="8">
        <f t="shared" si="63"/>
        <v>429138.37283178704</v>
      </c>
      <c r="AC125" s="8">
        <f t="shared" si="63"/>
        <v>455541.26819799811</v>
      </c>
      <c r="AD125" s="8">
        <f t="shared" si="63"/>
        <v>483566.50777812023</v>
      </c>
      <c r="AE125" s="8">
        <f t="shared" si="63"/>
        <v>513313.65534197324</v>
      </c>
      <c r="AF125" s="8">
        <f t="shared" si="63"/>
        <v>544888.37783096323</v>
      </c>
      <c r="AG125" s="8">
        <f t="shared" si="58"/>
        <v>578402.81906747201</v>
      </c>
      <c r="AH125" s="2" t="str">
        <f t="shared" si="59"/>
        <v>UK</v>
      </c>
      <c r="AI125" s="192">
        <f t="shared" si="60"/>
        <v>6.1819438291281559E-2</v>
      </c>
    </row>
    <row r="126" spans="1:35" x14ac:dyDescent="0.35">
      <c r="A126" s="3"/>
      <c r="B126" s="160"/>
      <c r="C126" s="7" t="s">
        <v>12</v>
      </c>
      <c r="D126" s="8">
        <f t="shared" si="61"/>
        <v>343797.5</v>
      </c>
      <c r="E126" s="8">
        <f t="shared" si="61"/>
        <v>366628.37</v>
      </c>
      <c r="F126" s="8">
        <f t="shared" si="61"/>
        <v>392908.38</v>
      </c>
      <c r="G126" s="8">
        <f t="shared" si="61"/>
        <v>428355.15</v>
      </c>
      <c r="H126" s="8">
        <f t="shared" si="61"/>
        <v>483609.04375470045</v>
      </c>
      <c r="I126" s="8">
        <f t="shared" si="61"/>
        <v>511765.24</v>
      </c>
      <c r="J126" s="8">
        <f t="shared" si="61"/>
        <v>542015.02</v>
      </c>
      <c r="K126" s="8">
        <f t="shared" si="61"/>
        <v>565326.92000000004</v>
      </c>
      <c r="L126" s="8">
        <f t="shared" si="61"/>
        <v>584023.02322511806</v>
      </c>
      <c r="M126" s="8">
        <f t="shared" si="61"/>
        <v>544687.49198585912</v>
      </c>
      <c r="N126" s="8">
        <f t="shared" si="62"/>
        <v>594980.18790656945</v>
      </c>
      <c r="O126" s="8">
        <f t="shared" si="62"/>
        <v>635999.75671921798</v>
      </c>
      <c r="P126" s="8">
        <f t="shared" si="62"/>
        <v>672674.33540382201</v>
      </c>
      <c r="Q126" s="8">
        <f t="shared" si="62"/>
        <v>715171.42228972749</v>
      </c>
      <c r="R126" s="8">
        <f t="shared" si="62"/>
        <v>759971.29160866456</v>
      </c>
      <c r="S126" s="8">
        <f t="shared" si="62"/>
        <v>806754.81314373261</v>
      </c>
      <c r="T126" s="8">
        <f t="shared" si="62"/>
        <v>855877.89781933406</v>
      </c>
      <c r="U126" s="8">
        <f t="shared" si="62"/>
        <v>907988.00736406411</v>
      </c>
      <c r="V126" s="8">
        <f t="shared" si="62"/>
        <v>963266.53960799507</v>
      </c>
      <c r="W126" s="8">
        <f t="shared" si="62"/>
        <v>1021905.8949923798</v>
      </c>
      <c r="X126" s="8">
        <f t="shared" si="63"/>
        <v>1084110.1431607872</v>
      </c>
      <c r="Y126" s="8">
        <f t="shared" si="63"/>
        <v>1150095.7298917531</v>
      </c>
      <c r="Z126" s="8">
        <f t="shared" si="63"/>
        <v>1220092.2268118819</v>
      </c>
      <c r="AA126" s="8">
        <f t="shared" si="63"/>
        <v>1294343.1264756517</v>
      </c>
      <c r="AB126" s="8">
        <f t="shared" si="63"/>
        <v>1373106.6855543749</v>
      </c>
      <c r="AC126" s="8">
        <f t="shared" si="63"/>
        <v>1456656.8190423895</v>
      </c>
      <c r="AD126" s="8">
        <f t="shared" si="63"/>
        <v>1545284.0485641817</v>
      </c>
      <c r="AE126" s="8">
        <f t="shared" si="63"/>
        <v>1639296.5080523428</v>
      </c>
      <c r="AF126" s="8">
        <f t="shared" si="63"/>
        <v>1739021.0102637343</v>
      </c>
      <c r="AG126" s="8">
        <f t="shared" si="58"/>
        <v>1844804.1778105651</v>
      </c>
      <c r="AH126" s="2" t="str">
        <f t="shared" si="59"/>
        <v>DL</v>
      </c>
      <c r="AI126" s="192">
        <f t="shared" si="60"/>
        <v>6.1141402508909426E-2</v>
      </c>
    </row>
    <row r="127" spans="1:35" x14ac:dyDescent="0.35">
      <c r="A127" s="3"/>
      <c r="B127" s="160"/>
      <c r="C127" s="7" t="s">
        <v>17</v>
      </c>
      <c r="D127" s="8">
        <f t="shared" si="61"/>
        <v>379402.03</v>
      </c>
      <c r="E127" s="8">
        <f t="shared" si="61"/>
        <v>380629.01</v>
      </c>
      <c r="F127" s="8">
        <f t="shared" si="61"/>
        <v>407114.75</v>
      </c>
      <c r="G127" s="8">
        <f t="shared" si="61"/>
        <v>444564.28</v>
      </c>
      <c r="H127" s="8">
        <f t="shared" si="61"/>
        <v>506978.74177253508</v>
      </c>
      <c r="I127" s="8">
        <f t="shared" si="61"/>
        <v>540211.77</v>
      </c>
      <c r="J127" s="8">
        <f t="shared" si="61"/>
        <v>594736.53</v>
      </c>
      <c r="K127" s="8">
        <f t="shared" si="61"/>
        <v>626614.19999999995</v>
      </c>
      <c r="L127" s="8">
        <f t="shared" si="61"/>
        <v>666027.95658880391</v>
      </c>
      <c r="M127" s="8">
        <f t="shared" si="61"/>
        <v>646601.11913169525</v>
      </c>
      <c r="N127" s="8">
        <f t="shared" si="62"/>
        <v>706725.55673875322</v>
      </c>
      <c r="O127" s="8">
        <f t="shared" si="62"/>
        <v>755879.09301596286</v>
      </c>
      <c r="P127" s="8">
        <f t="shared" si="62"/>
        <v>799900.03530143667</v>
      </c>
      <c r="Q127" s="8">
        <f t="shared" si="62"/>
        <v>850896.00288490613</v>
      </c>
      <c r="R127" s="8">
        <f t="shared" si="62"/>
        <v>904688.33837080258</v>
      </c>
      <c r="S127" s="8">
        <f t="shared" si="62"/>
        <v>960901.44025927945</v>
      </c>
      <c r="T127" s="8">
        <f t="shared" si="62"/>
        <v>1019963.3446215121</v>
      </c>
      <c r="U127" s="8">
        <f t="shared" si="62"/>
        <v>1082650.6460447849</v>
      </c>
      <c r="V127" s="8">
        <f t="shared" si="62"/>
        <v>1149185.6004542478</v>
      </c>
      <c r="W127" s="8">
        <f t="shared" si="62"/>
        <v>1219804.0729050806</v>
      </c>
      <c r="X127" s="8">
        <f t="shared" si="63"/>
        <v>1294756.3699507935</v>
      </c>
      <c r="Y127" s="8">
        <f t="shared" si="63"/>
        <v>1374308.1228669123</v>
      </c>
      <c r="Z127" s="8">
        <f t="shared" si="63"/>
        <v>1458741.2248340405</v>
      </c>
      <c r="AA127" s="8">
        <f t="shared" si="63"/>
        <v>1548354.82537357</v>
      </c>
      <c r="AB127" s="8">
        <f t="shared" si="63"/>
        <v>1643466.3855301274</v>
      </c>
      <c r="AC127" s="8">
        <f t="shared" si="63"/>
        <v>1744412.7975078728</v>
      </c>
      <c r="AD127" s="8">
        <f t="shared" si="63"/>
        <v>1851551.5726937957</v>
      </c>
      <c r="AE127" s="8">
        <f t="shared" si="63"/>
        <v>1965262.1022409289</v>
      </c>
      <c r="AF127" s="8">
        <f t="shared" si="63"/>
        <v>2085946.9946388141</v>
      </c>
      <c r="AG127" s="8">
        <f t="shared" si="58"/>
        <v>2214033.4949683999</v>
      </c>
      <c r="AH127" s="2" t="str">
        <f t="shared" si="59"/>
        <v>AP</v>
      </c>
      <c r="AI127" s="192">
        <f t="shared" si="60"/>
        <v>6.1716907909692642E-2</v>
      </c>
    </row>
    <row r="128" spans="1:35" x14ac:dyDescent="0.35">
      <c r="A128" s="3"/>
      <c r="B128" s="160"/>
      <c r="C128" s="7" t="s">
        <v>18</v>
      </c>
      <c r="D128" s="8">
        <f t="shared" si="61"/>
        <v>606009.81000000006</v>
      </c>
      <c r="E128" s="8">
        <f t="shared" si="61"/>
        <v>649673.43999999994</v>
      </c>
      <c r="F128" s="8">
        <f t="shared" si="61"/>
        <v>711312.83</v>
      </c>
      <c r="G128" s="8">
        <f t="shared" si="61"/>
        <v>748429.11</v>
      </c>
      <c r="H128" s="8">
        <f t="shared" si="61"/>
        <v>845289.41086635133</v>
      </c>
      <c r="I128" s="8">
        <f t="shared" si="61"/>
        <v>941774.05</v>
      </c>
      <c r="J128" s="8">
        <f t="shared" si="61"/>
        <v>1019708.17</v>
      </c>
      <c r="K128" s="8">
        <f t="shared" si="61"/>
        <v>1082614.44</v>
      </c>
      <c r="L128" s="8">
        <f t="shared" si="61"/>
        <v>1143382.0549137644</v>
      </c>
      <c r="M128" s="8">
        <f t="shared" si="61"/>
        <v>1103395.6304832324</v>
      </c>
      <c r="N128" s="8">
        <f t="shared" si="62"/>
        <v>1214093.4393273343</v>
      </c>
      <c r="O128" s="8">
        <f t="shared" si="62"/>
        <v>1306845.9559112329</v>
      </c>
      <c r="P128" s="8">
        <f t="shared" si="62"/>
        <v>1391389.384030839</v>
      </c>
      <c r="Q128" s="8">
        <f t="shared" si="62"/>
        <v>1484238.463110276</v>
      </c>
      <c r="R128" s="8">
        <f t="shared" si="62"/>
        <v>1577541.2441135552</v>
      </c>
      <c r="S128" s="8">
        <f t="shared" si="62"/>
        <v>1675001.1386671744</v>
      </c>
      <c r="T128" s="8">
        <f t="shared" si="62"/>
        <v>1777359.8224954004</v>
      </c>
      <c r="U128" s="8">
        <f t="shared" si="62"/>
        <v>1885965.159959059</v>
      </c>
      <c r="V128" s="8">
        <f t="shared" si="62"/>
        <v>2001197.8782520005</v>
      </c>
      <c r="W128" s="8">
        <f t="shared" si="62"/>
        <v>2123461.8814066565</v>
      </c>
      <c r="X128" s="8">
        <f t="shared" si="63"/>
        <v>2253185.6595753417</v>
      </c>
      <c r="Y128" s="8">
        <f t="shared" si="63"/>
        <v>2390823.7839113874</v>
      </c>
      <c r="Z128" s="8">
        <f t="shared" si="63"/>
        <v>2536858.4922441617</v>
      </c>
      <c r="AA128" s="8">
        <f t="shared" si="63"/>
        <v>2691801.3710568957</v>
      </c>
      <c r="AB128" s="8">
        <f t="shared" si="63"/>
        <v>2856195.1396101988</v>
      </c>
      <c r="AC128" s="8">
        <f t="shared" si="63"/>
        <v>3030615.5424082745</v>
      </c>
      <c r="AD128" s="8">
        <f t="shared" si="63"/>
        <v>3215673.3565804879</v>
      </c>
      <c r="AE128" s="8">
        <f t="shared" si="63"/>
        <v>3412016.5211492605</v>
      </c>
      <c r="AF128" s="8">
        <f t="shared" si="63"/>
        <v>3620332.3955777916</v>
      </c>
      <c r="AG128" s="8">
        <f t="shared" si="58"/>
        <v>3841350.1554390881</v>
      </c>
      <c r="AH128" s="2" t="str">
        <f t="shared" si="59"/>
        <v>KA</v>
      </c>
      <c r="AI128" s="192">
        <f t="shared" si="60"/>
        <v>6.1556827129359171E-2</v>
      </c>
    </row>
    <row r="129" spans="1:35" x14ac:dyDescent="0.35">
      <c r="A129" s="3"/>
      <c r="B129" s="160"/>
      <c r="C129" s="7" t="s">
        <v>19</v>
      </c>
      <c r="D129" s="8">
        <f t="shared" si="61"/>
        <v>364047.89</v>
      </c>
      <c r="E129" s="8">
        <f t="shared" si="61"/>
        <v>387693.46</v>
      </c>
      <c r="F129" s="8">
        <f t="shared" si="61"/>
        <v>402781.33</v>
      </c>
      <c r="G129" s="8">
        <f t="shared" si="61"/>
        <v>419955.55</v>
      </c>
      <c r="H129" s="8">
        <f t="shared" si="61"/>
        <v>458786.63499884738</v>
      </c>
      <c r="I129" s="8">
        <f t="shared" si="61"/>
        <v>485301.54</v>
      </c>
      <c r="J129" s="8">
        <f t="shared" si="61"/>
        <v>516189.76</v>
      </c>
      <c r="K129" s="8">
        <f t="shared" si="61"/>
        <v>554228.31000000006</v>
      </c>
      <c r="L129" s="8">
        <f t="shared" si="61"/>
        <v>563346.25961551117</v>
      </c>
      <c r="M129" s="8">
        <f t="shared" si="61"/>
        <v>496197.13706830656</v>
      </c>
      <c r="N129" s="8">
        <f t="shared" si="62"/>
        <v>537923.16952100443</v>
      </c>
      <c r="O129" s="8">
        <f t="shared" si="62"/>
        <v>572542.35558037856</v>
      </c>
      <c r="P129" s="8">
        <f t="shared" si="62"/>
        <v>604844.46314119</v>
      </c>
      <c r="Q129" s="8">
        <f t="shared" si="62"/>
        <v>642298.90738010628</v>
      </c>
      <c r="R129" s="8">
        <f t="shared" si="62"/>
        <v>681729.98789847584</v>
      </c>
      <c r="S129" s="8">
        <f t="shared" si="62"/>
        <v>722844.6258650017</v>
      </c>
      <c r="T129" s="8">
        <f t="shared" si="62"/>
        <v>765955.22457281838</v>
      </c>
      <c r="U129" s="8">
        <f t="shared" si="62"/>
        <v>811633.31298201613</v>
      </c>
      <c r="V129" s="8">
        <f t="shared" si="62"/>
        <v>860031.59552556847</v>
      </c>
      <c r="W129" s="8">
        <f t="shared" si="62"/>
        <v>911311.84742483939</v>
      </c>
      <c r="X129" s="8">
        <f t="shared" si="63"/>
        <v>965645.4528605676</v>
      </c>
      <c r="Y129" s="8">
        <f t="shared" si="63"/>
        <v>1023213.975037768</v>
      </c>
      <c r="Z129" s="8">
        <f t="shared" si="63"/>
        <v>1084209.7600326973</v>
      </c>
      <c r="AA129" s="8">
        <f t="shared" si="63"/>
        <v>1148836.5764217051</v>
      </c>
      <c r="AB129" s="8">
        <f t="shared" si="63"/>
        <v>1217310.2928100594</v>
      </c>
      <c r="AC129" s="8">
        <f t="shared" si="63"/>
        <v>1289859.5955040934</v>
      </c>
      <c r="AD129" s="8">
        <f t="shared" si="63"/>
        <v>1366726.748702677</v>
      </c>
      <c r="AE129" s="8">
        <f t="shared" si="63"/>
        <v>1448168.3997244986</v>
      </c>
      <c r="AF129" s="8">
        <f t="shared" si="63"/>
        <v>1534456.4319364622</v>
      </c>
      <c r="AG129" s="8">
        <f t="shared" si="58"/>
        <v>1625878.8682060449</v>
      </c>
      <c r="AH129" s="2" t="str">
        <f t="shared" si="59"/>
        <v>KL</v>
      </c>
      <c r="AI129" s="192">
        <f t="shared" si="60"/>
        <v>5.9891574601881548E-2</v>
      </c>
    </row>
    <row r="130" spans="1:35" x14ac:dyDescent="0.35">
      <c r="A130" s="3"/>
      <c r="B130" s="160"/>
      <c r="C130" s="7" t="s">
        <v>20</v>
      </c>
      <c r="D130" s="8">
        <f t="shared" si="61"/>
        <v>768303.77</v>
      </c>
      <c r="E130" s="8">
        <f t="shared" si="61"/>
        <v>809134.74000000011</v>
      </c>
      <c r="F130" s="8">
        <f t="shared" si="61"/>
        <v>871145.83</v>
      </c>
      <c r="G130" s="8">
        <f t="shared" si="61"/>
        <v>912121.72</v>
      </c>
      <c r="H130" s="8">
        <f t="shared" si="61"/>
        <v>1003189.8417204415</v>
      </c>
      <c r="I130" s="8">
        <f t="shared" si="61"/>
        <v>1057236.48</v>
      </c>
      <c r="J130" s="8">
        <f t="shared" si="61"/>
        <v>1148111.1099999999</v>
      </c>
      <c r="K130" s="8">
        <f t="shared" si="61"/>
        <v>1230651.02</v>
      </c>
      <c r="L130" s="8">
        <f t="shared" si="61"/>
        <v>1297368.7077550301</v>
      </c>
      <c r="M130" s="8">
        <f t="shared" si="61"/>
        <v>1275446.3577640527</v>
      </c>
      <c r="N130" s="8">
        <f t="shared" si="62"/>
        <v>1388339.634715134</v>
      </c>
      <c r="O130" s="8">
        <f t="shared" si="62"/>
        <v>1479194.7790118218</v>
      </c>
      <c r="P130" s="8">
        <f t="shared" si="62"/>
        <v>1564241.2616535071</v>
      </c>
      <c r="Q130" s="8">
        <f t="shared" si="62"/>
        <v>1662798.043592595</v>
      </c>
      <c r="R130" s="8">
        <f t="shared" si="62"/>
        <v>1766676.4640037441</v>
      </c>
      <c r="S130" s="8">
        <f t="shared" si="62"/>
        <v>1875132.2161646879</v>
      </c>
      <c r="T130" s="8">
        <f t="shared" si="62"/>
        <v>1988990.2100553624</v>
      </c>
      <c r="U130" s="8">
        <f t="shared" si="62"/>
        <v>2109752.2595351422</v>
      </c>
      <c r="V130" s="8">
        <f t="shared" si="62"/>
        <v>2237836.4696125099</v>
      </c>
      <c r="W130" s="8">
        <f t="shared" si="62"/>
        <v>2373686.2346363529</v>
      </c>
      <c r="X130" s="8">
        <f t="shared" si="63"/>
        <v>2517771.7661808901</v>
      </c>
      <c r="Y130" s="8">
        <f t="shared" si="63"/>
        <v>2670591.7131397193</v>
      </c>
      <c r="Z130" s="8">
        <f t="shared" si="63"/>
        <v>2832674.8795882212</v>
      </c>
      <c r="AA130" s="8">
        <f t="shared" si="63"/>
        <v>3004582.0463083875</v>
      </c>
      <c r="AB130" s="8">
        <f t="shared" si="63"/>
        <v>3186907.9022251647</v>
      </c>
      <c r="AC130" s="8">
        <f t="shared" si="63"/>
        <v>3380283.09237972</v>
      </c>
      <c r="AD130" s="8">
        <f t="shared" si="63"/>
        <v>3585376.3894640761</v>
      </c>
      <c r="AE130" s="8">
        <f t="shared" si="63"/>
        <v>3802896.9963645348</v>
      </c>
      <c r="AF130" s="8">
        <f t="shared" si="63"/>
        <v>4033596.987609813</v>
      </c>
      <c r="AG130" s="8">
        <f t="shared" si="63"/>
        <v>4278273.8980951775</v>
      </c>
      <c r="AH130" s="2" t="str">
        <f t="shared" si="59"/>
        <v>TN</v>
      </c>
      <c r="AI130" s="192">
        <f t="shared" si="60"/>
        <v>6.097173596519978E-2</v>
      </c>
    </row>
    <row r="131" spans="1:35" x14ac:dyDescent="0.35">
      <c r="A131" s="3"/>
      <c r="B131" s="160"/>
      <c r="C131" s="7" t="s">
        <v>21</v>
      </c>
      <c r="D131" s="8">
        <f t="shared" si="61"/>
        <v>359434.11</v>
      </c>
      <c r="E131" s="8">
        <f t="shared" si="61"/>
        <v>370113.12</v>
      </c>
      <c r="F131" s="8">
        <f t="shared" si="61"/>
        <v>389956.78</v>
      </c>
      <c r="G131" s="8">
        <f t="shared" si="61"/>
        <v>416332.07</v>
      </c>
      <c r="H131" s="8">
        <f t="shared" si="61"/>
        <v>472342.92993261531</v>
      </c>
      <c r="I131" s="8">
        <f t="shared" si="61"/>
        <v>507946.1</v>
      </c>
      <c r="J131" s="8">
        <f t="shared" si="61"/>
        <v>557409.76</v>
      </c>
      <c r="K131" s="8">
        <f t="shared" si="61"/>
        <v>608401.39</v>
      </c>
      <c r="L131" s="8">
        <f t="shared" si="61"/>
        <v>635100.49178532348</v>
      </c>
      <c r="M131" s="8">
        <f t="shared" si="61"/>
        <v>594557.60101061605</v>
      </c>
      <c r="N131" s="8">
        <f t="shared" si="62"/>
        <v>652020.93553954887</v>
      </c>
      <c r="O131" s="8">
        <f t="shared" si="62"/>
        <v>699597.66240171506</v>
      </c>
      <c r="P131" s="8">
        <f t="shared" si="62"/>
        <v>742594.94488970144</v>
      </c>
      <c r="Q131" s="8">
        <f t="shared" si="62"/>
        <v>789856.7437492715</v>
      </c>
      <c r="R131" s="8">
        <f t="shared" si="62"/>
        <v>839704.37032279687</v>
      </c>
      <c r="S131" s="8">
        <f t="shared" si="62"/>
        <v>891788.44332536752</v>
      </c>
      <c r="T131" s="8">
        <f t="shared" si="62"/>
        <v>946505.48377408762</v>
      </c>
      <c r="U131" s="8">
        <f t="shared" si="62"/>
        <v>1004575.272518823</v>
      </c>
      <c r="V131" s="8">
        <f t="shared" si="62"/>
        <v>1066202.9858378626</v>
      </c>
      <c r="W131" s="8">
        <f t="shared" si="62"/>
        <v>1131606.340974198</v>
      </c>
      <c r="X131" s="8">
        <f t="shared" si="63"/>
        <v>1201016.3618050991</v>
      </c>
      <c r="Y131" s="8">
        <f t="shared" si="63"/>
        <v>1274678.1912084438</v>
      </c>
      <c r="Z131" s="8">
        <f t="shared" si="63"/>
        <v>1352851.9529708747</v>
      </c>
      <c r="AA131" s="8">
        <f t="shared" si="63"/>
        <v>1435813.6662560327</v>
      </c>
      <c r="AB131" s="8">
        <f t="shared" si="63"/>
        <v>1523856.2158348325</v>
      </c>
      <c r="AC131" s="8">
        <f t="shared" si="63"/>
        <v>1617290.3814746167</v>
      </c>
      <c r="AD131" s="8">
        <f t="shared" si="63"/>
        <v>1716445.930090765</v>
      </c>
      <c r="AE131" s="8">
        <f t="shared" si="63"/>
        <v>1821672.7744836202</v>
      </c>
      <c r="AF131" s="8">
        <f t="shared" si="63"/>
        <v>1933342.2027162558</v>
      </c>
      <c r="AG131" s="8">
        <f t="shared" si="63"/>
        <v>2051848.1824353409</v>
      </c>
      <c r="AH131" s="2" t="str">
        <f t="shared" si="59"/>
        <v>TS</v>
      </c>
      <c r="AI131" s="192">
        <f t="shared" si="60"/>
        <v>6.1608306451054418E-2</v>
      </c>
    </row>
    <row r="132" spans="1:35" x14ac:dyDescent="0.35">
      <c r="A132" s="3"/>
      <c r="B132" s="160"/>
      <c r="C132" s="7" t="s">
        <v>15</v>
      </c>
      <c r="D132" s="8">
        <f t="shared" si="61"/>
        <v>158073.82</v>
      </c>
      <c r="E132" s="8">
        <f t="shared" si="61"/>
        <v>165977.4</v>
      </c>
      <c r="F132" s="8">
        <f t="shared" si="61"/>
        <v>182579.45</v>
      </c>
      <c r="G132" s="8">
        <f t="shared" si="61"/>
        <v>185813.44</v>
      </c>
      <c r="H132" s="8">
        <f t="shared" si="61"/>
        <v>193784.00888281307</v>
      </c>
      <c r="I132" s="8">
        <f t="shared" si="61"/>
        <v>213704.78</v>
      </c>
      <c r="J132" s="8">
        <f t="shared" si="61"/>
        <v>220135.69</v>
      </c>
      <c r="K132" s="8">
        <f t="shared" si="61"/>
        <v>237694.9</v>
      </c>
      <c r="L132" s="8">
        <f t="shared" si="61"/>
        <v>248474.00381628776</v>
      </c>
      <c r="M132" s="8">
        <f t="shared" si="61"/>
        <v>236765.96685132786</v>
      </c>
      <c r="N132" s="8">
        <f t="shared" si="62"/>
        <v>256222.98771991543</v>
      </c>
      <c r="O132" s="8">
        <f t="shared" si="62"/>
        <v>272231.43912200589</v>
      </c>
      <c r="P132" s="8">
        <f t="shared" si="62"/>
        <v>287082.80844335904</v>
      </c>
      <c r="Q132" s="8">
        <f t="shared" si="62"/>
        <v>304322.09022745019</v>
      </c>
      <c r="R132" s="8">
        <f t="shared" si="62"/>
        <v>322434.50509156339</v>
      </c>
      <c r="S132" s="8">
        <f t="shared" si="62"/>
        <v>341276.89585237944</v>
      </c>
      <c r="T132" s="8">
        <f t="shared" si="62"/>
        <v>360992.46123984118</v>
      </c>
      <c r="U132" s="8">
        <f t="shared" si="62"/>
        <v>381845.28461598308</v>
      </c>
      <c r="V132" s="8">
        <f t="shared" si="62"/>
        <v>403900.87361307122</v>
      </c>
      <c r="W132" s="8">
        <f t="shared" si="62"/>
        <v>427228.5041427539</v>
      </c>
      <c r="X132" s="8">
        <f t="shared" si="63"/>
        <v>451901.43689054687</v>
      </c>
      <c r="Y132" s="8">
        <f t="shared" si="63"/>
        <v>477997.14623360033</v>
      </c>
      <c r="Z132" s="8">
        <f t="shared" si="63"/>
        <v>505597.56229385163</v>
      </c>
      <c r="AA132" s="8">
        <f t="shared" si="63"/>
        <v>534789.32687944081</v>
      </c>
      <c r="AB132" s="8">
        <f t="shared" si="63"/>
        <v>565664.06411037792</v>
      </c>
      <c r="AC132" s="8">
        <f t="shared" si="63"/>
        <v>598318.66657002317</v>
      </c>
      <c r="AD132" s="8">
        <f t="shared" si="63"/>
        <v>632855.59787212114</v>
      </c>
      <c r="AE132" s="8">
        <f t="shared" si="63"/>
        <v>669383.21258406609</v>
      </c>
      <c r="AF132" s="8">
        <f t="shared" si="63"/>
        <v>708016.09450093063</v>
      </c>
      <c r="AG132" s="8">
        <f t="shared" si="63"/>
        <v>748875.41432170605</v>
      </c>
      <c r="AH132" s="2" t="str">
        <f t="shared" si="59"/>
        <v>CG</v>
      </c>
      <c r="AI132" s="192">
        <f t="shared" si="60"/>
        <v>5.8020927443542147E-2</v>
      </c>
    </row>
    <row r="133" spans="1:35" x14ac:dyDescent="0.35">
      <c r="A133" s="3"/>
      <c r="B133" s="160"/>
      <c r="C133" s="7" t="s">
        <v>16</v>
      </c>
      <c r="D133" s="8">
        <f t="shared" si="61"/>
        <v>42366.66</v>
      </c>
      <c r="E133" s="8">
        <f t="shared" si="61"/>
        <v>35850.22</v>
      </c>
      <c r="F133" s="8">
        <f t="shared" si="61"/>
        <v>31568.46</v>
      </c>
      <c r="G133" s="8">
        <f t="shared" si="61"/>
        <v>40116.49</v>
      </c>
      <c r="H133" s="8">
        <f t="shared" si="61"/>
        <v>46864.807132614151</v>
      </c>
      <c r="I133" s="8">
        <f t="shared" si="61"/>
        <v>51249.24</v>
      </c>
      <c r="J133" s="8">
        <f t="shared" si="61"/>
        <v>52652.69</v>
      </c>
      <c r="K133" s="8">
        <f t="shared" si="61"/>
        <v>53063.01</v>
      </c>
      <c r="L133" s="8">
        <f t="shared" si="61"/>
        <v>52801.845621882421</v>
      </c>
      <c r="M133" s="8">
        <f t="shared" si="61"/>
        <v>52050.405460946131</v>
      </c>
      <c r="N133" s="8">
        <f t="shared" si="62"/>
        <v>55049.511676954295</v>
      </c>
      <c r="O133" s="8">
        <f t="shared" si="62"/>
        <v>57359.945026824164</v>
      </c>
      <c r="P133" s="8">
        <f t="shared" si="62"/>
        <v>59547.246531795274</v>
      </c>
      <c r="Q133" s="8">
        <f t="shared" si="62"/>
        <v>62399.154736644021</v>
      </c>
      <c r="R133" s="8">
        <f t="shared" si="62"/>
        <v>65653.241714779186</v>
      </c>
      <c r="S133" s="8">
        <f t="shared" si="62"/>
        <v>69351.714057746809</v>
      </c>
      <c r="T133" s="8">
        <f t="shared" si="62"/>
        <v>73212.306931491941</v>
      </c>
      <c r="U133" s="8">
        <f t="shared" si="62"/>
        <v>77287.460780368914</v>
      </c>
      <c r="V133" s="8">
        <f t="shared" si="62"/>
        <v>81589.082183025574</v>
      </c>
      <c r="W133" s="8">
        <f t="shared" si="62"/>
        <v>86129.737501980795</v>
      </c>
      <c r="X133" s="8">
        <f t="shared" si="63"/>
        <v>90922.689395387526</v>
      </c>
      <c r="Y133" s="8">
        <f t="shared" si="63"/>
        <v>95981.935346777042</v>
      </c>
      <c r="Z133" s="8">
        <f t="shared" si="63"/>
        <v>101322.24832418482</v>
      </c>
      <c r="AA133" s="8">
        <f t="shared" si="63"/>
        <v>106959.21968620231</v>
      </c>
      <c r="AB133" s="8">
        <f t="shared" si="63"/>
        <v>112909.30445898019</v>
      </c>
      <c r="AC133" s="8">
        <f t="shared" si="63"/>
        <v>119189.8691150471</v>
      </c>
      <c r="AD133" s="8">
        <f t="shared" si="63"/>
        <v>125819.24199202338</v>
      </c>
      <c r="AE133" s="8">
        <f t="shared" si="63"/>
        <v>132816.76649692081</v>
      </c>
      <c r="AF133" s="8">
        <f t="shared" si="63"/>
        <v>140202.85724975314</v>
      </c>
      <c r="AG133" s="8">
        <f t="shared" si="63"/>
        <v>147999.05932865324</v>
      </c>
      <c r="AH133" s="2" t="str">
        <f t="shared" si="59"/>
        <v>GA</v>
      </c>
      <c r="AI133" s="192">
        <f t="shared" si="60"/>
        <v>5.5015069434009689E-2</v>
      </c>
    </row>
    <row r="134" spans="1:35" x14ac:dyDescent="0.35">
      <c r="A134" s="3"/>
      <c r="B134" s="160"/>
      <c r="C134" s="7" t="s">
        <v>9</v>
      </c>
      <c r="D134" s="8">
        <f t="shared" si="61"/>
        <v>615606.06999999995</v>
      </c>
      <c r="E134" s="8">
        <f t="shared" si="61"/>
        <v>682650.21</v>
      </c>
      <c r="F134" s="8">
        <f t="shared" si="61"/>
        <v>734283.87</v>
      </c>
      <c r="G134" s="8">
        <f t="shared" si="61"/>
        <v>811427.64</v>
      </c>
      <c r="H134" s="8">
        <f t="shared" si="61"/>
        <v>909484.99650273693</v>
      </c>
      <c r="I134" s="8">
        <f t="shared" si="61"/>
        <v>981341.96</v>
      </c>
      <c r="J134" s="8">
        <f t="shared" si="61"/>
        <v>1086569.73</v>
      </c>
      <c r="K134" s="8">
        <f t="shared" si="61"/>
        <v>1183019.75</v>
      </c>
      <c r="L134" s="8">
        <f t="shared" si="61"/>
        <v>1261841.7075340566</v>
      </c>
      <c r="M134" s="8">
        <f t="shared" si="61"/>
        <v>1200227.7319738143</v>
      </c>
      <c r="N134" s="8">
        <f t="shared" si="62"/>
        <v>1333196.7036047084</v>
      </c>
      <c r="O134" s="8">
        <f t="shared" si="62"/>
        <v>1442175.6589373327</v>
      </c>
      <c r="P134" s="8">
        <f t="shared" si="62"/>
        <v>1542743.7797887824</v>
      </c>
      <c r="Q134" s="8">
        <f t="shared" si="62"/>
        <v>1653119.3780701126</v>
      </c>
      <c r="R134" s="8">
        <f t="shared" si="62"/>
        <v>1764594.5150501018</v>
      </c>
      <c r="S134" s="8">
        <f t="shared" si="62"/>
        <v>1875683.6625077175</v>
      </c>
      <c r="T134" s="8">
        <f t="shared" si="62"/>
        <v>1992508.277598649</v>
      </c>
      <c r="U134" s="8">
        <f t="shared" si="62"/>
        <v>2116599.6883560154</v>
      </c>
      <c r="V134" s="8">
        <f t="shared" si="62"/>
        <v>2248409.3497010949</v>
      </c>
      <c r="W134" s="8">
        <f t="shared" si="62"/>
        <v>2388416.7306914302</v>
      </c>
      <c r="X134" s="8">
        <f t="shared" si="63"/>
        <v>2537131.0509591475</v>
      </c>
      <c r="Y134" s="8">
        <f t="shared" si="63"/>
        <v>2695093.1246689325</v>
      </c>
      <c r="Z134" s="8">
        <f t="shared" si="63"/>
        <v>2862877.3186466764</v>
      </c>
      <c r="AA134" s="8">
        <f t="shared" si="63"/>
        <v>3041093.6317408606</v>
      </c>
      <c r="AB134" s="8">
        <f t="shared" si="63"/>
        <v>3230389.9029151769</v>
      </c>
      <c r="AC134" s="8">
        <f t="shared" si="63"/>
        <v>3431454.1560342424</v>
      </c>
      <c r="AD134" s="8">
        <f t="shared" si="63"/>
        <v>3645017.0897962586</v>
      </c>
      <c r="AE134" s="8">
        <f t="shared" si="63"/>
        <v>3871854.7217888036</v>
      </c>
      <c r="AF134" s="8">
        <f t="shared" si="63"/>
        <v>4112791.1961985715</v>
      </c>
      <c r="AG134" s="8">
        <f t="shared" si="63"/>
        <v>4368701.7652946636</v>
      </c>
      <c r="AH134" s="2" t="str">
        <f t="shared" si="59"/>
        <v>GJ</v>
      </c>
      <c r="AI134" s="192">
        <f t="shared" si="60"/>
        <v>6.314299503895815E-2</v>
      </c>
    </row>
    <row r="135" spans="1:35" x14ac:dyDescent="0.35">
      <c r="A135" s="3"/>
      <c r="B135" s="160"/>
      <c r="C135" s="7" t="s">
        <v>6</v>
      </c>
      <c r="D135" s="8">
        <f t="shared" si="61"/>
        <v>315561.59000000003</v>
      </c>
      <c r="E135" s="8">
        <f t="shared" si="61"/>
        <v>351682.62</v>
      </c>
      <c r="F135" s="8">
        <f t="shared" si="61"/>
        <v>365133.94</v>
      </c>
      <c r="G135" s="8">
        <f t="shared" si="61"/>
        <v>383944.48</v>
      </c>
      <c r="H135" s="8">
        <f t="shared" si="61"/>
        <v>425767.05434944073</v>
      </c>
      <c r="I135" s="8">
        <f t="shared" si="61"/>
        <v>470669.16</v>
      </c>
      <c r="J135" s="8">
        <f t="shared" si="61"/>
        <v>497101.65</v>
      </c>
      <c r="K135" s="8">
        <f t="shared" si="61"/>
        <v>543234.89</v>
      </c>
      <c r="L135" s="8">
        <f t="shared" si="61"/>
        <v>572326.76284876908</v>
      </c>
      <c r="M135" s="8">
        <f t="shared" si="61"/>
        <v>544538.14088899712</v>
      </c>
      <c r="N135" s="8">
        <f t="shared" si="62"/>
        <v>596299.27852827555</v>
      </c>
      <c r="O135" s="8">
        <f t="shared" si="62"/>
        <v>638923.68867937918</v>
      </c>
      <c r="P135" s="8">
        <f t="shared" si="62"/>
        <v>677296.39059486764</v>
      </c>
      <c r="Q135" s="8">
        <f t="shared" si="62"/>
        <v>719495.74488333391</v>
      </c>
      <c r="R135" s="8">
        <f t="shared" si="62"/>
        <v>763940.33285849972</v>
      </c>
      <c r="S135" s="8">
        <f t="shared" si="62"/>
        <v>810304.01863148576</v>
      </c>
      <c r="T135" s="8">
        <f t="shared" si="62"/>
        <v>858939.18119446968</v>
      </c>
      <c r="U135" s="8">
        <f t="shared" si="62"/>
        <v>910489.39133746864</v>
      </c>
      <c r="V135" s="8">
        <f t="shared" si="62"/>
        <v>965129.13722352276</v>
      </c>
      <c r="W135" s="8">
        <f t="shared" si="62"/>
        <v>1023043.3384242827</v>
      </c>
      <c r="X135" s="8">
        <f t="shared" si="63"/>
        <v>1084427.9688044211</v>
      </c>
      <c r="Y135" s="8">
        <f t="shared" si="63"/>
        <v>1149490.7165586634</v>
      </c>
      <c r="Z135" s="8">
        <f t="shared" si="63"/>
        <v>1218451.683615128</v>
      </c>
      <c r="AA135" s="8">
        <f t="shared" si="63"/>
        <v>1291544.1267504387</v>
      </c>
      <c r="AB135" s="8">
        <f t="shared" si="63"/>
        <v>1369015.2429016826</v>
      </c>
      <c r="AC135" s="8">
        <f t="shared" si="63"/>
        <v>1451127.0013081946</v>
      </c>
      <c r="AD135" s="8">
        <f t="shared" si="63"/>
        <v>1538157.0252728581</v>
      </c>
      <c r="AE135" s="8">
        <f t="shared" si="63"/>
        <v>1630399.5264986225</v>
      </c>
      <c r="AF135" s="8">
        <f t="shared" si="63"/>
        <v>1728166.2951318549</v>
      </c>
      <c r="AG135" s="8">
        <f t="shared" si="63"/>
        <v>1831787.7488304607</v>
      </c>
      <c r="AH135" s="2" t="str">
        <f t="shared" si="59"/>
        <v>MP</v>
      </c>
      <c r="AI135" s="192">
        <f t="shared" si="60"/>
        <v>6.0272346841908409E-2</v>
      </c>
    </row>
    <row r="136" spans="1:35" x14ac:dyDescent="0.35">
      <c r="A136" s="3"/>
      <c r="B136" s="160"/>
      <c r="C136" s="7" t="s">
        <v>5</v>
      </c>
      <c r="D136" s="8">
        <f t="shared" si="61"/>
        <v>1280369.44</v>
      </c>
      <c r="E136" s="8">
        <f t="shared" si="61"/>
        <v>1357941.85</v>
      </c>
      <c r="F136" s="8">
        <f t="shared" si="61"/>
        <v>1451614.64</v>
      </c>
      <c r="G136" s="8">
        <f t="shared" si="61"/>
        <v>1543164.87</v>
      </c>
      <c r="H136" s="8">
        <f t="shared" si="61"/>
        <v>1682061.9603386591</v>
      </c>
      <c r="I136" s="8">
        <f t="shared" si="61"/>
        <v>1807045.75</v>
      </c>
      <c r="J136" s="8">
        <f t="shared" si="61"/>
        <v>1888706.19</v>
      </c>
      <c r="K136" s="8">
        <f t="shared" si="61"/>
        <v>1972959.7</v>
      </c>
      <c r="L136" s="8">
        <f t="shared" si="61"/>
        <v>2032522.0791586314</v>
      </c>
      <c r="M136" s="8">
        <f t="shared" si="61"/>
        <v>1822450.5714630447</v>
      </c>
      <c r="N136" s="8">
        <f t="shared" si="62"/>
        <v>1979120.0761707751</v>
      </c>
      <c r="O136" s="8">
        <f t="shared" si="62"/>
        <v>2110133.3607981298</v>
      </c>
      <c r="P136" s="8">
        <f t="shared" si="62"/>
        <v>2233039.3808104661</v>
      </c>
      <c r="Q136" s="8">
        <f t="shared" si="62"/>
        <v>2375419.1076058247</v>
      </c>
      <c r="R136" s="8">
        <f t="shared" si="62"/>
        <v>2525607.4504976603</v>
      </c>
      <c r="S136" s="8">
        <f t="shared" si="62"/>
        <v>2682556.0068321545</v>
      </c>
      <c r="T136" s="8">
        <f t="shared" si="62"/>
        <v>2847459.8812948391</v>
      </c>
      <c r="U136" s="8">
        <f t="shared" si="62"/>
        <v>3022487.3000331135</v>
      </c>
      <c r="V136" s="8">
        <f t="shared" si="62"/>
        <v>3208258.9663766199</v>
      </c>
      <c r="W136" s="8">
        <f t="shared" si="62"/>
        <v>3405433.5951477</v>
      </c>
      <c r="X136" s="8">
        <f t="shared" si="63"/>
        <v>3614710.2378277546</v>
      </c>
      <c r="Y136" s="8">
        <f t="shared" si="63"/>
        <v>3836830.7498024716</v>
      </c>
      <c r="Z136" s="8">
        <f t="shared" si="63"/>
        <v>4072582.4083588733</v>
      </c>
      <c r="AA136" s="8">
        <f t="shared" si="63"/>
        <v>4322800.69063609</v>
      </c>
      <c r="AB136" s="8">
        <f t="shared" si="63"/>
        <v>4588372.2212929176</v>
      </c>
      <c r="AC136" s="8">
        <f t="shared" si="63"/>
        <v>4870237.9002505643</v>
      </c>
      <c r="AD136" s="8">
        <f t="shared" si="63"/>
        <v>5169396.2215006147</v>
      </c>
      <c r="AE136" s="8">
        <f t="shared" si="63"/>
        <v>5486906.7946383143</v>
      </c>
      <c r="AF136" s="8">
        <f t="shared" si="63"/>
        <v>5823894.0814922508</v>
      </c>
      <c r="AG136" s="8">
        <f t="shared" si="63"/>
        <v>6181551.3609756343</v>
      </c>
      <c r="AH136" s="2" t="str">
        <f t="shared" si="59"/>
        <v>MH</v>
      </c>
      <c r="AI136" s="192">
        <f t="shared" si="60"/>
        <v>6.1724476281884266E-2</v>
      </c>
    </row>
    <row r="137" spans="1:35" x14ac:dyDescent="0.35">
      <c r="A137" s="3"/>
      <c r="B137" s="160"/>
      <c r="C137" s="7" t="s">
        <v>26</v>
      </c>
      <c r="D137" s="6">
        <f t="shared" si="61"/>
        <v>82538.880000000005</v>
      </c>
      <c r="E137" s="6">
        <f t="shared" si="61"/>
        <v>86164.459999999992</v>
      </c>
      <c r="F137" s="6">
        <f t="shared" si="61"/>
        <v>92830.34</v>
      </c>
      <c r="G137" s="6">
        <f t="shared" si="61"/>
        <v>102392.9</v>
      </c>
      <c r="H137" s="6">
        <f t="shared" si="61"/>
        <v>106837.91074501578</v>
      </c>
      <c r="I137" s="6">
        <f t="shared" si="61"/>
        <v>113488.58</v>
      </c>
      <c r="J137" s="6">
        <f t="shared" si="61"/>
        <v>121178.82</v>
      </c>
      <c r="K137" s="6">
        <f t="shared" si="61"/>
        <v>128372.73999999999</v>
      </c>
      <c r="L137" s="6">
        <f t="shared" si="61"/>
        <v>138918.69386229984</v>
      </c>
      <c r="M137" s="6">
        <f t="shared" si="61"/>
        <v>137234.09565585529</v>
      </c>
      <c r="N137" s="6">
        <f t="shared" si="62"/>
        <v>149508.18696701515</v>
      </c>
      <c r="O137" s="6">
        <f t="shared" si="62"/>
        <v>159551.84707347793</v>
      </c>
      <c r="P137" s="6">
        <f t="shared" si="62"/>
        <v>168731.77908328272</v>
      </c>
      <c r="Q137" s="6">
        <f t="shared" si="62"/>
        <v>179201.57558201201</v>
      </c>
      <c r="R137" s="6">
        <f t="shared" si="62"/>
        <v>190056.51778532565</v>
      </c>
      <c r="S137" s="6">
        <f t="shared" si="62"/>
        <v>201199.22970557548</v>
      </c>
      <c r="T137" s="6">
        <f t="shared" si="62"/>
        <v>212907.77195521983</v>
      </c>
      <c r="U137" s="6">
        <f t="shared" si="62"/>
        <v>225299.18689743508</v>
      </c>
      <c r="V137" s="6">
        <f t="shared" si="62"/>
        <v>238413.39060140922</v>
      </c>
      <c r="W137" s="6">
        <f t="shared" si="62"/>
        <v>252292.63757526729</v>
      </c>
      <c r="X137" s="6">
        <f t="shared" si="63"/>
        <v>266981.65806367825</v>
      </c>
      <c r="Y137" s="6">
        <f t="shared" si="63"/>
        <v>282527.80342408712</v>
      </c>
      <c r="Z137" s="6">
        <f t="shared" si="63"/>
        <v>298981.20005791367</v>
      </c>
      <c r="AA137" s="6">
        <f t="shared" si="63"/>
        <v>316394.91240120411</v>
      </c>
      <c r="AB137" s="6">
        <f t="shared" si="63"/>
        <v>334825.11550903047</v>
      </c>
      <c r="AC137" s="6">
        <f t="shared" si="63"/>
        <v>354331.27779950778</v>
      </c>
      <c r="AD137" s="6">
        <f t="shared" si="63"/>
        <v>374976.35455674143</v>
      </c>
      <c r="AE137" s="6">
        <f t="shared" si="63"/>
        <v>396826.99282743922</v>
      </c>
      <c r="AF137" s="6">
        <f t="shared" si="63"/>
        <v>419953.7483834484</v>
      </c>
      <c r="AG137" s="8">
        <f t="shared" si="63"/>
        <v>444431.31546221307</v>
      </c>
      <c r="AH137" s="2" t="str">
        <f t="shared" si="59"/>
        <v>NE</v>
      </c>
      <c r="AI137" s="192">
        <f t="shared" si="60"/>
        <v>5.862375067289749E-2</v>
      </c>
    </row>
    <row r="138" spans="1:35" x14ac:dyDescent="0.35">
      <c r="A138" s="3"/>
      <c r="B138" s="160"/>
      <c r="C138" s="7" t="s">
        <v>163</v>
      </c>
      <c r="D138" s="6">
        <f t="shared" si="61"/>
        <v>11165.1</v>
      </c>
      <c r="E138" s="6">
        <f t="shared" si="61"/>
        <v>11421.21</v>
      </c>
      <c r="F138" s="6">
        <f t="shared" si="61"/>
        <v>12114.05</v>
      </c>
      <c r="G138" s="6">
        <f t="shared" si="61"/>
        <v>13070.97</v>
      </c>
      <c r="H138" s="6">
        <f t="shared" si="61"/>
        <v>14610.789342878372</v>
      </c>
      <c r="I138" s="6">
        <f t="shared" si="61"/>
        <v>15397.27</v>
      </c>
      <c r="J138" s="6">
        <f t="shared" si="61"/>
        <v>17673.36</v>
      </c>
      <c r="K138" s="6">
        <f t="shared" si="61"/>
        <v>18624.97</v>
      </c>
      <c r="L138" s="6">
        <f t="shared" si="61"/>
        <v>19589.712968764896</v>
      </c>
      <c r="M138" s="6">
        <f t="shared" si="61"/>
        <v>19711.238730545814</v>
      </c>
      <c r="N138" s="6">
        <f t="shared" si="62"/>
        <v>21573.384746047104</v>
      </c>
      <c r="O138" s="6">
        <f t="shared" si="62"/>
        <v>23103.736486881113</v>
      </c>
      <c r="P138" s="6">
        <f t="shared" si="62"/>
        <v>24479.445878800001</v>
      </c>
      <c r="Q138" s="6">
        <f t="shared" si="62"/>
        <v>25992.649290668473</v>
      </c>
      <c r="R138" s="6">
        <f t="shared" si="62"/>
        <v>27585.524911697088</v>
      </c>
      <c r="S138" s="6">
        <f t="shared" si="62"/>
        <v>29246.190271668496</v>
      </c>
      <c r="T138" s="6">
        <f t="shared" si="62"/>
        <v>30987.262975952079</v>
      </c>
      <c r="U138" s="6">
        <f t="shared" si="62"/>
        <v>32831.837492022183</v>
      </c>
      <c r="V138" s="6">
        <f t="shared" si="62"/>
        <v>34786.058444012109</v>
      </c>
      <c r="W138" s="6">
        <f t="shared" si="62"/>
        <v>36856.434783055018</v>
      </c>
      <c r="X138" s="6">
        <f t="shared" si="63"/>
        <v>39049.861363118893</v>
      </c>
      <c r="Y138" s="6">
        <f t="shared" si="63"/>
        <v>41373.641793147282</v>
      </c>
      <c r="Z138" s="6">
        <f t="shared" si="63"/>
        <v>43835.512640924702</v>
      </c>
      <c r="AA138" s="6">
        <f t="shared" si="63"/>
        <v>46443.669068538271</v>
      </c>
      <c r="AB138" s="6">
        <f t="shared" si="63"/>
        <v>49206.791984021795</v>
      </c>
      <c r="AC138" s="6">
        <f t="shared" si="63"/>
        <v>52134.076798761351</v>
      </c>
      <c r="AD138" s="6">
        <f t="shared" si="63"/>
        <v>55235.263885528955</v>
      </c>
      <c r="AE138" s="6">
        <f t="shared" si="63"/>
        <v>58520.670837609578</v>
      </c>
      <c r="AF138" s="6">
        <f t="shared" si="63"/>
        <v>62001.226635416773</v>
      </c>
      <c r="AG138" s="8">
        <f t="shared" si="63"/>
        <v>65688.507833269789</v>
      </c>
      <c r="AH138" s="2" t="str">
        <f t="shared" si="59"/>
        <v>SK</v>
      </c>
      <c r="AI138" s="192">
        <f t="shared" si="60"/>
        <v>5.9782954896616891E-2</v>
      </c>
    </row>
    <row r="139" spans="1:35" x14ac:dyDescent="0.35">
      <c r="A139" s="3"/>
      <c r="L139" s="4"/>
      <c r="M139" s="3"/>
      <c r="N139" s="2"/>
    </row>
    <row r="140" spans="1:35" x14ac:dyDescent="0.35">
      <c r="A140" s="3"/>
      <c r="C140" s="193"/>
      <c r="M140" s="2"/>
      <c r="N140" s="2"/>
    </row>
    <row r="141" spans="1:35" ht="22.5" x14ac:dyDescent="0.45">
      <c r="A141" s="3"/>
      <c r="C141" s="156" t="s">
        <v>178</v>
      </c>
      <c r="M141" s="2"/>
      <c r="N141" s="2"/>
    </row>
    <row r="142" spans="1:35" s="164" customFormat="1" ht="15.5" x14ac:dyDescent="0.35">
      <c r="A142" s="161"/>
      <c r="B142" s="162"/>
      <c r="C142" s="163" t="s">
        <v>179</v>
      </c>
      <c r="D142" s="163" t="s">
        <v>121</v>
      </c>
      <c r="E142" s="163" t="s">
        <v>122</v>
      </c>
      <c r="F142" s="163" t="s">
        <v>120</v>
      </c>
      <c r="G142" s="163" t="s">
        <v>119</v>
      </c>
      <c r="H142" s="163" t="s">
        <v>118</v>
      </c>
      <c r="I142" s="163" t="s">
        <v>117</v>
      </c>
      <c r="J142" s="163" t="s">
        <v>116</v>
      </c>
      <c r="K142" s="163" t="s">
        <v>115</v>
      </c>
      <c r="L142" s="163" t="s">
        <v>34</v>
      </c>
      <c r="M142" s="163" t="s">
        <v>87</v>
      </c>
      <c r="N142" s="163" t="s">
        <v>86</v>
      </c>
      <c r="O142" s="163" t="s">
        <v>85</v>
      </c>
      <c r="P142" s="163" t="s">
        <v>84</v>
      </c>
      <c r="Q142" s="163" t="s">
        <v>83</v>
      </c>
      <c r="R142" s="163" t="s">
        <v>82</v>
      </c>
      <c r="S142" s="163" t="s">
        <v>81</v>
      </c>
      <c r="T142" s="163" t="s">
        <v>80</v>
      </c>
      <c r="U142" s="163" t="s">
        <v>79</v>
      </c>
      <c r="V142" s="163" t="s">
        <v>78</v>
      </c>
      <c r="W142" s="163" t="s">
        <v>77</v>
      </c>
      <c r="X142" s="163" t="s">
        <v>141</v>
      </c>
      <c r="Y142" s="163" t="s">
        <v>142</v>
      </c>
      <c r="Z142" s="163" t="s">
        <v>143</v>
      </c>
      <c r="AA142" s="163" t="s">
        <v>144</v>
      </c>
      <c r="AB142" s="163" t="s">
        <v>145</v>
      </c>
      <c r="AC142" s="163" t="s">
        <v>146</v>
      </c>
      <c r="AD142" s="163" t="s">
        <v>147</v>
      </c>
      <c r="AE142" s="163" t="s">
        <v>148</v>
      </c>
      <c r="AF142" s="163" t="s">
        <v>149</v>
      </c>
      <c r="AG142" s="163" t="s">
        <v>158</v>
      </c>
    </row>
    <row r="143" spans="1:35" x14ac:dyDescent="0.35">
      <c r="A143" s="3"/>
      <c r="C143" s="86" t="str">
        <f t="shared" ref="C143:C167" si="64">C114</f>
        <v>BR</v>
      </c>
      <c r="D143" s="194">
        <f t="shared" ref="D143:S143" si="65">D114*10*$D$170</f>
        <v>3338074.4321114114</v>
      </c>
      <c r="E143" s="194">
        <f t="shared" si="65"/>
        <v>3469182.9913191926</v>
      </c>
      <c r="F143" s="194">
        <f t="shared" si="65"/>
        <v>3642052.3347078077</v>
      </c>
      <c r="G143" s="194">
        <f t="shared" si="65"/>
        <v>3774857.3227851149</v>
      </c>
      <c r="H143" s="194">
        <f t="shared" si="65"/>
        <v>4071790.4723193916</v>
      </c>
      <c r="I143" s="194">
        <f t="shared" si="65"/>
        <v>4305869.408531433</v>
      </c>
      <c r="J143" s="194">
        <f t="shared" si="65"/>
        <v>4646646.0408652965</v>
      </c>
      <c r="K143" s="194">
        <f t="shared" si="65"/>
        <v>5151181.0049776789</v>
      </c>
      <c r="L143" s="194">
        <f t="shared" si="65"/>
        <v>5501882.9700779971</v>
      </c>
      <c r="M143" s="194">
        <f t="shared" si="65"/>
        <v>5470509.0882195467</v>
      </c>
      <c r="N143" s="194">
        <f t="shared" si="65"/>
        <v>5942016.1392697832</v>
      </c>
      <c r="O143" s="194">
        <f t="shared" si="65"/>
        <v>6336672.8149106028</v>
      </c>
      <c r="P143" s="194">
        <f t="shared" si="65"/>
        <v>6707141.3519935664</v>
      </c>
      <c r="Q143" s="194">
        <f t="shared" si="65"/>
        <v>7136265.8343386399</v>
      </c>
      <c r="R143" s="194">
        <f t="shared" si="65"/>
        <v>7589030.9018740049</v>
      </c>
      <c r="S143" s="194">
        <f t="shared" si="65"/>
        <v>8062300.2225332977</v>
      </c>
      <c r="T143" s="194">
        <f t="shared" ref="T143:AG143" si="66">T114*10*$D$170</f>
        <v>8559679.0190511718</v>
      </c>
      <c r="U143" s="194">
        <f t="shared" si="66"/>
        <v>9087701.3683532625</v>
      </c>
      <c r="V143" s="194">
        <f t="shared" si="66"/>
        <v>9648252.8476187084</v>
      </c>
      <c r="W143" s="194">
        <f t="shared" si="66"/>
        <v>10243334.920346325</v>
      </c>
      <c r="X143" s="194">
        <f t="shared" si="66"/>
        <v>10875072.050640337</v>
      </c>
      <c r="Y143" s="194">
        <f t="shared" si="66"/>
        <v>11545719.253780333</v>
      </c>
      <c r="Z143" s="194">
        <f t="shared" si="66"/>
        <v>12257670.109803874</v>
      </c>
      <c r="AA143" s="194">
        <f t="shared" si="66"/>
        <v>13013465.268466033</v>
      </c>
      <c r="AB143" s="194">
        <f t="shared" si="66"/>
        <v>13815801.475676345</v>
      </c>
      <c r="AC143" s="194">
        <f t="shared" si="66"/>
        <v>14667541.153355572</v>
      </c>
      <c r="AD143" s="194">
        <f t="shared" si="66"/>
        <v>15571722.56660966</v>
      </c>
      <c r="AE143" s="194">
        <f t="shared" si="66"/>
        <v>16531570.614192354</v>
      </c>
      <c r="AF143" s="194">
        <f t="shared" si="66"/>
        <v>17550508.280429374</v>
      </c>
      <c r="AG143" s="194">
        <f t="shared" si="66"/>
        <v>18632168.789112281</v>
      </c>
      <c r="AH143" s="2" t="str">
        <f t="shared" ref="AH143:AH167" si="67">C143</f>
        <v>BR</v>
      </c>
    </row>
    <row r="144" spans="1:35" x14ac:dyDescent="0.35">
      <c r="A144" s="3"/>
      <c r="C144" s="86" t="str">
        <f t="shared" si="64"/>
        <v>JH</v>
      </c>
      <c r="D144" s="194">
        <f t="shared" ref="D144:AG144" si="68">D115*10*$D$170</f>
        <v>2038383.412383911</v>
      </c>
      <c r="E144" s="194">
        <f t="shared" si="68"/>
        <v>2204955.9791883426</v>
      </c>
      <c r="F144" s="194">
        <f t="shared" si="68"/>
        <v>2239613.7778739897</v>
      </c>
      <c r="G144" s="194">
        <f t="shared" si="68"/>
        <v>2519445.2576081511</v>
      </c>
      <c r="H144" s="194">
        <f t="shared" si="68"/>
        <v>2401712.6091106175</v>
      </c>
      <c r="I144" s="194">
        <f t="shared" si="68"/>
        <v>2609122.7287235153</v>
      </c>
      <c r="J144" s="194">
        <f t="shared" si="68"/>
        <v>2844318.2744881785</v>
      </c>
      <c r="K144" s="194">
        <f t="shared" si="68"/>
        <v>3096718.3913492966</v>
      </c>
      <c r="L144" s="194">
        <f t="shared" si="68"/>
        <v>3201857.7968839849</v>
      </c>
      <c r="M144" s="194">
        <f t="shared" si="68"/>
        <v>2958572.9151281985</v>
      </c>
      <c r="N144" s="194">
        <f t="shared" si="68"/>
        <v>3206399.6473344341</v>
      </c>
      <c r="O144" s="194">
        <f t="shared" si="68"/>
        <v>3411728.0045764646</v>
      </c>
      <c r="P144" s="194">
        <f t="shared" si="68"/>
        <v>3603129.4697425989</v>
      </c>
      <c r="Q144" s="194">
        <f t="shared" si="68"/>
        <v>3825099.3534708307</v>
      </c>
      <c r="R144" s="194">
        <f t="shared" si="68"/>
        <v>4058703.3823033101</v>
      </c>
      <c r="S144" s="194">
        <f t="shared" si="68"/>
        <v>4302186.6696123797</v>
      </c>
      <c r="T144" s="194">
        <f t="shared" si="68"/>
        <v>4557399.0246849908</v>
      </c>
      <c r="U144" s="194">
        <f t="shared" si="68"/>
        <v>4827729.3486862425</v>
      </c>
      <c r="V144" s="194">
        <f t="shared" si="68"/>
        <v>5114071.971449513</v>
      </c>
      <c r="W144" s="194">
        <f t="shared" si="68"/>
        <v>5417374.0609045392</v>
      </c>
      <c r="X144" s="194">
        <f t="shared" si="68"/>
        <v>5738638.7410596954</v>
      </c>
      <c r="Y144" s="194">
        <f t="shared" si="68"/>
        <v>6078928.3937684307</v>
      </c>
      <c r="Z144" s="194">
        <f t="shared" si="68"/>
        <v>6439368.1551011633</v>
      </c>
      <c r="AA144" s="194">
        <f t="shared" si="68"/>
        <v>6821149.6177804675</v>
      </c>
      <c r="AB144" s="194">
        <f t="shared" si="68"/>
        <v>7225534.7518113367</v>
      </c>
      <c r="AC144" s="194">
        <f t="shared" si="68"/>
        <v>7653860.0561518334</v>
      </c>
      <c r="AD144" s="194">
        <f t="shared" si="68"/>
        <v>8107540.95502494</v>
      </c>
      <c r="AE144" s="194">
        <f t="shared" si="68"/>
        <v>8588076.4532721862</v>
      </c>
      <c r="AF144" s="194">
        <f t="shared" si="68"/>
        <v>9097054.0659966413</v>
      </c>
      <c r="AG144" s="194">
        <f t="shared" si="68"/>
        <v>9636155.0386392456</v>
      </c>
      <c r="AH144" s="2" t="str">
        <f t="shared" si="67"/>
        <v>JH</v>
      </c>
    </row>
    <row r="145" spans="1:34" x14ac:dyDescent="0.35">
      <c r="A145" s="3"/>
      <c r="C145" s="86" t="str">
        <f t="shared" si="64"/>
        <v>OD</v>
      </c>
      <c r="D145" s="194">
        <f t="shared" ref="D145:AG145" si="69">D116*10*$D$170</f>
        <v>3119849.928341656</v>
      </c>
      <c r="E145" s="194">
        <f t="shared" si="69"/>
        <v>3287013.0036665956</v>
      </c>
      <c r="F145" s="194">
        <f t="shared" si="69"/>
        <v>3591290.3475690214</v>
      </c>
      <c r="G145" s="194">
        <f t="shared" si="69"/>
        <v>3655768.2862763153</v>
      </c>
      <c r="H145" s="194">
        <f t="shared" si="69"/>
        <v>4013296.4926631828</v>
      </c>
      <c r="I145" s="194">
        <f t="shared" si="69"/>
        <v>4556425.0641949186</v>
      </c>
      <c r="J145" s="194">
        <f t="shared" si="69"/>
        <v>4884763.0640541529</v>
      </c>
      <c r="K145" s="194">
        <f t="shared" si="69"/>
        <v>5224333.1518743634</v>
      </c>
      <c r="L145" s="194">
        <f t="shared" si="69"/>
        <v>5510158.8029548442</v>
      </c>
      <c r="M145" s="194">
        <f t="shared" si="69"/>
        <v>5059390.1316690221</v>
      </c>
      <c r="N145" s="194">
        <f t="shared" si="69"/>
        <v>5540247.8916505342</v>
      </c>
      <c r="O145" s="194">
        <f t="shared" si="69"/>
        <v>5936209.0047621829</v>
      </c>
      <c r="P145" s="194">
        <f t="shared" si="69"/>
        <v>6292662.7338030431</v>
      </c>
      <c r="Q145" s="194">
        <f t="shared" si="69"/>
        <v>6684664.8418572797</v>
      </c>
      <c r="R145" s="194">
        <f t="shared" si="69"/>
        <v>7097518.9398126546</v>
      </c>
      <c r="S145" s="194">
        <f t="shared" si="69"/>
        <v>7528194.4184563709</v>
      </c>
      <c r="T145" s="194">
        <f t="shared" si="69"/>
        <v>7979964.5228739856</v>
      </c>
      <c r="U145" s="194">
        <f t="shared" si="69"/>
        <v>8458807.6562242564</v>
      </c>
      <c r="V145" s="194">
        <f t="shared" si="69"/>
        <v>8966344.0649207011</v>
      </c>
      <c r="W145" s="194">
        <f t="shared" si="69"/>
        <v>9504290.8413985502</v>
      </c>
      <c r="X145" s="194">
        <f t="shared" si="69"/>
        <v>10074467.706005303</v>
      </c>
      <c r="Y145" s="194">
        <f t="shared" si="69"/>
        <v>10678803.133697605</v>
      </c>
      <c r="Z145" s="194">
        <f t="shared" si="69"/>
        <v>11319340.846085733</v>
      </c>
      <c r="AA145" s="194">
        <f t="shared" si="69"/>
        <v>11998246.690589355</v>
      </c>
      <c r="AB145" s="194">
        <f t="shared" si="69"/>
        <v>12717815.929763608</v>
      </c>
      <c r="AC145" s="194">
        <f t="shared" si="69"/>
        <v>13480480.965226525</v>
      </c>
      <c r="AD145" s="194">
        <f t="shared" si="69"/>
        <v>14288819.522072909</v>
      </c>
      <c r="AE145" s="194">
        <f t="shared" si="69"/>
        <v>15145563.321199669</v>
      </c>
      <c r="AF145" s="194">
        <f t="shared" si="69"/>
        <v>16053607.2685997</v>
      </c>
      <c r="AG145" s="194">
        <f t="shared" si="69"/>
        <v>17016019.192409907</v>
      </c>
      <c r="AH145" s="2" t="str">
        <f t="shared" si="67"/>
        <v>OD</v>
      </c>
    </row>
    <row r="146" spans="1:34" x14ac:dyDescent="0.35">
      <c r="A146" s="3"/>
      <c r="C146" s="86" t="str">
        <f t="shared" si="64"/>
        <v>WB</v>
      </c>
      <c r="D146" s="194">
        <f t="shared" ref="D146:AG146" si="70">D117*10*$D$170</f>
        <v>7029982.8663443159</v>
      </c>
      <c r="E146" s="194">
        <f t="shared" si="70"/>
        <v>7323152.3829991398</v>
      </c>
      <c r="F146" s="194">
        <f t="shared" si="70"/>
        <v>7543396.1233612057</v>
      </c>
      <c r="G146" s="194">
        <f t="shared" si="70"/>
        <v>7757708.9809135748</v>
      </c>
      <c r="H146" s="194">
        <f t="shared" si="70"/>
        <v>8371120.1564901117</v>
      </c>
      <c r="I146" s="194">
        <f t="shared" si="70"/>
        <v>8825427.1294645425</v>
      </c>
      <c r="J146" s="194">
        <f t="shared" si="70"/>
        <v>9386820.689498568</v>
      </c>
      <c r="K146" s="194">
        <f t="shared" si="70"/>
        <v>9982482.5178950168</v>
      </c>
      <c r="L146" s="194">
        <f t="shared" si="70"/>
        <v>10535496.811219877</v>
      </c>
      <c r="M146" s="194">
        <f t="shared" si="70"/>
        <v>10328070.234113039</v>
      </c>
      <c r="N146" s="194">
        <f t="shared" si="70"/>
        <v>11139894.312725672</v>
      </c>
      <c r="O146" s="194">
        <f t="shared" si="70"/>
        <v>11796803.130874984</v>
      </c>
      <c r="P146" s="194">
        <f t="shared" si="70"/>
        <v>12399275.570966581</v>
      </c>
      <c r="Q146" s="194">
        <f t="shared" si="70"/>
        <v>13100433.819285955</v>
      </c>
      <c r="R146" s="194">
        <f t="shared" si="70"/>
        <v>13834287.087638058</v>
      </c>
      <c r="S146" s="194">
        <f t="shared" si="70"/>
        <v>14594366.011543484</v>
      </c>
      <c r="T146" s="194">
        <f t="shared" si="70"/>
        <v>15386489.736580702</v>
      </c>
      <c r="U146" s="194">
        <f t="shared" si="70"/>
        <v>16221534.112852082</v>
      </c>
      <c r="V146" s="194">
        <f t="shared" si="70"/>
        <v>17101821.061957274</v>
      </c>
      <c r="W146" s="194">
        <f t="shared" si="70"/>
        <v>18029797.9288854</v>
      </c>
      <c r="X146" s="194">
        <f t="shared" si="70"/>
        <v>19008044.247515474</v>
      </c>
      <c r="Y146" s="194">
        <f t="shared" si="70"/>
        <v>20039278.870577876</v>
      </c>
      <c r="Z146" s="194">
        <f t="shared" si="70"/>
        <v>21126367.483686391</v>
      </c>
      <c r="AA146" s="194">
        <f t="shared" si="70"/>
        <v>22272330.524104368</v>
      </c>
      <c r="AB146" s="194">
        <f t="shared" si="70"/>
        <v>23480351.526018947</v>
      </c>
      <c r="AC146" s="194">
        <f t="shared" si="70"/>
        <v>24753785.915267419</v>
      </c>
      <c r="AD146" s="194">
        <f t="shared" si="70"/>
        <v>26096170.277692612</v>
      </c>
      <c r="AE146" s="194">
        <f t="shared" si="70"/>
        <v>27511232.126603279</v>
      </c>
      <c r="AF146" s="194">
        <f t="shared" si="70"/>
        <v>29002900.196184367</v>
      </c>
      <c r="AG146" s="194">
        <f t="shared" si="70"/>
        <v>30575315.289143886</v>
      </c>
      <c r="AH146" s="2" t="str">
        <f t="shared" si="67"/>
        <v>WB</v>
      </c>
    </row>
    <row r="147" spans="1:34" x14ac:dyDescent="0.35">
      <c r="A147" s="3"/>
      <c r="C147" s="86" t="str">
        <f t="shared" si="64"/>
        <v>AS</v>
      </c>
      <c r="D147" s="194">
        <f t="shared" ref="D147:AG147" si="71">D118*10*$D$170</f>
        <v>1933806.1362731764</v>
      </c>
      <c r="E147" s="194">
        <f t="shared" si="71"/>
        <v>1990094.483573233</v>
      </c>
      <c r="F147" s="194">
        <f t="shared" si="71"/>
        <v>2087112.6563311063</v>
      </c>
      <c r="G147" s="194">
        <f t="shared" si="71"/>
        <v>2231456.3321730383</v>
      </c>
      <c r="H147" s="194">
        <f t="shared" si="71"/>
        <v>2624576.1479411651</v>
      </c>
      <c r="I147" s="194">
        <f t="shared" si="71"/>
        <v>2729424.9279796155</v>
      </c>
      <c r="J147" s="194">
        <f t="shared" si="71"/>
        <v>2970362.8044280321</v>
      </c>
      <c r="K147" s="194">
        <f t="shared" si="71"/>
        <v>3120558.8897378463</v>
      </c>
      <c r="L147" s="194">
        <f t="shared" si="71"/>
        <v>3383551.5332374559</v>
      </c>
      <c r="M147" s="194">
        <f t="shared" si="71"/>
        <v>3269184.9800128145</v>
      </c>
      <c r="N147" s="194">
        <f t="shared" si="71"/>
        <v>3561894.436526421</v>
      </c>
      <c r="O147" s="194">
        <f t="shared" si="71"/>
        <v>3798168.3308423809</v>
      </c>
      <c r="P147" s="194">
        <f t="shared" si="71"/>
        <v>4019907.7933898531</v>
      </c>
      <c r="Q147" s="194">
        <f t="shared" si="71"/>
        <v>4276764.72914105</v>
      </c>
      <c r="R147" s="194">
        <f t="shared" si="71"/>
        <v>4547747.7641427992</v>
      </c>
      <c r="S147" s="194">
        <f t="shared" si="71"/>
        <v>4830974.2402176904</v>
      </c>
      <c r="T147" s="194">
        <f t="shared" si="71"/>
        <v>5128601.3506902652</v>
      </c>
      <c r="U147" s="194">
        <f t="shared" si="71"/>
        <v>5444540.3153839046</v>
      </c>
      <c r="V147" s="194">
        <f t="shared" si="71"/>
        <v>5779916.3716467163</v>
      </c>
      <c r="W147" s="194">
        <f t="shared" si="71"/>
        <v>6135923.8185415119</v>
      </c>
      <c r="X147" s="194">
        <f t="shared" si="71"/>
        <v>6513830.2507468248</v>
      </c>
      <c r="Y147" s="194">
        <f t="shared" si="71"/>
        <v>6914981.0517457277</v>
      </c>
      <c r="Z147" s="194">
        <f t="shared" si="71"/>
        <v>7340804.1621655235</v>
      </c>
      <c r="AA147" s="194">
        <f t="shared" si="71"/>
        <v>7792815.1401010035</v>
      </c>
      <c r="AB147" s="194">
        <f t="shared" si="71"/>
        <v>8272622.5312827351</v>
      </c>
      <c r="AC147" s="194">
        <f t="shared" si="71"/>
        <v>8781933.5680435151</v>
      </c>
      <c r="AD147" s="194">
        <f t="shared" si="71"/>
        <v>9322560.2171943337</v>
      </c>
      <c r="AE147" s="194">
        <f t="shared" si="71"/>
        <v>9896425.5981501862</v>
      </c>
      <c r="AF147" s="194">
        <f t="shared" si="71"/>
        <v>10505570.793950237</v>
      </c>
      <c r="AG147" s="194">
        <f t="shared" si="71"/>
        <v>11152162.079200201</v>
      </c>
      <c r="AH147" s="2" t="str">
        <f t="shared" si="67"/>
        <v>AS</v>
      </c>
    </row>
    <row r="148" spans="1:34" x14ac:dyDescent="0.35">
      <c r="A148" s="3"/>
      <c r="C148" s="86" t="str">
        <f t="shared" si="64"/>
        <v>HR</v>
      </c>
      <c r="D148" s="194">
        <f t="shared" ref="D148:AG148" si="72">D119*10*$D$170</f>
        <v>4018733.5599068245</v>
      </c>
      <c r="E148" s="194">
        <f t="shared" si="72"/>
        <v>4334428.5724443281</v>
      </c>
      <c r="F148" s="194">
        <f t="shared" si="72"/>
        <v>4693632.5283074351</v>
      </c>
      <c r="G148" s="194">
        <f t="shared" si="72"/>
        <v>5004661.1458598059</v>
      </c>
      <c r="H148" s="194">
        <f t="shared" si="72"/>
        <v>5677452.9262286238</v>
      </c>
      <c r="I148" s="194">
        <f t="shared" si="72"/>
        <v>6168586.9361458719</v>
      </c>
      <c r="J148" s="194">
        <f t="shared" si="72"/>
        <v>6510669.1163661098</v>
      </c>
      <c r="K148" s="194">
        <f t="shared" si="72"/>
        <v>7079766.0302333049</v>
      </c>
      <c r="L148" s="194">
        <f t="shared" si="72"/>
        <v>7602325.0266097905</v>
      </c>
      <c r="M148" s="194">
        <f t="shared" si="72"/>
        <v>6986294.0626740083</v>
      </c>
      <c r="N148" s="194">
        <f t="shared" si="72"/>
        <v>7673293.6271086903</v>
      </c>
      <c r="O148" s="194">
        <f t="shared" si="72"/>
        <v>8245268.9992669486</v>
      </c>
      <c r="P148" s="194">
        <f t="shared" si="72"/>
        <v>8764252.4151432887</v>
      </c>
      <c r="Q148" s="194">
        <f t="shared" si="72"/>
        <v>9334458.7269048374</v>
      </c>
      <c r="R148" s="194">
        <f t="shared" si="72"/>
        <v>9906436.9441841599</v>
      </c>
      <c r="S148" s="194">
        <f t="shared" si="72"/>
        <v>10502753.260055192</v>
      </c>
      <c r="T148" s="194">
        <f t="shared" si="72"/>
        <v>11127938.42673824</v>
      </c>
      <c r="U148" s="194">
        <f t="shared" si="72"/>
        <v>11790285.457821934</v>
      </c>
      <c r="V148" s="194">
        <f t="shared" si="72"/>
        <v>12492000.338250687</v>
      </c>
      <c r="W148" s="194">
        <f t="shared" si="72"/>
        <v>13235419.837434962</v>
      </c>
      <c r="X148" s="194">
        <f t="shared" si="72"/>
        <v>14023019.253689405</v>
      </c>
      <c r="Y148" s="194">
        <f t="shared" si="72"/>
        <v>14857420.616743706</v>
      </c>
      <c r="Z148" s="194">
        <f t="shared" si="72"/>
        <v>15741401.375391845</v>
      </c>
      <c r="AA148" s="194">
        <f t="shared" si="72"/>
        <v>16677903.598942917</v>
      </c>
      <c r="AB148" s="194">
        <f t="shared" si="72"/>
        <v>17670043.722828813</v>
      </c>
      <c r="AC148" s="194">
        <f t="shared" si="72"/>
        <v>18721122.870515354</v>
      </c>
      <c r="AD148" s="194">
        <f t="shared" si="72"/>
        <v>19834637.785760902</v>
      </c>
      <c r="AE148" s="194">
        <f t="shared" si="72"/>
        <v>21014292.411275513</v>
      </c>
      <c r="AF148" s="194">
        <f t="shared" si="72"/>
        <v>22264010.151961286</v>
      </c>
      <c r="AG148" s="194">
        <f t="shared" si="72"/>
        <v>23587946.863167394</v>
      </c>
      <c r="AH148" s="2" t="str">
        <f t="shared" si="67"/>
        <v>HR</v>
      </c>
    </row>
    <row r="149" spans="1:34" x14ac:dyDescent="0.35">
      <c r="A149" s="3"/>
      <c r="C149" s="86" t="str">
        <f t="shared" si="64"/>
        <v>HP</v>
      </c>
      <c r="D149" s="194">
        <f t="shared" ref="D149:AG149" si="73">D120*10*$D$170</f>
        <v>982197.60349590739</v>
      </c>
      <c r="E149" s="194">
        <f t="shared" si="73"/>
        <v>1045198.4605059758</v>
      </c>
      <c r="F149" s="194">
        <f t="shared" si="73"/>
        <v>1118977.0434772517</v>
      </c>
      <c r="G149" s="194">
        <f t="shared" si="73"/>
        <v>1202900.2981014969</v>
      </c>
      <c r="H149" s="194">
        <f t="shared" si="73"/>
        <v>1322170.0785491872</v>
      </c>
      <c r="I149" s="194">
        <f t="shared" si="73"/>
        <v>1391922.4537006577</v>
      </c>
      <c r="J149" s="194">
        <f t="shared" si="73"/>
        <v>1477706.6475736559</v>
      </c>
      <c r="K149" s="194">
        <f t="shared" si="73"/>
        <v>1572315.107954043</v>
      </c>
      <c r="L149" s="194">
        <f t="shared" si="73"/>
        <v>1627387.643270165</v>
      </c>
      <c r="M149" s="194">
        <f t="shared" si="73"/>
        <v>1495867.8211900701</v>
      </c>
      <c r="N149" s="194">
        <f t="shared" si="73"/>
        <v>1628025.1260953303</v>
      </c>
      <c r="O149" s="194">
        <f t="shared" si="73"/>
        <v>1734214.7471497362</v>
      </c>
      <c r="P149" s="194">
        <f t="shared" si="73"/>
        <v>1833552.5685644525</v>
      </c>
      <c r="Q149" s="194">
        <f t="shared" si="73"/>
        <v>1948683.2026460087</v>
      </c>
      <c r="R149" s="194">
        <f t="shared" si="73"/>
        <v>2070002.4451401383</v>
      </c>
      <c r="S149" s="194">
        <f t="shared" si="73"/>
        <v>2196634.5935165756</v>
      </c>
      <c r="T149" s="194">
        <f t="shared" si="73"/>
        <v>2329542.5478615556</v>
      </c>
      <c r="U149" s="194">
        <f t="shared" si="73"/>
        <v>2470481.0684150816</v>
      </c>
      <c r="V149" s="194">
        <f t="shared" si="73"/>
        <v>2619934.745617982</v>
      </c>
      <c r="W149" s="194">
        <f t="shared" si="73"/>
        <v>2778417.3756315955</v>
      </c>
      <c r="X149" s="194">
        <f t="shared" si="73"/>
        <v>2946473.7184864264</v>
      </c>
      <c r="Y149" s="194">
        <f t="shared" si="73"/>
        <v>3124681.3619532413</v>
      </c>
      <c r="Z149" s="194">
        <f t="shared" si="73"/>
        <v>3313652.697487413</v>
      </c>
      <c r="AA149" s="194">
        <f t="shared" si="73"/>
        <v>3514037.0149784912</v>
      </c>
      <c r="AB149" s="194">
        <f t="shared" si="73"/>
        <v>3726522.7234409312</v>
      </c>
      <c r="AC149" s="194">
        <f t="shared" si="73"/>
        <v>3951839.7052101265</v>
      </c>
      <c r="AD149" s="194">
        <f t="shared" si="73"/>
        <v>4190761.8116617915</v>
      </c>
      <c r="AE149" s="194">
        <f t="shared" si="73"/>
        <v>4444109.5089537539</v>
      </c>
      <c r="AF149" s="194">
        <f t="shared" si="73"/>
        <v>4712752.6827992424</v>
      </c>
      <c r="AG149" s="194">
        <f t="shared" si="73"/>
        <v>4997613.6118211187</v>
      </c>
      <c r="AH149" s="2" t="str">
        <f t="shared" si="67"/>
        <v>HP</v>
      </c>
    </row>
    <row r="150" spans="1:34" x14ac:dyDescent="0.35">
      <c r="A150" s="3"/>
      <c r="C150" s="86" t="str">
        <f t="shared" si="64"/>
        <v>JK</v>
      </c>
      <c r="D150" s="194">
        <f t="shared" ref="D150:AG150" si="74">D121*10*$D$170</f>
        <v>1056966.3552603759</v>
      </c>
      <c r="E150" s="194">
        <f t="shared" si="74"/>
        <v>1090881.6961836193</v>
      </c>
      <c r="F150" s="194">
        <f t="shared" si="74"/>
        <v>1149620.9509889653</v>
      </c>
      <c r="G150" s="194">
        <f t="shared" si="74"/>
        <v>1112567.0815911046</v>
      </c>
      <c r="H150" s="194">
        <f t="shared" si="74"/>
        <v>1332158.1049680088</v>
      </c>
      <c r="I150" s="194">
        <f t="shared" si="74"/>
        <v>1353343.4191121361</v>
      </c>
      <c r="J150" s="194">
        <f t="shared" si="74"/>
        <v>1440129.5325197007</v>
      </c>
      <c r="K150" s="194">
        <f t="shared" si="74"/>
        <v>1554095.7860537071</v>
      </c>
      <c r="L150" s="194">
        <f t="shared" si="74"/>
        <v>1590790.4054941838</v>
      </c>
      <c r="M150" s="194">
        <f t="shared" si="74"/>
        <v>1520197.9074848297</v>
      </c>
      <c r="N150" s="194">
        <f t="shared" si="74"/>
        <v>1639861.0316936453</v>
      </c>
      <c r="O150" s="194">
        <f t="shared" si="74"/>
        <v>1736742.1094122736</v>
      </c>
      <c r="P150" s="194">
        <f t="shared" si="74"/>
        <v>1825628.2278567334</v>
      </c>
      <c r="Q150" s="194">
        <f t="shared" si="74"/>
        <v>1929064.4376959086</v>
      </c>
      <c r="R150" s="194">
        <f t="shared" si="74"/>
        <v>2037336.9820971119</v>
      </c>
      <c r="S150" s="194">
        <f t="shared" si="74"/>
        <v>2149494.5379925999</v>
      </c>
      <c r="T150" s="194">
        <f t="shared" si="74"/>
        <v>2266395.4574454804</v>
      </c>
      <c r="U150" s="194">
        <f t="shared" si="74"/>
        <v>2389643.3667340786</v>
      </c>
      <c r="V150" s="194">
        <f t="shared" si="74"/>
        <v>2519582.3211246324</v>
      </c>
      <c r="W150" s="194">
        <f t="shared" si="74"/>
        <v>2656574.9984990829</v>
      </c>
      <c r="X150" s="194">
        <f t="shared" si="74"/>
        <v>2801003.7059289878</v>
      </c>
      <c r="Y150" s="194">
        <f t="shared" si="74"/>
        <v>2953271.4405847704</v>
      </c>
      <c r="Z150" s="194">
        <f t="shared" si="74"/>
        <v>3113803.0079097501</v>
      </c>
      <c r="AA150" s="194">
        <f t="shared" si="74"/>
        <v>3283046.2001461792</v>
      </c>
      <c r="AB150" s="194">
        <f t="shared" si="74"/>
        <v>3461473.0384667646</v>
      </c>
      <c r="AC150" s="194">
        <f t="shared" si="74"/>
        <v>3649581.0821403144</v>
      </c>
      <c r="AD150" s="194">
        <f t="shared" si="74"/>
        <v>3847894.8083448121</v>
      </c>
      <c r="AE150" s="194">
        <f t="shared" si="74"/>
        <v>4056967.0664356989</v>
      </c>
      <c r="AF150" s="194">
        <f t="shared" si="74"/>
        <v>4277380.6106822379</v>
      </c>
      <c r="AG150" s="194">
        <f t="shared" si="74"/>
        <v>4509749.7157007521</v>
      </c>
      <c r="AH150" s="2" t="str">
        <f t="shared" si="67"/>
        <v>JK</v>
      </c>
    </row>
    <row r="151" spans="1:34" x14ac:dyDescent="0.35">
      <c r="A151" s="3"/>
      <c r="C151" s="86" t="str">
        <f t="shared" si="64"/>
        <v>PB</v>
      </c>
      <c r="D151" s="194">
        <f t="shared" ref="D151:AG151" si="75">D122*10*$D$170</f>
        <v>3854735.2158591053</v>
      </c>
      <c r="E151" s="194">
        <f t="shared" si="75"/>
        <v>4066944.8257716438</v>
      </c>
      <c r="F151" s="194">
        <f t="shared" si="75"/>
        <v>4343106.8326135036</v>
      </c>
      <c r="G151" s="194">
        <f t="shared" si="75"/>
        <v>4524649.4387295609</v>
      </c>
      <c r="H151" s="194">
        <f t="shared" si="75"/>
        <v>4875139.2424150174</v>
      </c>
      <c r="I151" s="194">
        <f t="shared" si="75"/>
        <v>5127615.2308184775</v>
      </c>
      <c r="J151" s="194">
        <f t="shared" si="75"/>
        <v>5455116.7669843221</v>
      </c>
      <c r="K151" s="194">
        <f t="shared" si="75"/>
        <v>5765761.2568531791</v>
      </c>
      <c r="L151" s="194">
        <f t="shared" si="75"/>
        <v>5952434.4995202199</v>
      </c>
      <c r="M151" s="194">
        <f t="shared" si="75"/>
        <v>5535453.115280455</v>
      </c>
      <c r="N151" s="194">
        <f t="shared" si="75"/>
        <v>5984536.1013913685</v>
      </c>
      <c r="O151" s="194">
        <f t="shared" si="75"/>
        <v>6350948.2663055565</v>
      </c>
      <c r="P151" s="194">
        <f t="shared" si="75"/>
        <v>6689530.9076232584</v>
      </c>
      <c r="Q151" s="194">
        <f t="shared" si="75"/>
        <v>7082888.8486326365</v>
      </c>
      <c r="R151" s="194">
        <f t="shared" si="75"/>
        <v>7495614.0665157363</v>
      </c>
      <c r="S151" s="194">
        <f t="shared" si="75"/>
        <v>7924313.3600055398</v>
      </c>
      <c r="T151" s="194">
        <f t="shared" si="75"/>
        <v>8372250.6553464979</v>
      </c>
      <c r="U151" s="194">
        <f t="shared" si="75"/>
        <v>8845474.7827506028</v>
      </c>
      <c r="V151" s="194">
        <f t="shared" si="75"/>
        <v>9345411.4721559491</v>
      </c>
      <c r="W151" s="194">
        <f t="shared" si="75"/>
        <v>9873566.7486579828</v>
      </c>
      <c r="X151" s="194">
        <f t="shared" si="75"/>
        <v>10431531.449961295</v>
      </c>
      <c r="Y151" s="194">
        <f t="shared" si="75"/>
        <v>11020985.997748427</v>
      </c>
      <c r="Z151" s="194">
        <f t="shared" si="75"/>
        <v>11643705.437225737</v>
      </c>
      <c r="AA151" s="194">
        <f t="shared" si="75"/>
        <v>12301564.759906767</v>
      </c>
      <c r="AB151" s="194">
        <f t="shared" si="75"/>
        <v>12996544.525538702</v>
      </c>
      <c r="AC151" s="194">
        <f t="shared" si="75"/>
        <v>13730736.799969954</v>
      </c>
      <c r="AD151" s="194">
        <f t="shared" si="75"/>
        <v>14506351.426699631</v>
      </c>
      <c r="AE151" s="194">
        <f t="shared" si="75"/>
        <v>15325722.650844909</v>
      </c>
      <c r="AF151" s="194">
        <f t="shared" si="75"/>
        <v>16191316.115313843</v>
      </c>
      <c r="AG151" s="194">
        <f t="shared" si="75"/>
        <v>17105736.250080984</v>
      </c>
      <c r="AH151" s="2" t="str">
        <f t="shared" si="67"/>
        <v>PB</v>
      </c>
    </row>
    <row r="152" spans="1:34" x14ac:dyDescent="0.35">
      <c r="A152" s="3"/>
      <c r="C152" s="86" t="str">
        <f t="shared" si="64"/>
        <v>RJ</v>
      </c>
      <c r="D152" s="194">
        <f t="shared" ref="D152:AG152" si="76">D123*10*$D$170</f>
        <v>5873164.2485992145</v>
      </c>
      <c r="E152" s="194">
        <f t="shared" si="76"/>
        <v>6139618.3872088101</v>
      </c>
      <c r="F152" s="194">
        <f t="shared" si="76"/>
        <v>6567316.1989430338</v>
      </c>
      <c r="G152" s="194">
        <f t="shared" si="76"/>
        <v>7043812.138280781</v>
      </c>
      <c r="H152" s="194">
        <f t="shared" si="76"/>
        <v>7736566.5333939614</v>
      </c>
      <c r="I152" s="194">
        <f t="shared" si="76"/>
        <v>8060002.4755138038</v>
      </c>
      <c r="J152" s="194">
        <f t="shared" si="76"/>
        <v>8482414.7497519143</v>
      </c>
      <c r="K152" s="194">
        <f t="shared" si="76"/>
        <v>8683777.6149809267</v>
      </c>
      <c r="L152" s="194">
        <f t="shared" si="76"/>
        <v>9127128.6324151698</v>
      </c>
      <c r="M152" s="194">
        <f t="shared" si="76"/>
        <v>8600441.6740686912</v>
      </c>
      <c r="N152" s="194">
        <f t="shared" si="76"/>
        <v>9284817.5508112013</v>
      </c>
      <c r="O152" s="194">
        <f t="shared" si="76"/>
        <v>9841184.3349383976</v>
      </c>
      <c r="P152" s="194">
        <f t="shared" si="76"/>
        <v>10353092.119165458</v>
      </c>
      <c r="Q152" s="194">
        <f t="shared" si="76"/>
        <v>10948387.870052276</v>
      </c>
      <c r="R152" s="194">
        <f t="shared" si="76"/>
        <v>11572095.59011168</v>
      </c>
      <c r="S152" s="194">
        <f t="shared" si="76"/>
        <v>12218874.199865649</v>
      </c>
      <c r="T152" s="194">
        <f t="shared" si="76"/>
        <v>12893660.85118233</v>
      </c>
      <c r="U152" s="194">
        <f t="shared" si="76"/>
        <v>13605651.622258788</v>
      </c>
      <c r="V152" s="194">
        <f t="shared" si="76"/>
        <v>14356894.585599532</v>
      </c>
      <c r="W152" s="194">
        <f t="shared" si="76"/>
        <v>15149550.395763693</v>
      </c>
      <c r="X152" s="194">
        <f t="shared" si="76"/>
        <v>15985898.469548162</v>
      </c>
      <c r="Y152" s="194">
        <f t="shared" si="76"/>
        <v>16868343.50499887</v>
      </c>
      <c r="Z152" s="194">
        <f t="shared" si="76"/>
        <v>17799422.357804146</v>
      </c>
      <c r="AA152" s="194">
        <f t="shared" si="76"/>
        <v>18781811.294639096</v>
      </c>
      <c r="AB152" s="194">
        <f t="shared" si="76"/>
        <v>19818333.644100364</v>
      </c>
      <c r="AC152" s="194">
        <f t="shared" si="76"/>
        <v>20911967.866999257</v>
      </c>
      <c r="AD152" s="194">
        <f t="shared" si="76"/>
        <v>22065856.068971969</v>
      </c>
      <c r="AE152" s="194">
        <f t="shared" si="76"/>
        <v>23283312.979620844</v>
      </c>
      <c r="AF152" s="194">
        <f t="shared" si="76"/>
        <v>24567835.423725151</v>
      </c>
      <c r="AG152" s="194">
        <f t="shared" si="76"/>
        <v>25923112.311455753</v>
      </c>
      <c r="AH152" s="2" t="str">
        <f t="shared" si="67"/>
        <v>RJ</v>
      </c>
    </row>
    <row r="153" spans="1:34" x14ac:dyDescent="0.35">
      <c r="A153" s="3"/>
      <c r="C153" s="86" t="str">
        <f t="shared" si="64"/>
        <v>UP</v>
      </c>
      <c r="D153" s="194">
        <f t="shared" ref="D153:AG153" si="77">D124*10*$D$170</f>
        <v>9779459.1513505615</v>
      </c>
      <c r="E153" s="194">
        <f t="shared" si="77"/>
        <v>10240770.701646116</v>
      </c>
      <c r="F153" s="194">
        <f t="shared" si="77"/>
        <v>10833233.897201153</v>
      </c>
      <c r="G153" s="194">
        <f t="shared" si="77"/>
        <v>11270343.782643417</v>
      </c>
      <c r="H153" s="194">
        <f t="shared" si="77"/>
        <v>12473240.565815113</v>
      </c>
      <c r="I153" s="194">
        <f t="shared" si="77"/>
        <v>13661928.953236543</v>
      </c>
      <c r="J153" s="194">
        <f t="shared" si="77"/>
        <v>14268357.026984807</v>
      </c>
      <c r="K153" s="194">
        <f t="shared" si="77"/>
        <v>14878984.842713097</v>
      </c>
      <c r="L153" s="194">
        <f t="shared" si="77"/>
        <v>15279303.926999982</v>
      </c>
      <c r="M153" s="194">
        <f t="shared" si="77"/>
        <v>14196175.342497591</v>
      </c>
      <c r="N153" s="194">
        <f t="shared" si="77"/>
        <v>15388579.544482207</v>
      </c>
      <c r="O153" s="194">
        <f t="shared" si="77"/>
        <v>16377480.3093553</v>
      </c>
      <c r="P153" s="194">
        <f t="shared" si="77"/>
        <v>17299930.45459085</v>
      </c>
      <c r="Q153" s="194">
        <f t="shared" si="77"/>
        <v>18369570.980642017</v>
      </c>
      <c r="R153" s="194">
        <f t="shared" si="77"/>
        <v>19495546.364282876</v>
      </c>
      <c r="S153" s="194">
        <f t="shared" si="77"/>
        <v>20669460.999557927</v>
      </c>
      <c r="T153" s="194">
        <f t="shared" si="77"/>
        <v>21900234.257778239</v>
      </c>
      <c r="U153" s="194">
        <f t="shared" si="77"/>
        <v>23204190.592466198</v>
      </c>
      <c r="V153" s="194">
        <f t="shared" si="77"/>
        <v>24585675.704687737</v>
      </c>
      <c r="W153" s="194">
        <f t="shared" si="77"/>
        <v>26049293.021328408</v>
      </c>
      <c r="X153" s="194">
        <f t="shared" si="77"/>
        <v>27599918.961486414</v>
      </c>
      <c r="Y153" s="194">
        <f t="shared" si="77"/>
        <v>29242719.106153101</v>
      </c>
      <c r="Z153" s="194">
        <f t="shared" si="77"/>
        <v>30983165.324570306</v>
      </c>
      <c r="AA153" s="194">
        <f t="shared" si="77"/>
        <v>32827053.913806535</v>
      </c>
      <c r="AB153" s="194">
        <f t="shared" si="77"/>
        <v>34780524.811432406</v>
      </c>
      <c r="AC153" s="194">
        <f t="shared" si="77"/>
        <v>36850081.944711342</v>
      </c>
      <c r="AD153" s="194">
        <f t="shared" si="77"/>
        <v>39042614.783465125</v>
      </c>
      <c r="AE153" s="194">
        <f t="shared" si="77"/>
        <v>41365421.167738944</v>
      </c>
      <c r="AF153" s="194">
        <f t="shared" si="77"/>
        <v>43826231.485589378</v>
      </c>
      <c r="AG153" s="194">
        <f t="shared" si="77"/>
        <v>46433234.280764021</v>
      </c>
      <c r="AH153" s="2" t="str">
        <f t="shared" si="67"/>
        <v>UP</v>
      </c>
    </row>
    <row r="154" spans="1:34" x14ac:dyDescent="0.35">
      <c r="A154" s="3"/>
      <c r="C154" s="86" t="str">
        <f t="shared" si="64"/>
        <v>UK</v>
      </c>
      <c r="D154" s="194">
        <f t="shared" ref="D154:AG154" si="78">D125*10*$D$170</f>
        <v>1557683.5440203664</v>
      </c>
      <c r="E154" s="194">
        <f t="shared" si="78"/>
        <v>1670902.07221825</v>
      </c>
      <c r="F154" s="194">
        <f t="shared" si="78"/>
        <v>1812347.5019867499</v>
      </c>
      <c r="G154" s="194">
        <f t="shared" si="78"/>
        <v>1908180.4706578322</v>
      </c>
      <c r="H154" s="194">
        <f t="shared" si="78"/>
        <v>2097072.4473109401</v>
      </c>
      <c r="I154" s="194">
        <f t="shared" si="78"/>
        <v>2265100.5956487386</v>
      </c>
      <c r="J154" s="194">
        <f t="shared" si="78"/>
        <v>2444101.8000443322</v>
      </c>
      <c r="K154" s="194">
        <f t="shared" si="78"/>
        <v>2512875.9178505037</v>
      </c>
      <c r="L154" s="194">
        <f t="shared" si="78"/>
        <v>2528168.898532731</v>
      </c>
      <c r="M154" s="194">
        <f t="shared" si="78"/>
        <v>2291864.3454792928</v>
      </c>
      <c r="N154" s="194">
        <f t="shared" si="78"/>
        <v>2496968.5832769545</v>
      </c>
      <c r="O154" s="194">
        <f t="shared" si="78"/>
        <v>2662500.3871124187</v>
      </c>
      <c r="P154" s="194">
        <f t="shared" si="78"/>
        <v>2817831.3734434601</v>
      </c>
      <c r="Q154" s="194">
        <f t="shared" si="78"/>
        <v>2997765.8352254475</v>
      </c>
      <c r="R154" s="194">
        <f t="shared" si="78"/>
        <v>3187587.7735212534</v>
      </c>
      <c r="S154" s="194">
        <f t="shared" si="78"/>
        <v>3385976.5219975472</v>
      </c>
      <c r="T154" s="194">
        <f t="shared" si="78"/>
        <v>3594442.9950401927</v>
      </c>
      <c r="U154" s="194">
        <f t="shared" si="78"/>
        <v>3815727.1605250388</v>
      </c>
      <c r="V154" s="194">
        <f t="shared" si="78"/>
        <v>4050616.1272992585</v>
      </c>
      <c r="W154" s="194">
        <f t="shared" si="78"/>
        <v>4299945.2812389303</v>
      </c>
      <c r="X154" s="194">
        <f t="shared" si="78"/>
        <v>4564601.2429607669</v>
      </c>
      <c r="Y154" s="194">
        <f t="shared" si="78"/>
        <v>4845525.0065463893</v>
      </c>
      <c r="Z154" s="194">
        <f t="shared" si="78"/>
        <v>5143715.2703460259</v>
      </c>
      <c r="AA154" s="194">
        <f t="shared" si="78"/>
        <v>5460231.9716045037</v>
      </c>
      <c r="AB154" s="194">
        <f t="shared" si="78"/>
        <v>5796200.037369648</v>
      </c>
      <c r="AC154" s="194">
        <f t="shared" si="78"/>
        <v>6152813.364904183</v>
      </c>
      <c r="AD154" s="194">
        <f t="shared" si="78"/>
        <v>6531339.045629709</v>
      </c>
      <c r="AE154" s="194">
        <f t="shared" si="78"/>
        <v>6933121.8474879581</v>
      </c>
      <c r="AF154" s="194">
        <f t="shared" si="78"/>
        <v>7359588.9715136094</v>
      </c>
      <c r="AG154" s="194">
        <f t="shared" si="78"/>
        <v>7812255.0993772661</v>
      </c>
      <c r="AH154" s="2" t="str">
        <f t="shared" si="67"/>
        <v>UK</v>
      </c>
    </row>
    <row r="155" spans="1:34" x14ac:dyDescent="0.35">
      <c r="A155" s="3"/>
      <c r="C155" s="86" t="str">
        <f t="shared" si="64"/>
        <v>DL</v>
      </c>
      <c r="D155" s="194">
        <f t="shared" ref="D155:AG155" si="79">D126*10*$D$170</f>
        <v>4643535.0658532092</v>
      </c>
      <c r="E155" s="194">
        <f t="shared" si="79"/>
        <v>4951902.4781495063</v>
      </c>
      <c r="F155" s="194">
        <f t="shared" si="79"/>
        <v>5306856.0422852924</v>
      </c>
      <c r="G155" s="194">
        <f t="shared" si="79"/>
        <v>5785621.3604340097</v>
      </c>
      <c r="H155" s="194">
        <f t="shared" si="79"/>
        <v>6531913.5620203484</v>
      </c>
      <c r="I155" s="194">
        <f t="shared" si="79"/>
        <v>6912208.021945429</v>
      </c>
      <c r="J155" s="194">
        <f t="shared" si="79"/>
        <v>7320779.6787036806</v>
      </c>
      <c r="K155" s="194">
        <f t="shared" si="79"/>
        <v>7635644.1704514781</v>
      </c>
      <c r="L155" s="194">
        <f t="shared" si="79"/>
        <v>7888164.9448045399</v>
      </c>
      <c r="M155" s="194">
        <f t="shared" si="79"/>
        <v>7356875.6869028304</v>
      </c>
      <c r="N155" s="194">
        <f t="shared" si="79"/>
        <v>8036158.9773982847</v>
      </c>
      <c r="O155" s="194">
        <f t="shared" si="79"/>
        <v>8590193.8559756801</v>
      </c>
      <c r="P155" s="194">
        <f t="shared" si="79"/>
        <v>9085542.6940194461</v>
      </c>
      <c r="Q155" s="194">
        <f t="shared" si="79"/>
        <v>9659533.8171407953</v>
      </c>
      <c r="R155" s="194">
        <f t="shared" si="79"/>
        <v>10264627.699813375</v>
      </c>
      <c r="S155" s="194">
        <f t="shared" si="79"/>
        <v>10896513.978079468</v>
      </c>
      <c r="T155" s="194">
        <f t="shared" si="79"/>
        <v>11559999.798174238</v>
      </c>
      <c r="U155" s="194">
        <f t="shared" si="79"/>
        <v>12263830.166214744</v>
      </c>
      <c r="V155" s="194">
        <f t="shared" si="79"/>
        <v>13010455.150001975</v>
      </c>
      <c r="W155" s="194">
        <f t="shared" si="79"/>
        <v>13802473.425197167</v>
      </c>
      <c r="X155" s="194">
        <f t="shared" si="79"/>
        <v>14642641.278701149</v>
      </c>
      <c r="Y155" s="194">
        <f t="shared" si="79"/>
        <v>15533882.156910378</v>
      </c>
      <c r="Z155" s="194">
        <f t="shared" si="79"/>
        <v>16479296.791791391</v>
      </c>
      <c r="AA155" s="194">
        <f t="shared" si="79"/>
        <v>17482173.9397051</v>
      </c>
      <c r="AB155" s="194">
        <f t="shared" si="79"/>
        <v>18546001.770022228</v>
      </c>
      <c r="AC155" s="194">
        <f t="shared" si="79"/>
        <v>19674479.942807987</v>
      </c>
      <c r="AD155" s="194">
        <f t="shared" si="79"/>
        <v>20871532.417226393</v>
      </c>
      <c r="AE155" s="194">
        <f t="shared" si="79"/>
        <v>22141321.03482943</v>
      </c>
      <c r="AF155" s="194">
        <f t="shared" si="79"/>
        <v>23488259.924563512</v>
      </c>
      <c r="AG155" s="194">
        <f t="shared" si="79"/>
        <v>24917030.779153012</v>
      </c>
      <c r="AH155" s="2" t="str">
        <f t="shared" si="67"/>
        <v>DL</v>
      </c>
    </row>
    <row r="156" spans="1:34" x14ac:dyDescent="0.35">
      <c r="A156" s="3"/>
      <c r="C156" s="86" t="str">
        <f t="shared" si="64"/>
        <v>AP</v>
      </c>
      <c r="D156" s="194">
        <f t="shared" ref="D156:AG156" si="80">D127*10*$D$170</f>
        <v>5124431.1851042882</v>
      </c>
      <c r="E156" s="194">
        <f t="shared" si="80"/>
        <v>5141003.5122884605</v>
      </c>
      <c r="F156" s="194">
        <f t="shared" si="80"/>
        <v>5498735.7890940532</v>
      </c>
      <c r="G156" s="194">
        <f t="shared" si="80"/>
        <v>6004551.5840161284</v>
      </c>
      <c r="H156" s="194">
        <f t="shared" si="80"/>
        <v>6847558.7084341971</v>
      </c>
      <c r="I156" s="194">
        <f t="shared" si="80"/>
        <v>7296423.9035526114</v>
      </c>
      <c r="J156" s="194">
        <f t="shared" si="80"/>
        <v>8032867.9876929279</v>
      </c>
      <c r="K156" s="194">
        <f t="shared" si="80"/>
        <v>8463426.9023525659</v>
      </c>
      <c r="L156" s="194">
        <f t="shared" si="80"/>
        <v>8995772.7187040914</v>
      </c>
      <c r="M156" s="194">
        <f t="shared" si="80"/>
        <v>8733382.2098995931</v>
      </c>
      <c r="N156" s="194">
        <f t="shared" si="80"/>
        <v>9545458.8955737967</v>
      </c>
      <c r="O156" s="194">
        <f t="shared" si="80"/>
        <v>10209356.013248913</v>
      </c>
      <c r="P156" s="194">
        <f t="shared" si="80"/>
        <v>10803929.240612399</v>
      </c>
      <c r="Q156" s="194">
        <f t="shared" si="80"/>
        <v>11492711.339641491</v>
      </c>
      <c r="R156" s="194">
        <f t="shared" si="80"/>
        <v>12219262.859367201</v>
      </c>
      <c r="S156" s="194">
        <f t="shared" si="80"/>
        <v>12978510.700842261</v>
      </c>
      <c r="T156" s="194">
        <f t="shared" si="80"/>
        <v>13776236.175757278</v>
      </c>
      <c r="U156" s="194">
        <f t="shared" si="80"/>
        <v>14622928.436005469</v>
      </c>
      <c r="V156" s="194">
        <f t="shared" si="80"/>
        <v>15521589.403305363</v>
      </c>
      <c r="W156" s="194">
        <f t="shared" si="80"/>
        <v>16475404.812441353</v>
      </c>
      <c r="X156" s="194">
        <f t="shared" si="80"/>
        <v>17487755.45372878</v>
      </c>
      <c r="Y156" s="194">
        <f t="shared" si="80"/>
        <v>18562229.102362312</v>
      </c>
      <c r="Z156" s="194">
        <f t="shared" si="80"/>
        <v>19702633.176572043</v>
      </c>
      <c r="AA156" s="194">
        <f t="shared" si="80"/>
        <v>20913008.169068113</v>
      </c>
      <c r="AB156" s="194">
        <f t="shared" si="80"/>
        <v>22197641.898967199</v>
      </c>
      <c r="AC156" s="194">
        <f t="shared" si="80"/>
        <v>23561084.634271342</v>
      </c>
      <c r="AD156" s="194">
        <f t="shared" si="80"/>
        <v>25008165.138022523</v>
      </c>
      <c r="AE156" s="194">
        <f t="shared" si="80"/>
        <v>26544007.694495011</v>
      </c>
      <c r="AF156" s="194">
        <f t="shared" si="80"/>
        <v>28174050.175223641</v>
      </c>
      <c r="AG156" s="194">
        <f t="shared" si="80"/>
        <v>29904063.208310995</v>
      </c>
      <c r="AH156" s="2" t="str">
        <f t="shared" si="67"/>
        <v>AP</v>
      </c>
    </row>
    <row r="157" spans="1:34" x14ac:dyDescent="0.35">
      <c r="A157" s="3"/>
      <c r="C157" s="86" t="str">
        <f t="shared" si="64"/>
        <v>KA</v>
      </c>
      <c r="D157" s="194">
        <f t="shared" ref="D157:AG157" si="81">D128*10*$D$170</f>
        <v>8185131.6632204745</v>
      </c>
      <c r="E157" s="194">
        <f t="shared" si="81"/>
        <v>8774878.8167263605</v>
      </c>
      <c r="F157" s="194">
        <f t="shared" si="81"/>
        <v>9607417.357299814</v>
      </c>
      <c r="G157" s="194">
        <f t="shared" si="81"/>
        <v>10108732.078011936</v>
      </c>
      <c r="H157" s="194">
        <f t="shared" si="81"/>
        <v>11416985.347922262</v>
      </c>
      <c r="I157" s="194">
        <f t="shared" si="81"/>
        <v>12720164.705344262</v>
      </c>
      <c r="J157" s="194">
        <f t="shared" si="81"/>
        <v>13772789.634398174</v>
      </c>
      <c r="K157" s="194">
        <f t="shared" si="81"/>
        <v>14622439.415467054</v>
      </c>
      <c r="L157" s="194">
        <f t="shared" si="81"/>
        <v>15443203.239288723</v>
      </c>
      <c r="M157" s="194">
        <f t="shared" si="81"/>
        <v>14903122.627878621</v>
      </c>
      <c r="N157" s="194">
        <f t="shared" si="81"/>
        <v>16398273.573073691</v>
      </c>
      <c r="O157" s="194">
        <f t="shared" si="81"/>
        <v>17651044.646753591</v>
      </c>
      <c r="P157" s="194">
        <f t="shared" si="81"/>
        <v>18792938.852094907</v>
      </c>
      <c r="Q157" s="194">
        <f t="shared" si="81"/>
        <v>20047014.156707484</v>
      </c>
      <c r="R157" s="194">
        <f t="shared" si="81"/>
        <v>21307217.431397818</v>
      </c>
      <c r="S157" s="194">
        <f t="shared" si="81"/>
        <v>22623569.17297269</v>
      </c>
      <c r="T157" s="194">
        <f t="shared" si="81"/>
        <v>24006086.898235235</v>
      </c>
      <c r="U157" s="194">
        <f t="shared" si="81"/>
        <v>25472975.670990471</v>
      </c>
      <c r="V157" s="194">
        <f t="shared" si="81"/>
        <v>27029377.820880622</v>
      </c>
      <c r="W157" s="194">
        <f t="shared" si="81"/>
        <v>28680748.71781918</v>
      </c>
      <c r="X157" s="194">
        <f t="shared" si="81"/>
        <v>30432875.806588735</v>
      </c>
      <c r="Y157" s="194">
        <f t="shared" si="81"/>
        <v>32291898.79760145</v>
      </c>
      <c r="Z157" s="194">
        <f t="shared" si="81"/>
        <v>34264331.083976083</v>
      </c>
      <c r="AA157" s="194">
        <f t="shared" si="81"/>
        <v>36357082.459338538</v>
      </c>
      <c r="AB157" s="194">
        <f t="shared" si="81"/>
        <v>38577483.215263233</v>
      </c>
      <c r="AC157" s="194">
        <f t="shared" si="81"/>
        <v>40933309.702055909</v>
      </c>
      <c r="AD157" s="194">
        <f t="shared" si="81"/>
        <v>43432811.441652097</v>
      </c>
      <c r="AE157" s="194">
        <f t="shared" si="81"/>
        <v>46084739.886785299</v>
      </c>
      <c r="AF157" s="194">
        <f t="shared" si="81"/>
        <v>48898378.926286042</v>
      </c>
      <c r="AG157" s="194">
        <f t="shared" si="81"/>
        <v>51883577.24242346</v>
      </c>
      <c r="AH157" s="2" t="str">
        <f t="shared" si="67"/>
        <v>KA</v>
      </c>
    </row>
    <row r="158" spans="1:34" x14ac:dyDescent="0.35">
      <c r="A158" s="3"/>
      <c r="C158" s="86" t="str">
        <f t="shared" si="64"/>
        <v>KL</v>
      </c>
      <c r="D158" s="194">
        <f t="shared" ref="D158:AG158" si="82">D129*10*$D$170</f>
        <v>4917048.9688402973</v>
      </c>
      <c r="E158" s="194">
        <f t="shared" si="82"/>
        <v>5236420.2075697426</v>
      </c>
      <c r="F158" s="194">
        <f t="shared" si="82"/>
        <v>5440206.0216435352</v>
      </c>
      <c r="G158" s="194">
        <f t="shared" si="82"/>
        <v>5672171.3291244721</v>
      </c>
      <c r="H158" s="194">
        <f t="shared" si="82"/>
        <v>6196647.2337988056</v>
      </c>
      <c r="I158" s="194">
        <f t="shared" si="82"/>
        <v>6554773.4305879585</v>
      </c>
      <c r="J158" s="194">
        <f t="shared" si="82"/>
        <v>6971968.2405903246</v>
      </c>
      <c r="K158" s="194">
        <f t="shared" si="82"/>
        <v>7485739.6926201126</v>
      </c>
      <c r="L158" s="194">
        <f t="shared" si="82"/>
        <v>7608892.1843290655</v>
      </c>
      <c r="M158" s="194">
        <f t="shared" si="82"/>
        <v>6701935.8941023508</v>
      </c>
      <c r="N158" s="194">
        <f t="shared" si="82"/>
        <v>7265512.693971551</v>
      </c>
      <c r="O158" s="194">
        <f t="shared" si="82"/>
        <v>7733100.1674639415</v>
      </c>
      <c r="P158" s="194">
        <f t="shared" si="82"/>
        <v>8169391.7901767017</v>
      </c>
      <c r="Q158" s="194">
        <f t="shared" si="82"/>
        <v>8675273.9597545825</v>
      </c>
      <c r="R158" s="194">
        <f t="shared" si="82"/>
        <v>9207853.7634807024</v>
      </c>
      <c r="S158" s="194">
        <f t="shared" si="82"/>
        <v>9763172.7030233759</v>
      </c>
      <c r="T158" s="194">
        <f t="shared" si="82"/>
        <v>10345450.284476623</v>
      </c>
      <c r="U158" s="194">
        <f t="shared" si="82"/>
        <v>10962405.920481112</v>
      </c>
      <c r="V158" s="194">
        <f t="shared" si="82"/>
        <v>11616102.128621243</v>
      </c>
      <c r="W158" s="194">
        <f t="shared" si="82"/>
        <v>12308723.941985359</v>
      </c>
      <c r="X158" s="194">
        <f t="shared" si="82"/>
        <v>13042586.178025575</v>
      </c>
      <c r="Y158" s="194">
        <f t="shared" si="82"/>
        <v>13820141.138195964</v>
      </c>
      <c r="Z158" s="194">
        <f t="shared" si="82"/>
        <v>14643986.763871534</v>
      </c>
      <c r="AA158" s="194">
        <f t="shared" si="82"/>
        <v>15516875.275558833</v>
      </c>
      <c r="AB158" s="194">
        <f t="shared" si="82"/>
        <v>16441722.324006278</v>
      </c>
      <c r="AC158" s="194">
        <f t="shared" si="82"/>
        <v>17421616.683514263</v>
      </c>
      <c r="AD158" s="194">
        <f t="shared" si="82"/>
        <v>18459830.519536726</v>
      </c>
      <c r="AE158" s="194">
        <f t="shared" si="82"/>
        <v>19559830.264563404</v>
      </c>
      <c r="AF158" s="194">
        <f t="shared" si="82"/>
        <v>20725288.138281867</v>
      </c>
      <c r="AG158" s="194">
        <f t="shared" si="82"/>
        <v>21960094.350146521</v>
      </c>
      <c r="AH158" s="2" t="str">
        <f t="shared" si="67"/>
        <v>KL</v>
      </c>
    </row>
    <row r="159" spans="1:34" x14ac:dyDescent="0.35">
      <c r="A159" s="3"/>
      <c r="C159" s="86" t="str">
        <f t="shared" si="64"/>
        <v>TN</v>
      </c>
      <c r="D159" s="194">
        <f t="shared" ref="D159:AG159" si="83">D130*10*$D$170</f>
        <v>10377171.146451673</v>
      </c>
      <c r="E159" s="194">
        <f t="shared" si="83"/>
        <v>10928658.696442004</v>
      </c>
      <c r="F159" s="194">
        <f t="shared" si="83"/>
        <v>11766217.639967708</v>
      </c>
      <c r="G159" s="194">
        <f t="shared" si="83"/>
        <v>12319662.56632565</v>
      </c>
      <c r="H159" s="194">
        <f t="shared" si="83"/>
        <v>13549683.193556095</v>
      </c>
      <c r="I159" s="194">
        <f t="shared" si="83"/>
        <v>14279669.4792115</v>
      </c>
      <c r="J159" s="194">
        <f t="shared" si="83"/>
        <v>15507076.691310002</v>
      </c>
      <c r="K159" s="194">
        <f t="shared" si="83"/>
        <v>16621910.180260237</v>
      </c>
      <c r="L159" s="194">
        <f t="shared" si="83"/>
        <v>17523039.253633745</v>
      </c>
      <c r="M159" s="194">
        <f t="shared" si="83"/>
        <v>17226942.857036877</v>
      </c>
      <c r="N159" s="194">
        <f t="shared" si="83"/>
        <v>18751747.110184222</v>
      </c>
      <c r="O159" s="194">
        <f t="shared" si="83"/>
        <v>19978891.136696406</v>
      </c>
      <c r="P159" s="194">
        <f t="shared" si="83"/>
        <v>21127579.897883277</v>
      </c>
      <c r="Q159" s="194">
        <f t="shared" si="83"/>
        <v>22458746.857828598</v>
      </c>
      <c r="R159" s="194">
        <f t="shared" si="83"/>
        <v>23861791.056127343</v>
      </c>
      <c r="S159" s="194">
        <f t="shared" si="83"/>
        <v>25326659.440140691</v>
      </c>
      <c r="T159" s="194">
        <f t="shared" si="83"/>
        <v>26864493.73840943</v>
      </c>
      <c r="U159" s="194">
        <f t="shared" si="83"/>
        <v>28495578.348924797</v>
      </c>
      <c r="V159" s="194">
        <f t="shared" si="83"/>
        <v>30225560.448493194</v>
      </c>
      <c r="W159" s="194">
        <f t="shared" si="83"/>
        <v>32060428.786907915</v>
      </c>
      <c r="X159" s="194">
        <f t="shared" si="83"/>
        <v>34006534.323478587</v>
      </c>
      <c r="Y159" s="194">
        <f t="shared" si="83"/>
        <v>36070612.108992308</v>
      </c>
      <c r="Z159" s="194">
        <f t="shared" si="83"/>
        <v>38259804.488192677</v>
      </c>
      <c r="AA159" s="194">
        <f t="shared" si="83"/>
        <v>40581685.70238582</v>
      </c>
      <c r="AB159" s="194">
        <f t="shared" si="83"/>
        <v>43044287.976577036</v>
      </c>
      <c r="AC159" s="194">
        <f t="shared" si="83"/>
        <v>45656129.180625081</v>
      </c>
      <c r="AD159" s="194">
        <f t="shared" si="83"/>
        <v>48426242.159290306</v>
      </c>
      <c r="AE159" s="194">
        <f t="shared" si="83"/>
        <v>51364205.831765972</v>
      </c>
      <c r="AF159" s="194">
        <f t="shared" si="83"/>
        <v>54480178.167339899</v>
      </c>
      <c r="AG159" s="194">
        <f t="shared" si="83"/>
        <v>57784931.150254019</v>
      </c>
      <c r="AH159" s="2" t="str">
        <f t="shared" si="67"/>
        <v>TN</v>
      </c>
    </row>
    <row r="160" spans="1:34" x14ac:dyDescent="0.35">
      <c r="A160" s="3"/>
      <c r="C160" s="86" t="str">
        <f t="shared" si="64"/>
        <v>TS</v>
      </c>
      <c r="D160" s="194">
        <f t="shared" ref="D160:AG160" si="84">D131*10*$D$170</f>
        <v>4854732.4912157292</v>
      </c>
      <c r="E160" s="194">
        <f t="shared" si="84"/>
        <v>4998969.5999893453</v>
      </c>
      <c r="F160" s="194">
        <f t="shared" si="84"/>
        <v>5266989.9638514109</v>
      </c>
      <c r="G160" s="194">
        <f t="shared" si="84"/>
        <v>5623230.4367665648</v>
      </c>
      <c r="H160" s="194">
        <f t="shared" si="84"/>
        <v>6379746.6771862647</v>
      </c>
      <c r="I160" s="194">
        <f t="shared" si="84"/>
        <v>6860624.4283724604</v>
      </c>
      <c r="J160" s="194">
        <f t="shared" si="84"/>
        <v>7528710.2628984256</v>
      </c>
      <c r="K160" s="194">
        <f t="shared" si="84"/>
        <v>8217433.7759257536</v>
      </c>
      <c r="L160" s="194">
        <f t="shared" si="84"/>
        <v>8578047.8448673058</v>
      </c>
      <c r="M160" s="194">
        <f t="shared" si="84"/>
        <v>8030451.2655338012</v>
      </c>
      <c r="N160" s="194">
        <f t="shared" si="84"/>
        <v>8806585.4982898664</v>
      </c>
      <c r="O160" s="194">
        <f t="shared" si="84"/>
        <v>9449185.2830555756</v>
      </c>
      <c r="P160" s="194">
        <f t="shared" si="84"/>
        <v>10029932.347735688</v>
      </c>
      <c r="Q160" s="194">
        <f t="shared" si="84"/>
        <v>10668278.526168384</v>
      </c>
      <c r="R160" s="194">
        <f t="shared" si="84"/>
        <v>11341550.443339746</v>
      </c>
      <c r="S160" s="194">
        <f t="shared" si="84"/>
        <v>12045029.146238677</v>
      </c>
      <c r="T160" s="194">
        <f t="shared" si="84"/>
        <v>12784070.285349172</v>
      </c>
      <c r="U160" s="194">
        <f t="shared" si="84"/>
        <v>13568395.65217955</v>
      </c>
      <c r="V160" s="194">
        <f t="shared" si="84"/>
        <v>14400776.480502354</v>
      </c>
      <c r="W160" s="194">
        <f t="shared" si="84"/>
        <v>15284153.389874944</v>
      </c>
      <c r="X160" s="194">
        <f t="shared" si="84"/>
        <v>16221646.727231648</v>
      </c>
      <c r="Y160" s="194">
        <f t="shared" si="84"/>
        <v>17216567.539190222</v>
      </c>
      <c r="Z160" s="194">
        <f t="shared" si="84"/>
        <v>18272429.213499963</v>
      </c>
      <c r="AA160" s="194">
        <f t="shared" si="84"/>
        <v>19392959.830397677</v>
      </c>
      <c r="AB160" s="194">
        <f t="shared" si="84"/>
        <v>20582115.267119225</v>
      </c>
      <c r="AC160" s="194">
        <f t="shared" si="84"/>
        <v>21844093.101446334</v>
      </c>
      <c r="AD160" s="194">
        <f t="shared" si="84"/>
        <v>23183347.362960733</v>
      </c>
      <c r="AE160" s="194">
        <f t="shared" si="84"/>
        <v>24604604.183639489</v>
      </c>
      <c r="AF160" s="194">
        <f t="shared" si="84"/>
        <v>26112878.402567845</v>
      </c>
      <c r="AG160" s="194">
        <f t="shared" si="84"/>
        <v>27713491.18287852</v>
      </c>
      <c r="AH160" s="2" t="str">
        <f t="shared" si="67"/>
        <v>TS</v>
      </c>
    </row>
    <row r="161" spans="1:34" x14ac:dyDescent="0.35">
      <c r="A161" s="3"/>
      <c r="C161" s="86" t="str">
        <f t="shared" si="64"/>
        <v>CG</v>
      </c>
      <c r="D161" s="194">
        <f t="shared" ref="D161:AG161" si="85">D132*10*$D$170</f>
        <v>2135039.7433470823</v>
      </c>
      <c r="E161" s="194">
        <f t="shared" si="85"/>
        <v>2241790.2312819157</v>
      </c>
      <c r="F161" s="194">
        <f t="shared" si="85"/>
        <v>2466027.4678530027</v>
      </c>
      <c r="G161" s="194">
        <f t="shared" si="85"/>
        <v>2509707.6748574707</v>
      </c>
      <c r="H161" s="194">
        <f t="shared" si="85"/>
        <v>2617362.9547886541</v>
      </c>
      <c r="I161" s="194">
        <f t="shared" si="85"/>
        <v>2886424.8276105719</v>
      </c>
      <c r="J161" s="194">
        <f t="shared" si="85"/>
        <v>2973284.5519842105</v>
      </c>
      <c r="K161" s="194">
        <f t="shared" si="85"/>
        <v>3210449.7651218288</v>
      </c>
      <c r="L161" s="194">
        <f t="shared" si="85"/>
        <v>3356038.8009624169</v>
      </c>
      <c r="M161" s="194">
        <f t="shared" si="85"/>
        <v>3197903.0373251098</v>
      </c>
      <c r="N161" s="194">
        <f t="shared" si="85"/>
        <v>3460701.221373348</v>
      </c>
      <c r="O161" s="194">
        <f t="shared" si="85"/>
        <v>3676920.959549495</v>
      </c>
      <c r="P161" s="194">
        <f t="shared" si="85"/>
        <v>3877512.4537274344</v>
      </c>
      <c r="Q161" s="194">
        <f t="shared" si="85"/>
        <v>4110356.5246545109</v>
      </c>
      <c r="R161" s="194">
        <f t="shared" si="85"/>
        <v>4354993.6542112716</v>
      </c>
      <c r="S161" s="194">
        <f t="shared" si="85"/>
        <v>4609490.2756886184</v>
      </c>
      <c r="T161" s="194">
        <f t="shared" si="85"/>
        <v>4875780.5169492457</v>
      </c>
      <c r="U161" s="194">
        <f t="shared" si="85"/>
        <v>5157431.2461405806</v>
      </c>
      <c r="V161" s="194">
        <f t="shared" si="85"/>
        <v>5455327.248601405</v>
      </c>
      <c r="W161" s="194">
        <f t="shared" si="85"/>
        <v>5770404.2063100832</v>
      </c>
      <c r="X161" s="194">
        <f t="shared" si="85"/>
        <v>6103651.621988832</v>
      </c>
      <c r="Y161" s="194">
        <f t="shared" si="85"/>
        <v>6456115.911004262</v>
      </c>
      <c r="Z161" s="194">
        <f t="shared" si="85"/>
        <v>6828903.6706823129</v>
      </c>
      <c r="AA161" s="194">
        <f t="shared" si="85"/>
        <v>7223185.1372064007</v>
      </c>
      <c r="AB161" s="194">
        <f t="shared" si="85"/>
        <v>7640197.8408498541</v>
      </c>
      <c r="AC161" s="194">
        <f t="shared" si="85"/>
        <v>8081250.4709092909</v>
      </c>
      <c r="AD161" s="194">
        <f t="shared" si="85"/>
        <v>8547726.9623563066</v>
      </c>
      <c r="AE161" s="194">
        <f t="shared" si="85"/>
        <v>9041090.8169128168</v>
      </c>
      <c r="AF161" s="194">
        <f t="shared" si="85"/>
        <v>9562889.6719828118</v>
      </c>
      <c r="AG161" s="194">
        <f t="shared" si="85"/>
        <v>10114760.131642006</v>
      </c>
      <c r="AH161" s="2" t="str">
        <f t="shared" si="67"/>
        <v>CG</v>
      </c>
    </row>
    <row r="162" spans="1:34" x14ac:dyDescent="0.35">
      <c r="A162" s="3"/>
      <c r="C162" s="86" t="str">
        <f t="shared" si="64"/>
        <v>GA</v>
      </c>
      <c r="D162" s="194">
        <f t="shared" ref="D162:AG162" si="86">D133*10*$D$170</f>
        <v>572229.49943813018</v>
      </c>
      <c r="E162" s="194">
        <f t="shared" si="86"/>
        <v>484214.55562810099</v>
      </c>
      <c r="F162" s="194">
        <f t="shared" si="86"/>
        <v>426382.5390963704</v>
      </c>
      <c r="G162" s="194">
        <f t="shared" si="86"/>
        <v>541837.35493698937</v>
      </c>
      <c r="H162" s="194">
        <f t="shared" si="86"/>
        <v>632984.17025935731</v>
      </c>
      <c r="I162" s="194">
        <f t="shared" si="86"/>
        <v>692202.94806776347</v>
      </c>
      <c r="J162" s="194">
        <f t="shared" si="86"/>
        <v>711158.7848268199</v>
      </c>
      <c r="K162" s="194">
        <f t="shared" si="86"/>
        <v>716700.81264325511</v>
      </c>
      <c r="L162" s="194">
        <f t="shared" si="86"/>
        <v>713173.37004189612</v>
      </c>
      <c r="M162" s="194">
        <f t="shared" si="86"/>
        <v>703023.96890547709</v>
      </c>
      <c r="N162" s="194">
        <f t="shared" si="86"/>
        <v>743531.69476227416</v>
      </c>
      <c r="O162" s="194">
        <f t="shared" si="86"/>
        <v>774737.79218135786</v>
      </c>
      <c r="P162" s="194">
        <f t="shared" si="86"/>
        <v>804280.79711282731</v>
      </c>
      <c r="Q162" s="194">
        <f t="shared" si="86"/>
        <v>842800.37841812952</v>
      </c>
      <c r="R162" s="194">
        <f t="shared" si="86"/>
        <v>886752.02725300158</v>
      </c>
      <c r="S162" s="194">
        <f t="shared" si="86"/>
        <v>936705.81113641686</v>
      </c>
      <c r="T162" s="194">
        <f t="shared" si="86"/>
        <v>988849.29206405173</v>
      </c>
      <c r="U162" s="194">
        <f t="shared" si="86"/>
        <v>1043890.7621038479</v>
      </c>
      <c r="V162" s="194">
        <f t="shared" si="86"/>
        <v>1101991.0386423944</v>
      </c>
      <c r="W162" s="194">
        <f t="shared" si="86"/>
        <v>1163319.8505026361</v>
      </c>
      <c r="X162" s="194">
        <f t="shared" si="86"/>
        <v>1228056.3310936284</v>
      </c>
      <c r="Y162" s="194">
        <f t="shared" si="86"/>
        <v>1296389.5388163521</v>
      </c>
      <c r="Z162" s="194">
        <f t="shared" si="86"/>
        <v>1368519.0062302337</v>
      </c>
      <c r="AA162" s="194">
        <f t="shared" si="86"/>
        <v>1444655.3195679937</v>
      </c>
      <c r="AB162" s="194">
        <f t="shared" si="86"/>
        <v>1525020.7302739858</v>
      </c>
      <c r="AC162" s="194">
        <f t="shared" si="86"/>
        <v>1609849.8003335558</v>
      </c>
      <c r="AD162" s="194">
        <f t="shared" si="86"/>
        <v>1699390.0832584039</v>
      </c>
      <c r="AE162" s="194">
        <f t="shared" si="86"/>
        <v>1793902.8426957426</v>
      </c>
      <c r="AF162" s="194">
        <f t="shared" si="86"/>
        <v>1893663.8107375433</v>
      </c>
      <c r="AG162" s="194">
        <f t="shared" si="86"/>
        <v>1998963.9881205969</v>
      </c>
      <c r="AH162" s="2" t="str">
        <f t="shared" si="67"/>
        <v>GA</v>
      </c>
    </row>
    <row r="163" spans="1:34" x14ac:dyDescent="0.35">
      <c r="A163" s="3"/>
      <c r="C163" s="86" t="str">
        <f t="shared" si="64"/>
        <v>GJ</v>
      </c>
      <c r="D163" s="194">
        <f t="shared" ref="D163:AG163" si="87">D134*10*$D$170</f>
        <v>8314744.5016240226</v>
      </c>
      <c r="E163" s="194">
        <f t="shared" si="87"/>
        <v>9220282.8346542865</v>
      </c>
      <c r="F163" s="194">
        <f t="shared" si="87"/>
        <v>9917677.9896171428</v>
      </c>
      <c r="G163" s="194">
        <f t="shared" si="87"/>
        <v>10959627.977930365</v>
      </c>
      <c r="H163" s="194">
        <f t="shared" si="87"/>
        <v>12284049.398636822</v>
      </c>
      <c r="I163" s="194">
        <f t="shared" si="87"/>
        <v>13254592.610048408</v>
      </c>
      <c r="J163" s="194">
        <f t="shared" si="87"/>
        <v>14675861.932531953</v>
      </c>
      <c r="K163" s="194">
        <f t="shared" si="87"/>
        <v>15978573.703188352</v>
      </c>
      <c r="L163" s="194">
        <f t="shared" si="87"/>
        <v>17043190.298040215</v>
      </c>
      <c r="M163" s="194">
        <f t="shared" si="87"/>
        <v>16210995.020120488</v>
      </c>
      <c r="N163" s="194">
        <f t="shared" si="87"/>
        <v>18006953.636569116</v>
      </c>
      <c r="O163" s="194">
        <f t="shared" si="87"/>
        <v>19478888.716164205</v>
      </c>
      <c r="P163" s="194">
        <f t="shared" si="87"/>
        <v>20837222.024814412</v>
      </c>
      <c r="Q163" s="194">
        <f t="shared" si="87"/>
        <v>22328021.001054447</v>
      </c>
      <c r="R163" s="194">
        <f t="shared" si="87"/>
        <v>23833671.005889762</v>
      </c>
      <c r="S163" s="194">
        <f t="shared" si="87"/>
        <v>25334107.604920227</v>
      </c>
      <c r="T163" s="194">
        <f t="shared" si="87"/>
        <v>26912010.866955422</v>
      </c>
      <c r="U163" s="194">
        <f t="shared" si="87"/>
        <v>28588063.826104414</v>
      </c>
      <c r="V163" s="194">
        <f t="shared" si="87"/>
        <v>30368364.103081744</v>
      </c>
      <c r="W163" s="194">
        <f t="shared" si="87"/>
        <v>32259387.694314636</v>
      </c>
      <c r="X163" s="194">
        <f t="shared" si="87"/>
        <v>34268012.425319575</v>
      </c>
      <c r="Y163" s="194">
        <f t="shared" si="87"/>
        <v>36401542.856303737</v>
      </c>
      <c r="Z163" s="194">
        <f t="shared" si="87"/>
        <v>38667736.729823962</v>
      </c>
      <c r="AA163" s="194">
        <f t="shared" si="87"/>
        <v>41074833.055887759</v>
      </c>
      <c r="AB163" s="194">
        <f t="shared" si="87"/>
        <v>43631581.935775474</v>
      </c>
      <c r="AC163" s="194">
        <f t="shared" si="87"/>
        <v>46347276.232121333</v>
      </c>
      <c r="AD163" s="194">
        <f t="shared" si="87"/>
        <v>49231785.199436128</v>
      </c>
      <c r="AE163" s="194">
        <f t="shared" si="87"/>
        <v>52295590.196309254</v>
      </c>
      <c r="AF163" s="194">
        <f t="shared" si="87"/>
        <v>55549822.608019061</v>
      </c>
      <c r="AG163" s="194">
        <f t="shared" si="87"/>
        <v>59006304.116232924</v>
      </c>
      <c r="AH163" s="2" t="str">
        <f t="shared" si="67"/>
        <v>GJ</v>
      </c>
    </row>
    <row r="164" spans="1:34" x14ac:dyDescent="0.35">
      <c r="A164" s="3"/>
      <c r="C164" s="86" t="str">
        <f t="shared" si="64"/>
        <v>MP</v>
      </c>
      <c r="D164" s="194">
        <f t="shared" ref="D164:AG164" si="88">D135*10*$D$170</f>
        <v>4262163.9441863121</v>
      </c>
      <c r="E164" s="194">
        <f t="shared" si="88"/>
        <v>4750036.2219653409</v>
      </c>
      <c r="F164" s="194">
        <f t="shared" si="88"/>
        <v>4931717.8109879848</v>
      </c>
      <c r="G164" s="194">
        <f t="shared" si="88"/>
        <v>5185784.2370022358</v>
      </c>
      <c r="H164" s="194">
        <f t="shared" si="88"/>
        <v>5750664.9895844413</v>
      </c>
      <c r="I164" s="194">
        <f t="shared" si="88"/>
        <v>6357139.7374200644</v>
      </c>
      <c r="J164" s="194">
        <f t="shared" si="88"/>
        <v>6714152.7878140155</v>
      </c>
      <c r="K164" s="194">
        <f t="shared" si="88"/>
        <v>7337255.9739669748</v>
      </c>
      <c r="L164" s="194">
        <f t="shared" si="88"/>
        <v>7730188.2428304842</v>
      </c>
      <c r="M164" s="194">
        <f t="shared" si="88"/>
        <v>7354858.4614855358</v>
      </c>
      <c r="N164" s="194">
        <f t="shared" si="88"/>
        <v>8053975.405839243</v>
      </c>
      <c r="O164" s="194">
        <f t="shared" si="88"/>
        <v>8629686.2332826052</v>
      </c>
      <c r="P164" s="194">
        <f t="shared" si="88"/>
        <v>9147970.9413334299</v>
      </c>
      <c r="Q164" s="194">
        <f t="shared" si="88"/>
        <v>9717940.7095686719</v>
      </c>
      <c r="R164" s="194">
        <f t="shared" si="88"/>
        <v>10318235.949499389</v>
      </c>
      <c r="S164" s="194">
        <f t="shared" si="88"/>
        <v>10944451.674363764</v>
      </c>
      <c r="T164" s="194">
        <f t="shared" si="88"/>
        <v>11601347.326003719</v>
      </c>
      <c r="U164" s="194">
        <f t="shared" si="88"/>
        <v>12297615.357188115</v>
      </c>
      <c r="V164" s="194">
        <f t="shared" si="88"/>
        <v>13035612.509614183</v>
      </c>
      <c r="W164" s="194">
        <f t="shared" si="88"/>
        <v>13817836.417835176</v>
      </c>
      <c r="X164" s="194">
        <f t="shared" si="88"/>
        <v>14646934.022310516</v>
      </c>
      <c r="Y164" s="194">
        <f t="shared" si="88"/>
        <v>15525710.484261479</v>
      </c>
      <c r="Z164" s="194">
        <f t="shared" si="88"/>
        <v>16457138.632231843</v>
      </c>
      <c r="AA164" s="194">
        <f t="shared" si="88"/>
        <v>17444368.972032733</v>
      </c>
      <c r="AB164" s="194">
        <f t="shared" si="88"/>
        <v>18490740.293636553</v>
      </c>
      <c r="AC164" s="194">
        <f t="shared" si="88"/>
        <v>19599790.910582587</v>
      </c>
      <c r="AD164" s="194">
        <f t="shared" si="88"/>
        <v>20775270.569573596</v>
      </c>
      <c r="AE164" s="194">
        <f t="shared" si="88"/>
        <v>22021153.070184693</v>
      </c>
      <c r="AF164" s="194">
        <f t="shared" si="88"/>
        <v>23341649.636982221</v>
      </c>
      <c r="AG164" s="194">
        <f t="shared" si="88"/>
        <v>24741223.088866428</v>
      </c>
      <c r="AH164" s="2" t="str">
        <f t="shared" si="67"/>
        <v>MP</v>
      </c>
    </row>
    <row r="165" spans="1:34" x14ac:dyDescent="0.35">
      <c r="A165" s="3"/>
      <c r="C165" s="86" t="str">
        <f t="shared" si="64"/>
        <v>MH</v>
      </c>
      <c r="D165" s="194">
        <f t="shared" ref="D165:AG165" si="89">D136*10*$D$170</f>
        <v>17293436.95601869</v>
      </c>
      <c r="E165" s="194">
        <f t="shared" si="89"/>
        <v>18341176.413047154</v>
      </c>
      <c r="F165" s="194">
        <f t="shared" si="89"/>
        <v>19606377.250986066</v>
      </c>
      <c r="G165" s="194">
        <f t="shared" si="89"/>
        <v>20842909.521557923</v>
      </c>
      <c r="H165" s="194">
        <f t="shared" si="89"/>
        <v>22718936.861874662</v>
      </c>
      <c r="I165" s="194">
        <f t="shared" si="89"/>
        <v>24407042.825285267</v>
      </c>
      <c r="J165" s="194">
        <f t="shared" si="89"/>
        <v>25509997.665367007</v>
      </c>
      <c r="K165" s="194">
        <f t="shared" si="89"/>
        <v>26647976.062842891</v>
      </c>
      <c r="L165" s="194">
        <f t="shared" si="89"/>
        <v>27452461.25028244</v>
      </c>
      <c r="M165" s="194">
        <f t="shared" si="89"/>
        <v>24615109.575761512</v>
      </c>
      <c r="N165" s="194">
        <f t="shared" si="89"/>
        <v>26731181.795193594</v>
      </c>
      <c r="O165" s="194">
        <f t="shared" si="89"/>
        <v>28500725.730968948</v>
      </c>
      <c r="P165" s="194">
        <f t="shared" si="89"/>
        <v>30160768.092334986</v>
      </c>
      <c r="Q165" s="194">
        <f t="shared" si="89"/>
        <v>32083834.007709146</v>
      </c>
      <c r="R165" s="194">
        <f t="shared" si="89"/>
        <v>34112367.771627225</v>
      </c>
      <c r="S165" s="194">
        <f t="shared" si="89"/>
        <v>36232209.029560342</v>
      </c>
      <c r="T165" s="194">
        <f t="shared" si="89"/>
        <v>38459499.581593238</v>
      </c>
      <c r="U165" s="194">
        <f t="shared" si="89"/>
        <v>40823524.789446555</v>
      </c>
      <c r="V165" s="194">
        <f t="shared" si="89"/>
        <v>43332668.244265318</v>
      </c>
      <c r="W165" s="194">
        <f t="shared" si="89"/>
        <v>45995826.943194486</v>
      </c>
      <c r="X165" s="194">
        <f t="shared" si="89"/>
        <v>48822442.694469199</v>
      </c>
      <c r="Y165" s="194">
        <f t="shared" si="89"/>
        <v>51822535.441507399</v>
      </c>
      <c r="Z165" s="194">
        <f t="shared" si="89"/>
        <v>55006738.623146892</v>
      </c>
      <c r="AA165" s="194">
        <f t="shared" si="89"/>
        <v>58386336.694313236</v>
      </c>
      <c r="AB165" s="194">
        <f t="shared" si="89"/>
        <v>61973304.938984267</v>
      </c>
      <c r="AC165" s="194">
        <f t="shared" si="89"/>
        <v>65780351.715358026</v>
      </c>
      <c r="AD165" s="194">
        <f t="shared" si="89"/>
        <v>69820963.281661987</v>
      </c>
      <c r="AE165" s="194">
        <f t="shared" si="89"/>
        <v>74109451.360092044</v>
      </c>
      <c r="AF165" s="194">
        <f t="shared" si="89"/>
        <v>78661003.60597223</v>
      </c>
      <c r="AG165" s="194">
        <f t="shared" si="89"/>
        <v>83491737.159412116</v>
      </c>
      <c r="AH165" s="2" t="str">
        <f t="shared" si="67"/>
        <v>MH</v>
      </c>
    </row>
    <row r="166" spans="1:34" x14ac:dyDescent="0.35">
      <c r="A166" s="3"/>
      <c r="C166" s="86" t="str">
        <f t="shared" si="64"/>
        <v>NE</v>
      </c>
      <c r="D166" s="194">
        <f t="shared" ref="D166:AG166" si="90">D137*10*$D$170</f>
        <v>1114819.5771529756</v>
      </c>
      <c r="E166" s="194">
        <f t="shared" si="90"/>
        <v>1163788.8333693705</v>
      </c>
      <c r="F166" s="194">
        <f t="shared" si="90"/>
        <v>1253822.2033757539</v>
      </c>
      <c r="G166" s="194">
        <f t="shared" si="90"/>
        <v>1382979.8693835791</v>
      </c>
      <c r="H166" s="194">
        <f t="shared" si="90"/>
        <v>1443016.848310346</v>
      </c>
      <c r="I166" s="194">
        <f t="shared" si="90"/>
        <v>1532844.7728790559</v>
      </c>
      <c r="J166" s="194">
        <f t="shared" si="90"/>
        <v>1636713.7629235648</v>
      </c>
      <c r="K166" s="194">
        <f t="shared" si="90"/>
        <v>1733879.1576135862</v>
      </c>
      <c r="L166" s="194">
        <f t="shared" si="90"/>
        <v>1876319.1304535849</v>
      </c>
      <c r="M166" s="194">
        <f t="shared" si="90"/>
        <v>1853565.9375318831</v>
      </c>
      <c r="N166" s="194">
        <f t="shared" si="90"/>
        <v>2019347.1703938295</v>
      </c>
      <c r="O166" s="194">
        <f t="shared" si="90"/>
        <v>2155002.8627530551</v>
      </c>
      <c r="P166" s="194">
        <f t="shared" si="90"/>
        <v>2278992.5258241273</v>
      </c>
      <c r="Q166" s="194">
        <f t="shared" si="90"/>
        <v>2420403.8716721823</v>
      </c>
      <c r="R166" s="194">
        <f t="shared" si="90"/>
        <v>2567017.2262163446</v>
      </c>
      <c r="S166" s="194">
        <f t="shared" si="90"/>
        <v>2717517.3710119892</v>
      </c>
      <c r="T166" s="194">
        <f t="shared" si="90"/>
        <v>2875659.959327051</v>
      </c>
      <c r="U166" s="194">
        <f t="shared" si="90"/>
        <v>3043025.8354596985</v>
      </c>
      <c r="V166" s="194">
        <f t="shared" si="90"/>
        <v>3220154.1297612744</v>
      </c>
      <c r="W166" s="194">
        <f t="shared" si="90"/>
        <v>3407615.5569407828</v>
      </c>
      <c r="X166" s="194">
        <f t="shared" si="90"/>
        <v>3606014.2704886487</v>
      </c>
      <c r="Y166" s="194">
        <f t="shared" si="90"/>
        <v>3815989.8262152313</v>
      </c>
      <c r="Z166" s="194">
        <f t="shared" si="90"/>
        <v>4038219.2613378386</v>
      </c>
      <c r="AA166" s="194">
        <f t="shared" si="90"/>
        <v>4273419.29593015</v>
      </c>
      <c r="AB166" s="194">
        <f t="shared" si="90"/>
        <v>4522348.6639505355</v>
      </c>
      <c r="AC166" s="194">
        <f t="shared" si="90"/>
        <v>4785810.5814922713</v>
      </c>
      <c r="AD166" s="194">
        <f t="shared" si="90"/>
        <v>5064655.3603503071</v>
      </c>
      <c r="AE166" s="194">
        <f t="shared" si="90"/>
        <v>5359783.1754776984</v>
      </c>
      <c r="AF166" s="194">
        <f t="shared" si="90"/>
        <v>5672146.995411654</v>
      </c>
      <c r="AG166" s="194">
        <f t="shared" si="90"/>
        <v>6002755.6852858327</v>
      </c>
      <c r="AH166" s="2" t="str">
        <f t="shared" si="67"/>
        <v>NE</v>
      </c>
    </row>
    <row r="167" spans="1:34" x14ac:dyDescent="0.35">
      <c r="A167" s="3"/>
      <c r="C167" s="144" t="str">
        <f t="shared" si="64"/>
        <v>SK</v>
      </c>
      <c r="D167" s="194">
        <f t="shared" ref="D167:AG167" si="91">D138*10*$D$170</f>
        <v>150802.53161747154</v>
      </c>
      <c r="E167" s="194">
        <f t="shared" si="91"/>
        <v>154261.70675898844</v>
      </c>
      <c r="F167" s="194">
        <f t="shared" si="91"/>
        <v>163619.61900391674</v>
      </c>
      <c r="G167" s="194">
        <f t="shared" si="91"/>
        <v>176544.35398662096</v>
      </c>
      <c r="H167" s="194">
        <f t="shared" si="91"/>
        <v>197342.07681396778</v>
      </c>
      <c r="I167" s="194">
        <f t="shared" si="91"/>
        <v>207964.75589092314</v>
      </c>
      <c r="J167" s="194">
        <f t="shared" si="91"/>
        <v>238706.99144539292</v>
      </c>
      <c r="K167" s="194">
        <f t="shared" si="91"/>
        <v>251560.00638592211</v>
      </c>
      <c r="L167" s="194">
        <f t="shared" si="91"/>
        <v>264590.40307291114</v>
      </c>
      <c r="M167" s="194">
        <f t="shared" si="91"/>
        <v>266231.80283944291</v>
      </c>
      <c r="N167" s="194">
        <f t="shared" si="91"/>
        <v>291383.06287105771</v>
      </c>
      <c r="O167" s="194">
        <f t="shared" si="91"/>
        <v>312052.91059145192</v>
      </c>
      <c r="P167" s="194">
        <f t="shared" si="91"/>
        <v>330634.06607338227</v>
      </c>
      <c r="Q167" s="194">
        <f t="shared" si="91"/>
        <v>351072.29818612296</v>
      </c>
      <c r="R167" s="194">
        <f t="shared" si="91"/>
        <v>372586.63090171589</v>
      </c>
      <c r="S167" s="194">
        <f t="shared" si="91"/>
        <v>395016.57245648286</v>
      </c>
      <c r="T167" s="194">
        <f t="shared" si="91"/>
        <v>418532.54379001691</v>
      </c>
      <c r="U167" s="194">
        <f t="shared" si="91"/>
        <v>443446.47262007173</v>
      </c>
      <c r="V167" s="194">
        <f t="shared" si="91"/>
        <v>469841.3519225397</v>
      </c>
      <c r="W167" s="194">
        <f t="shared" si="91"/>
        <v>497805.09549210768</v>
      </c>
      <c r="X167" s="194">
        <f t="shared" si="91"/>
        <v>527430.829358413</v>
      </c>
      <c r="Y167" s="194">
        <f t="shared" si="91"/>
        <v>558817.20044075151</v>
      </c>
      <c r="Z167" s="194">
        <f t="shared" si="91"/>
        <v>592068.70345998881</v>
      </c>
      <c r="AA167" s="194">
        <f t="shared" si="91"/>
        <v>627296.02718646731</v>
      </c>
      <c r="AB167" s="194">
        <f t="shared" si="91"/>
        <v>664616.42116638366</v>
      </c>
      <c r="AC167" s="194">
        <f t="shared" si="91"/>
        <v>704154.08413654135</v>
      </c>
      <c r="AD167" s="194">
        <f t="shared" si="91"/>
        <v>746040.57540880633</v>
      </c>
      <c r="AE167" s="194">
        <f t="shared" si="91"/>
        <v>790415.25058120943</v>
      </c>
      <c r="AF167" s="194">
        <f t="shared" si="91"/>
        <v>837425.72301273211</v>
      </c>
      <c r="AG167" s="194">
        <f t="shared" si="91"/>
        <v>887228.35258360358</v>
      </c>
      <c r="AH167" s="2" t="str">
        <f t="shared" si="67"/>
        <v>SK</v>
      </c>
    </row>
    <row r="168" spans="1:34" x14ac:dyDescent="0.35">
      <c r="A168" s="3"/>
      <c r="L168" s="4"/>
      <c r="M168" s="3"/>
      <c r="N168" s="2"/>
    </row>
    <row r="169" spans="1:34" x14ac:dyDescent="0.35">
      <c r="A169" s="3"/>
      <c r="B169" s="2"/>
      <c r="I169" s="4"/>
      <c r="J169" s="3"/>
      <c r="M169" s="2"/>
      <c r="N169" s="2"/>
    </row>
    <row r="170" spans="1:34" ht="39.5" x14ac:dyDescent="0.35">
      <c r="A170" s="3"/>
      <c r="B170" s="17"/>
      <c r="C170" s="18" t="s">
        <v>114</v>
      </c>
      <c r="D170" s="19">
        <f>GDP_input!$D$9</f>
        <v>1.3506599279672509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8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4" x14ac:dyDescent="0.35">
      <c r="A171" s="3"/>
      <c r="B171" s="2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34" x14ac:dyDescent="0.35">
      <c r="A172" s="3"/>
      <c r="B172" s="2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</row>
    <row r="173" spans="1:34" x14ac:dyDescent="0.35">
      <c r="A173" s="3"/>
      <c r="B173" s="2"/>
      <c r="M173" s="2"/>
      <c r="N173" s="2"/>
      <c r="AF173" s="123"/>
    </row>
    <row r="174" spans="1:34" x14ac:dyDescent="0.35">
      <c r="A174" s="3"/>
      <c r="B174" s="2"/>
      <c r="M174" s="2"/>
      <c r="N174" s="2"/>
    </row>
    <row r="175" spans="1:34" x14ac:dyDescent="0.35">
      <c r="A175" s="3"/>
      <c r="B175" s="2"/>
      <c r="M175" s="2"/>
      <c r="N175" s="2"/>
    </row>
    <row r="176" spans="1:34" x14ac:dyDescent="0.35">
      <c r="A176" s="3"/>
      <c r="B176" s="2"/>
      <c r="M176" s="2"/>
      <c r="N176" s="2"/>
    </row>
    <row r="177" spans="1:14" x14ac:dyDescent="0.35">
      <c r="A177" s="3"/>
      <c r="B177" s="2"/>
      <c r="M177" s="2"/>
      <c r="N177" s="2"/>
    </row>
    <row r="178" spans="1:14" x14ac:dyDescent="0.35">
      <c r="A178" s="3"/>
      <c r="B178" s="2"/>
      <c r="M178" s="2"/>
      <c r="N178" s="2"/>
    </row>
    <row r="179" spans="1:14" ht="12.5" x14ac:dyDescent="0.25">
      <c r="B179" s="2"/>
      <c r="M179" s="2"/>
      <c r="N179" s="2"/>
    </row>
    <row r="180" spans="1:14" ht="12.5" x14ac:dyDescent="0.25">
      <c r="B180" s="2"/>
      <c r="M180" s="2"/>
      <c r="N180" s="2"/>
    </row>
    <row r="181" spans="1:14" ht="12.5" x14ac:dyDescent="0.25">
      <c r="B181" s="2"/>
      <c r="M181" s="2"/>
      <c r="N181" s="2"/>
    </row>
    <row r="182" spans="1:14" ht="12.5" x14ac:dyDescent="0.25">
      <c r="B182" s="2"/>
      <c r="M182" s="2"/>
      <c r="N182" s="2"/>
    </row>
    <row r="186" spans="1:14" ht="12.5" x14ac:dyDescent="0.25">
      <c r="M186" s="2"/>
      <c r="N186" s="2"/>
    </row>
    <row r="187" spans="1:14" ht="12.5" x14ac:dyDescent="0.25">
      <c r="M187" s="2"/>
      <c r="N187" s="2"/>
    </row>
    <row r="188" spans="1:14" ht="12.5" x14ac:dyDescent="0.25">
      <c r="M188" s="2"/>
      <c r="N188" s="2"/>
    </row>
    <row r="189" spans="1:14" ht="12.5" x14ac:dyDescent="0.25">
      <c r="M189" s="2"/>
      <c r="N189" s="2"/>
    </row>
    <row r="190" spans="1:14" ht="12.5" x14ac:dyDescent="0.25">
      <c r="M190" s="2"/>
      <c r="N190" s="2"/>
    </row>
    <row r="191" spans="1:14" ht="12.5" x14ac:dyDescent="0.25">
      <c r="M191" s="2"/>
      <c r="N191" s="2"/>
    </row>
    <row r="192" spans="1:14" ht="12.5" x14ac:dyDescent="0.25">
      <c r="M192" s="2"/>
      <c r="N192" s="2"/>
    </row>
    <row r="193" spans="13:26" ht="12.5" x14ac:dyDescent="0.25">
      <c r="M193" s="2"/>
      <c r="N193" s="2"/>
    </row>
    <row r="194" spans="13:26" ht="12.5" x14ac:dyDescent="0.25">
      <c r="M194" s="2"/>
      <c r="N194" s="2"/>
    </row>
    <row r="195" spans="13:26" ht="12.5" x14ac:dyDescent="0.25">
      <c r="M195" s="2"/>
      <c r="N195" s="2"/>
    </row>
    <row r="196" spans="13:26" ht="12.5" x14ac:dyDescent="0.25">
      <c r="M196" s="2"/>
      <c r="N196" s="2"/>
    </row>
    <row r="197" spans="13:26" ht="12.5" x14ac:dyDescent="0.25">
      <c r="M197" s="2"/>
      <c r="N197" s="2"/>
    </row>
    <row r="198" spans="13:26" ht="12.5" x14ac:dyDescent="0.25">
      <c r="M198" s="2"/>
      <c r="N198" s="2"/>
    </row>
    <row r="199" spans="13:26" ht="12.5" x14ac:dyDescent="0.25">
      <c r="M199" s="2"/>
      <c r="N199" s="2"/>
    </row>
    <row r="200" spans="13:26" ht="12.5" x14ac:dyDescent="0.25">
      <c r="M200" s="2"/>
      <c r="N200" s="2"/>
    </row>
    <row r="201" spans="13:26" ht="12.5" x14ac:dyDescent="0.25">
      <c r="M201" s="2"/>
      <c r="N201" s="2"/>
    </row>
    <row r="202" spans="13:26" ht="12.5" x14ac:dyDescent="0.25">
      <c r="M202" s="2"/>
      <c r="N202" s="2"/>
    </row>
    <row r="203" spans="13:26" ht="12.5" x14ac:dyDescent="0.25">
      <c r="M203" s="2"/>
      <c r="N203" s="2"/>
    </row>
    <row r="204" spans="13:26" ht="12.5" x14ac:dyDescent="0.25">
      <c r="M204" s="2"/>
      <c r="N204" s="2"/>
    </row>
    <row r="205" spans="13:26" ht="12.5" x14ac:dyDescent="0.25">
      <c r="M205" s="2"/>
      <c r="N205" s="2"/>
    </row>
    <row r="206" spans="13:26" ht="12.5" x14ac:dyDescent="0.25">
      <c r="M206" s="2"/>
      <c r="N206" s="2"/>
    </row>
    <row r="207" spans="13:26" x14ac:dyDescent="0.35">
      <c r="O207" s="5"/>
      <c r="Y207" s="4"/>
      <c r="Z207" s="3"/>
    </row>
    <row r="208" spans="13:26" x14ac:dyDescent="0.35">
      <c r="O208" s="5"/>
      <c r="Y208" s="4"/>
      <c r="Z208" s="3"/>
    </row>
    <row r="209" spans="15:26" x14ac:dyDescent="0.35">
      <c r="O209" s="5"/>
      <c r="Y209" s="4"/>
      <c r="Z209" s="3"/>
    </row>
    <row r="210" spans="15:26" x14ac:dyDescent="0.35">
      <c r="O210" s="5"/>
      <c r="Y210" s="4"/>
      <c r="Z210" s="3"/>
    </row>
    <row r="211" spans="15:26" x14ac:dyDescent="0.35">
      <c r="O211" s="5"/>
      <c r="Y211" s="4"/>
      <c r="Z211" s="3"/>
    </row>
    <row r="212" spans="15:26" x14ac:dyDescent="0.35">
      <c r="O212" s="5"/>
      <c r="Y212" s="4"/>
      <c r="Z212" s="3"/>
    </row>
    <row r="213" spans="15:26" x14ac:dyDescent="0.35">
      <c r="O213" s="5"/>
      <c r="Y213" s="4"/>
      <c r="Z213" s="3"/>
    </row>
    <row r="214" spans="15:26" x14ac:dyDescent="0.35">
      <c r="O214" s="5"/>
      <c r="Y214" s="4"/>
      <c r="Z214" s="3"/>
    </row>
    <row r="215" spans="15:26" x14ac:dyDescent="0.35">
      <c r="O215" s="5"/>
      <c r="Y215" s="4"/>
      <c r="Z215" s="3"/>
    </row>
    <row r="216" spans="15:26" x14ac:dyDescent="0.35">
      <c r="O216" s="5"/>
      <c r="Y216" s="4"/>
      <c r="Z216" s="3"/>
    </row>
    <row r="217" spans="15:26" x14ac:dyDescent="0.35">
      <c r="O217" s="5"/>
      <c r="Y217" s="4"/>
      <c r="Z217" s="3"/>
    </row>
    <row r="218" spans="15:26" x14ac:dyDescent="0.35">
      <c r="O218" s="5"/>
      <c r="Y218" s="4"/>
      <c r="Z218" s="3"/>
    </row>
    <row r="219" spans="15:26" x14ac:dyDescent="0.35">
      <c r="O219" s="5"/>
      <c r="Y219" s="4"/>
      <c r="Z219" s="3"/>
    </row>
    <row r="220" spans="15:26" x14ac:dyDescent="0.35">
      <c r="O220" s="5"/>
      <c r="Y220" s="4"/>
      <c r="Z220" s="3"/>
    </row>
    <row r="221" spans="15:26" x14ac:dyDescent="0.35">
      <c r="O221" s="5"/>
      <c r="Y221" s="4"/>
      <c r="Z221" s="3"/>
    </row>
    <row r="222" spans="15:26" x14ac:dyDescent="0.35">
      <c r="O222" s="5"/>
      <c r="Y222" s="4"/>
      <c r="Z222" s="3"/>
    </row>
    <row r="223" spans="15:26" x14ac:dyDescent="0.35">
      <c r="O223" s="5"/>
      <c r="Y223" s="4"/>
      <c r="Z223" s="3"/>
    </row>
    <row r="224" spans="15:26" x14ac:dyDescent="0.35">
      <c r="O224" s="5"/>
      <c r="Y224" s="4"/>
      <c r="Z224" s="3"/>
    </row>
    <row r="225" spans="15:26" x14ac:dyDescent="0.35">
      <c r="O225" s="5"/>
      <c r="Y225" s="4"/>
      <c r="Z225" s="3"/>
    </row>
    <row r="226" spans="15:26" x14ac:dyDescent="0.35">
      <c r="O226" s="5"/>
      <c r="Y226" s="4"/>
      <c r="Z226" s="3"/>
    </row>
    <row r="227" spans="15:26" x14ac:dyDescent="0.35">
      <c r="O227" s="5"/>
      <c r="Y227" s="4"/>
      <c r="Z227" s="3"/>
    </row>
    <row r="228" spans="15:26" x14ac:dyDescent="0.35">
      <c r="O228" s="5"/>
      <c r="Y228" s="4"/>
      <c r="Z228" s="3"/>
    </row>
    <row r="229" spans="15:26" x14ac:dyDescent="0.35">
      <c r="O229" s="5"/>
      <c r="Y229" s="4"/>
      <c r="Z229" s="3"/>
    </row>
    <row r="230" spans="15:26" x14ac:dyDescent="0.35">
      <c r="O230" s="5"/>
      <c r="Y230" s="4"/>
      <c r="Z230" s="3"/>
    </row>
    <row r="231" spans="15:26" x14ac:dyDescent="0.35">
      <c r="O231" s="5"/>
      <c r="Y231" s="4"/>
      <c r="Z231" s="3"/>
    </row>
    <row r="232" spans="15:26" x14ac:dyDescent="0.35">
      <c r="O232" s="5"/>
      <c r="Y232" s="4"/>
      <c r="Z232" s="3"/>
    </row>
    <row r="233" spans="15:26" x14ac:dyDescent="0.35">
      <c r="O233" s="5"/>
      <c r="Y233" s="4"/>
      <c r="Z233" s="3"/>
    </row>
    <row r="234" spans="15:26" x14ac:dyDescent="0.35">
      <c r="O234" s="5"/>
      <c r="Y234" s="4"/>
      <c r="Z234" s="3"/>
    </row>
    <row r="235" spans="15:26" x14ac:dyDescent="0.35">
      <c r="O235" s="5"/>
      <c r="Y235" s="4"/>
      <c r="Z235" s="3"/>
    </row>
    <row r="236" spans="15:26" x14ac:dyDescent="0.35">
      <c r="O236" s="5"/>
      <c r="Y236" s="4"/>
      <c r="Z236" s="3"/>
    </row>
    <row r="237" spans="15:26" x14ac:dyDescent="0.35">
      <c r="O237" s="5"/>
      <c r="Y237" s="4"/>
      <c r="Z237" s="3"/>
    </row>
    <row r="238" spans="15:26" x14ac:dyDescent="0.35">
      <c r="O238" s="5"/>
      <c r="Y238" s="4"/>
      <c r="Z238" s="3"/>
    </row>
    <row r="239" spans="15:26" x14ac:dyDescent="0.35">
      <c r="O239" s="5"/>
      <c r="Y239" s="4"/>
      <c r="Z239" s="3"/>
    </row>
    <row r="240" spans="15:26" x14ac:dyDescent="0.35">
      <c r="O240" s="5"/>
      <c r="Y240" s="4"/>
      <c r="Z240" s="3"/>
    </row>
    <row r="241" spans="15:26" x14ac:dyDescent="0.35">
      <c r="O241" s="5"/>
      <c r="Y241" s="4"/>
      <c r="Z241" s="3"/>
    </row>
    <row r="242" spans="15:26" x14ac:dyDescent="0.35">
      <c r="O242" s="5"/>
      <c r="Y242" s="4"/>
      <c r="Z242" s="3"/>
    </row>
    <row r="243" spans="15:26" x14ac:dyDescent="0.35">
      <c r="O243" s="5"/>
      <c r="Y243" s="4"/>
      <c r="Z243" s="3"/>
    </row>
    <row r="244" spans="15:26" x14ac:dyDescent="0.35">
      <c r="O244" s="5"/>
      <c r="Y244" s="4"/>
      <c r="Z244" s="3"/>
    </row>
    <row r="245" spans="15:26" x14ac:dyDescent="0.35">
      <c r="O245" s="5"/>
      <c r="Y245" s="4"/>
      <c r="Z245" s="3"/>
    </row>
    <row r="246" spans="15:26" x14ac:dyDescent="0.35">
      <c r="O246" s="5"/>
      <c r="Y246" s="4"/>
      <c r="Z246" s="3"/>
    </row>
    <row r="247" spans="15:26" x14ac:dyDescent="0.35">
      <c r="O247" s="5"/>
      <c r="Y247" s="4"/>
      <c r="Z247" s="3"/>
    </row>
    <row r="248" spans="15:26" x14ac:dyDescent="0.35">
      <c r="O248" s="5"/>
      <c r="Y248" s="4"/>
      <c r="Z248" s="3"/>
    </row>
    <row r="249" spans="15:26" x14ac:dyDescent="0.35">
      <c r="O249" s="5"/>
      <c r="Y249" s="4"/>
      <c r="Z249" s="3"/>
    </row>
    <row r="250" spans="15:26" x14ac:dyDescent="0.35">
      <c r="O250" s="5"/>
      <c r="Y250" s="4"/>
      <c r="Z250" s="3"/>
    </row>
    <row r="251" spans="15:26" x14ac:dyDescent="0.35">
      <c r="O251" s="5"/>
      <c r="Y251" s="4"/>
      <c r="Z251" s="3"/>
    </row>
    <row r="252" spans="15:26" x14ac:dyDescent="0.35">
      <c r="O252" s="5"/>
      <c r="Y252" s="4"/>
      <c r="Z252" s="3"/>
    </row>
    <row r="253" spans="15:26" x14ac:dyDescent="0.35">
      <c r="O253" s="5"/>
      <c r="Y253" s="4"/>
      <c r="Z253" s="3"/>
    </row>
    <row r="254" spans="15:26" x14ac:dyDescent="0.35">
      <c r="O254" s="5"/>
      <c r="Y254" s="4"/>
      <c r="Z254" s="3"/>
    </row>
    <row r="255" spans="15:26" x14ac:dyDescent="0.35">
      <c r="O255" s="5"/>
      <c r="Y255" s="4"/>
      <c r="Z255" s="3"/>
    </row>
    <row r="256" spans="15:26" x14ac:dyDescent="0.35">
      <c r="O256" s="5"/>
      <c r="Y256" s="4"/>
      <c r="Z256" s="3"/>
    </row>
    <row r="257" spans="15:26" x14ac:dyDescent="0.35">
      <c r="O257" s="5"/>
      <c r="Y257" s="4"/>
      <c r="Z257" s="3"/>
    </row>
    <row r="258" spans="15:26" x14ac:dyDescent="0.35">
      <c r="O258" s="5"/>
      <c r="Y258" s="4"/>
      <c r="Z258" s="3"/>
    </row>
    <row r="259" spans="15:26" x14ac:dyDescent="0.35">
      <c r="O259" s="5"/>
      <c r="Y259" s="4"/>
      <c r="Z259" s="3"/>
    </row>
    <row r="260" spans="15:26" x14ac:dyDescent="0.35">
      <c r="O260" s="5"/>
      <c r="Y260" s="4"/>
      <c r="Z260" s="3"/>
    </row>
    <row r="261" spans="15:26" x14ac:dyDescent="0.35">
      <c r="O261" s="5"/>
      <c r="Y261" s="4"/>
      <c r="Z261" s="3"/>
    </row>
    <row r="262" spans="15:26" x14ac:dyDescent="0.35">
      <c r="O262" s="5"/>
      <c r="Y262" s="4"/>
      <c r="Z262" s="3"/>
    </row>
    <row r="263" spans="15:26" x14ac:dyDescent="0.35">
      <c r="O263" s="5"/>
      <c r="Y263" s="4"/>
      <c r="Z263" s="3"/>
    </row>
    <row r="264" spans="15:26" x14ac:dyDescent="0.35">
      <c r="O264" s="5"/>
      <c r="Y264" s="4"/>
      <c r="Z264" s="3"/>
    </row>
    <row r="265" spans="15:26" x14ac:dyDescent="0.35">
      <c r="O265" s="5"/>
      <c r="Y265" s="4"/>
      <c r="Z265" s="3"/>
    </row>
    <row r="266" spans="15:26" x14ac:dyDescent="0.35">
      <c r="O266" s="5"/>
      <c r="Y266" s="4"/>
      <c r="Z266" s="3"/>
    </row>
    <row r="267" spans="15:26" x14ac:dyDescent="0.35">
      <c r="O267" s="5"/>
      <c r="Y267" s="4"/>
      <c r="Z267" s="3"/>
    </row>
    <row r="268" spans="15:26" x14ac:dyDescent="0.35">
      <c r="O268" s="5"/>
      <c r="Y268" s="4"/>
      <c r="Z268" s="3"/>
    </row>
    <row r="269" spans="15:26" x14ac:dyDescent="0.35">
      <c r="O269" s="5"/>
      <c r="Y269" s="4"/>
      <c r="Z269" s="3"/>
    </row>
    <row r="270" spans="15:26" x14ac:dyDescent="0.35">
      <c r="O270" s="5"/>
      <c r="Y270" s="4"/>
      <c r="Z270" s="3"/>
    </row>
    <row r="271" spans="15:26" x14ac:dyDescent="0.35">
      <c r="O271" s="5"/>
      <c r="Y271" s="4"/>
      <c r="Z271" s="3"/>
    </row>
    <row r="272" spans="15:26" x14ac:dyDescent="0.35">
      <c r="O272" s="5"/>
      <c r="Y272" s="4"/>
      <c r="Z272" s="3"/>
    </row>
    <row r="273" spans="15:26" x14ac:dyDescent="0.35">
      <c r="O273" s="5"/>
      <c r="Y273" s="4"/>
      <c r="Z273" s="3"/>
    </row>
    <row r="274" spans="15:26" x14ac:dyDescent="0.35">
      <c r="O274" s="5"/>
      <c r="Y274" s="4"/>
      <c r="Z274" s="3"/>
    </row>
    <row r="275" spans="15:26" x14ac:dyDescent="0.35">
      <c r="O275" s="5"/>
      <c r="Y275" s="4"/>
      <c r="Z275" s="3"/>
    </row>
    <row r="276" spans="15:26" x14ac:dyDescent="0.35">
      <c r="O276" s="5"/>
      <c r="Y276" s="4"/>
      <c r="Z276" s="3"/>
    </row>
    <row r="277" spans="15:26" x14ac:dyDescent="0.35">
      <c r="O277" s="5"/>
      <c r="Y277" s="4"/>
      <c r="Z277" s="3"/>
    </row>
    <row r="278" spans="15:26" x14ac:dyDescent="0.35">
      <c r="O278" s="5"/>
      <c r="Y278" s="4"/>
      <c r="Z278" s="3"/>
    </row>
    <row r="279" spans="15:26" x14ac:dyDescent="0.35">
      <c r="O279" s="5"/>
      <c r="Y279" s="4"/>
      <c r="Z279" s="3"/>
    </row>
    <row r="280" spans="15:26" x14ac:dyDescent="0.35">
      <c r="O280" s="5"/>
      <c r="Y280" s="4"/>
      <c r="Z280" s="3"/>
    </row>
    <row r="281" spans="15:26" x14ac:dyDescent="0.35">
      <c r="O281" s="5"/>
      <c r="Y281" s="4"/>
      <c r="Z281" s="3"/>
    </row>
    <row r="282" spans="15:26" x14ac:dyDescent="0.35">
      <c r="O282" s="5"/>
      <c r="Y282" s="4"/>
      <c r="Z282" s="3"/>
    </row>
    <row r="283" spans="15:26" x14ac:dyDescent="0.35">
      <c r="O283" s="5"/>
      <c r="Y283" s="4"/>
      <c r="Z283" s="3"/>
    </row>
    <row r="284" spans="15:26" x14ac:dyDescent="0.35">
      <c r="O284" s="5"/>
      <c r="Y284" s="4"/>
      <c r="Z284" s="3"/>
    </row>
    <row r="285" spans="15:26" x14ac:dyDescent="0.35">
      <c r="O285" s="5"/>
      <c r="Y285" s="4"/>
      <c r="Z285" s="3"/>
    </row>
    <row r="286" spans="15:26" x14ac:dyDescent="0.35">
      <c r="O286" s="5"/>
      <c r="Y286" s="4"/>
      <c r="Z286" s="3"/>
    </row>
    <row r="287" spans="15:26" x14ac:dyDescent="0.35">
      <c r="O287" s="5"/>
      <c r="Y287" s="4"/>
      <c r="Z287" s="3"/>
    </row>
    <row r="288" spans="15:26" x14ac:dyDescent="0.35">
      <c r="O288" s="5"/>
      <c r="Y288" s="4"/>
      <c r="Z288" s="3"/>
    </row>
    <row r="289" spans="15:26" x14ac:dyDescent="0.35">
      <c r="O289" s="5"/>
      <c r="Y289" s="4"/>
      <c r="Z289" s="3"/>
    </row>
    <row r="290" spans="15:26" x14ac:dyDescent="0.35">
      <c r="O290" s="5"/>
      <c r="Y290" s="4"/>
      <c r="Z290" s="3"/>
    </row>
    <row r="291" spans="15:26" x14ac:dyDescent="0.35">
      <c r="O291" s="5"/>
      <c r="Y291" s="4"/>
      <c r="Z291" s="3"/>
    </row>
    <row r="292" spans="15:26" x14ac:dyDescent="0.35">
      <c r="O292" s="5"/>
      <c r="Y292" s="4"/>
      <c r="Z292" s="3"/>
    </row>
    <row r="293" spans="15:26" x14ac:dyDescent="0.35">
      <c r="O293" s="5"/>
      <c r="Y293" s="4"/>
      <c r="Z293" s="3"/>
    </row>
    <row r="294" spans="15:26" x14ac:dyDescent="0.35">
      <c r="O294" s="5"/>
      <c r="Y294" s="4"/>
      <c r="Z294" s="3"/>
    </row>
    <row r="295" spans="15:26" x14ac:dyDescent="0.35">
      <c r="O295" s="5"/>
      <c r="Y295" s="4"/>
      <c r="Z295" s="3"/>
    </row>
    <row r="296" spans="15:26" x14ac:dyDescent="0.35">
      <c r="O296" s="5"/>
      <c r="Y296" s="4"/>
      <c r="Z296" s="3"/>
    </row>
    <row r="297" spans="15:26" x14ac:dyDescent="0.35">
      <c r="O297" s="5"/>
      <c r="Y297" s="4"/>
      <c r="Z297" s="3"/>
    </row>
    <row r="298" spans="15:26" x14ac:dyDescent="0.35">
      <c r="O298" s="5"/>
      <c r="Y298" s="4"/>
      <c r="Z298" s="3"/>
    </row>
    <row r="299" spans="15:26" x14ac:dyDescent="0.35">
      <c r="O299" s="5"/>
      <c r="Y299" s="4"/>
      <c r="Z299" s="3"/>
    </row>
    <row r="300" spans="15:26" x14ac:dyDescent="0.35">
      <c r="O300" s="5"/>
      <c r="Y300" s="4"/>
      <c r="Z300" s="3"/>
    </row>
    <row r="301" spans="15:26" x14ac:dyDescent="0.35">
      <c r="O301" s="5"/>
      <c r="Y301" s="4"/>
      <c r="Z301" s="3"/>
    </row>
    <row r="302" spans="15:26" x14ac:dyDescent="0.35">
      <c r="O302" s="5"/>
      <c r="Y302" s="4"/>
      <c r="Z302" s="3"/>
    </row>
    <row r="303" spans="15:26" x14ac:dyDescent="0.35">
      <c r="O303" s="5"/>
      <c r="Y303" s="4"/>
      <c r="Z303" s="3"/>
    </row>
    <row r="304" spans="15:26" x14ac:dyDescent="0.35">
      <c r="O304" s="5"/>
      <c r="Y304" s="4"/>
      <c r="Z304" s="3"/>
    </row>
    <row r="305" spans="15:26" x14ac:dyDescent="0.35">
      <c r="O305" s="5"/>
      <c r="Y305" s="4"/>
      <c r="Z305" s="3"/>
    </row>
    <row r="306" spans="15:26" x14ac:dyDescent="0.35">
      <c r="O306" s="5"/>
      <c r="Y306" s="4"/>
      <c r="Z306" s="3"/>
    </row>
    <row r="307" spans="15:26" x14ac:dyDescent="0.35">
      <c r="O307" s="5"/>
      <c r="Y307" s="4"/>
      <c r="Z307" s="3"/>
    </row>
    <row r="308" spans="15:26" x14ac:dyDescent="0.35">
      <c r="O308" s="5"/>
      <c r="Y308" s="4"/>
      <c r="Z308" s="3"/>
    </row>
    <row r="309" spans="15:26" x14ac:dyDescent="0.35">
      <c r="O309" s="5"/>
      <c r="Y309" s="4"/>
      <c r="Z309" s="3"/>
    </row>
    <row r="310" spans="15:26" x14ac:dyDescent="0.35">
      <c r="O310" s="5"/>
      <c r="Y310" s="4"/>
      <c r="Z310" s="3"/>
    </row>
    <row r="311" spans="15:26" x14ac:dyDescent="0.35">
      <c r="O311" s="5"/>
      <c r="Y311" s="4"/>
      <c r="Z311" s="3"/>
    </row>
    <row r="312" spans="15:26" x14ac:dyDescent="0.35">
      <c r="O312" s="5"/>
      <c r="Y312" s="4"/>
      <c r="Z312" s="3"/>
    </row>
    <row r="313" spans="15:26" x14ac:dyDescent="0.35">
      <c r="O313" s="5"/>
      <c r="Y313" s="4"/>
      <c r="Z313" s="3"/>
    </row>
    <row r="314" spans="15:26" x14ac:dyDescent="0.35">
      <c r="O314" s="5"/>
      <c r="Y314" s="4"/>
      <c r="Z314" s="3"/>
    </row>
    <row r="315" spans="15:26" x14ac:dyDescent="0.35">
      <c r="O315" s="5"/>
      <c r="Y315" s="4"/>
      <c r="Z315" s="3"/>
    </row>
    <row r="316" spans="15:26" x14ac:dyDescent="0.35">
      <c r="O316" s="5"/>
      <c r="Y316" s="4"/>
      <c r="Z316" s="3"/>
    </row>
    <row r="317" spans="15:26" x14ac:dyDescent="0.35">
      <c r="O317" s="5"/>
      <c r="Y317" s="4"/>
      <c r="Z317" s="3"/>
    </row>
    <row r="318" spans="15:26" x14ac:dyDescent="0.35">
      <c r="O318" s="5"/>
      <c r="Y318" s="4"/>
      <c r="Z318" s="3"/>
    </row>
    <row r="319" spans="15:26" x14ac:dyDescent="0.35">
      <c r="O319" s="5"/>
      <c r="Y319" s="4"/>
      <c r="Z319" s="3"/>
    </row>
    <row r="320" spans="15:26" x14ac:dyDescent="0.35">
      <c r="O320" s="5"/>
      <c r="Y320" s="4"/>
      <c r="Z320" s="3"/>
    </row>
    <row r="321" spans="15:26" x14ac:dyDescent="0.35">
      <c r="O321" s="5"/>
      <c r="Y321" s="4"/>
      <c r="Z321" s="3"/>
    </row>
    <row r="322" spans="15:26" x14ac:dyDescent="0.35">
      <c r="O322" s="5"/>
      <c r="Y322" s="4"/>
      <c r="Z322" s="3"/>
    </row>
    <row r="323" spans="15:26" x14ac:dyDescent="0.35">
      <c r="O323" s="5"/>
      <c r="Y323" s="4"/>
      <c r="Z323" s="3"/>
    </row>
    <row r="324" spans="15:26" x14ac:dyDescent="0.35">
      <c r="O324" s="5"/>
      <c r="Y324" s="4"/>
      <c r="Z324" s="3"/>
    </row>
    <row r="325" spans="15:26" x14ac:dyDescent="0.35">
      <c r="O325" s="5"/>
      <c r="Y325" s="4"/>
      <c r="Z325" s="3"/>
    </row>
    <row r="326" spans="15:26" x14ac:dyDescent="0.35">
      <c r="O326" s="5"/>
      <c r="Y326" s="4"/>
      <c r="Z326" s="3"/>
    </row>
    <row r="327" spans="15:26" x14ac:dyDescent="0.35">
      <c r="O327" s="5"/>
      <c r="Y327" s="4"/>
      <c r="Z327" s="3"/>
    </row>
    <row r="328" spans="15:26" x14ac:dyDescent="0.35">
      <c r="O328" s="5"/>
      <c r="Y328" s="4"/>
      <c r="Z328" s="3"/>
    </row>
    <row r="329" spans="15:26" x14ac:dyDescent="0.35">
      <c r="O329" s="5"/>
      <c r="Y329" s="4"/>
      <c r="Z329" s="3"/>
    </row>
    <row r="330" spans="15:26" x14ac:dyDescent="0.35">
      <c r="O330" s="5"/>
      <c r="Y330" s="4"/>
      <c r="Z330" s="3"/>
    </row>
    <row r="331" spans="15:26" x14ac:dyDescent="0.35">
      <c r="O331" s="5"/>
      <c r="Y331" s="4"/>
      <c r="Z331" s="3"/>
    </row>
    <row r="332" spans="15:26" x14ac:dyDescent="0.35">
      <c r="O332" s="5"/>
      <c r="Y332" s="4"/>
      <c r="Z332" s="3"/>
    </row>
    <row r="333" spans="15:26" x14ac:dyDescent="0.35">
      <c r="O333" s="5"/>
      <c r="Y333" s="4"/>
      <c r="Z333" s="3"/>
    </row>
    <row r="334" spans="15:26" x14ac:dyDescent="0.35">
      <c r="O334" s="5"/>
      <c r="Y334" s="4"/>
      <c r="Z334" s="3"/>
    </row>
    <row r="335" spans="15:26" x14ac:dyDescent="0.35">
      <c r="O335" s="5"/>
      <c r="Y335" s="4"/>
      <c r="Z335" s="3"/>
    </row>
    <row r="336" spans="15:26" x14ac:dyDescent="0.35">
      <c r="O336" s="5"/>
      <c r="Y336" s="4"/>
      <c r="Z336" s="3"/>
    </row>
    <row r="337" spans="15:26" x14ac:dyDescent="0.35">
      <c r="O337" s="5"/>
      <c r="Y337" s="4"/>
      <c r="Z337" s="3"/>
    </row>
    <row r="338" spans="15:26" x14ac:dyDescent="0.35">
      <c r="O338" s="5"/>
      <c r="Y338" s="4"/>
      <c r="Z338" s="3"/>
    </row>
    <row r="339" spans="15:26" x14ac:dyDescent="0.35">
      <c r="O339" s="5"/>
      <c r="Y339" s="4"/>
      <c r="Z339" s="3"/>
    </row>
    <row r="340" spans="15:26" x14ac:dyDescent="0.35">
      <c r="O340" s="5"/>
      <c r="Y340" s="4"/>
      <c r="Z340" s="3"/>
    </row>
    <row r="341" spans="15:26" x14ac:dyDescent="0.35">
      <c r="O341" s="5"/>
      <c r="Y341" s="4"/>
      <c r="Z341" s="3"/>
    </row>
    <row r="342" spans="15:26" x14ac:dyDescent="0.35">
      <c r="O342" s="5"/>
      <c r="Y342" s="4"/>
      <c r="Z342" s="3"/>
    </row>
    <row r="343" spans="15:26" x14ac:dyDescent="0.35">
      <c r="O343" s="5"/>
      <c r="Y343" s="4"/>
      <c r="Z343" s="3"/>
    </row>
    <row r="344" spans="15:26" x14ac:dyDescent="0.35">
      <c r="O344" s="5"/>
      <c r="Y344" s="4"/>
      <c r="Z344" s="3"/>
    </row>
    <row r="345" spans="15:26" x14ac:dyDescent="0.35">
      <c r="O345" s="5"/>
      <c r="Y345" s="4"/>
      <c r="Z345" s="3"/>
    </row>
    <row r="346" spans="15:26" x14ac:dyDescent="0.35">
      <c r="O346" s="5"/>
      <c r="Y346" s="4"/>
      <c r="Z346" s="3"/>
    </row>
    <row r="347" spans="15:26" x14ac:dyDescent="0.35">
      <c r="O347" s="5"/>
      <c r="Y347" s="4"/>
      <c r="Z347" s="3"/>
    </row>
    <row r="348" spans="15:26" x14ac:dyDescent="0.35">
      <c r="O348" s="5"/>
      <c r="Y348" s="4"/>
      <c r="Z348" s="3"/>
    </row>
    <row r="349" spans="15:26" x14ac:dyDescent="0.35">
      <c r="O349" s="5"/>
      <c r="Y349" s="4"/>
      <c r="Z349" s="3"/>
    </row>
    <row r="350" spans="15:26" x14ac:dyDescent="0.35">
      <c r="O350" s="5"/>
      <c r="Y350" s="4"/>
      <c r="Z350" s="3"/>
    </row>
    <row r="351" spans="15:26" x14ac:dyDescent="0.35">
      <c r="O351" s="5"/>
      <c r="Y351" s="4"/>
      <c r="Z351" s="3"/>
    </row>
    <row r="352" spans="15:26" x14ac:dyDescent="0.35">
      <c r="O352" s="5"/>
      <c r="Y352" s="4"/>
      <c r="Z352" s="3"/>
    </row>
    <row r="353" spans="15:26" x14ac:dyDescent="0.35">
      <c r="O353" s="5"/>
      <c r="Y353" s="4"/>
      <c r="Z353" s="3"/>
    </row>
    <row r="354" spans="15:26" x14ac:dyDescent="0.35">
      <c r="O354" s="5"/>
      <c r="Y354" s="4"/>
      <c r="Z354" s="3"/>
    </row>
    <row r="355" spans="15:26" x14ac:dyDescent="0.35">
      <c r="O355" s="5"/>
      <c r="Y355" s="4"/>
      <c r="Z355" s="3"/>
    </row>
    <row r="356" spans="15:26" x14ac:dyDescent="0.35">
      <c r="O356" s="5"/>
      <c r="Y356" s="4"/>
      <c r="Z356" s="3"/>
    </row>
    <row r="357" spans="15:26" x14ac:dyDescent="0.35">
      <c r="O357" s="5"/>
      <c r="Y357" s="4"/>
      <c r="Z357" s="3"/>
    </row>
    <row r="358" spans="15:26" x14ac:dyDescent="0.35">
      <c r="O358" s="5"/>
      <c r="Y358" s="4"/>
      <c r="Z358" s="3"/>
    </row>
    <row r="359" spans="15:26" x14ac:dyDescent="0.35">
      <c r="O359" s="5"/>
      <c r="Y359" s="4"/>
      <c r="Z359" s="3"/>
    </row>
    <row r="360" spans="15:26" x14ac:dyDescent="0.35">
      <c r="O360" s="5"/>
      <c r="Y360" s="4"/>
      <c r="Z360" s="3"/>
    </row>
    <row r="361" spans="15:26" x14ac:dyDescent="0.35">
      <c r="O361" s="5"/>
      <c r="Y361" s="4"/>
      <c r="Z361" s="3"/>
    </row>
    <row r="362" spans="15:26" x14ac:dyDescent="0.35">
      <c r="O362" s="5"/>
      <c r="Y362" s="4"/>
      <c r="Z362" s="3"/>
    </row>
    <row r="363" spans="15:26" x14ac:dyDescent="0.35">
      <c r="O363" s="5"/>
      <c r="Y363" s="4"/>
      <c r="Z363" s="3"/>
    </row>
    <row r="364" spans="15:26" x14ac:dyDescent="0.35">
      <c r="O364" s="5"/>
      <c r="Y364" s="4"/>
      <c r="Z364" s="3"/>
    </row>
    <row r="365" spans="15:26" x14ac:dyDescent="0.35">
      <c r="O365" s="5"/>
      <c r="Y365" s="4"/>
      <c r="Z365" s="3"/>
    </row>
    <row r="366" spans="15:26" x14ac:dyDescent="0.35">
      <c r="O366" s="5"/>
      <c r="Y366" s="4"/>
      <c r="Z366" s="3"/>
    </row>
    <row r="367" spans="15:26" x14ac:dyDescent="0.35">
      <c r="O367" s="5"/>
      <c r="Y367" s="4"/>
      <c r="Z367" s="3"/>
    </row>
    <row r="368" spans="15:26" x14ac:dyDescent="0.35">
      <c r="O368" s="5"/>
      <c r="Y368" s="4"/>
      <c r="Z368" s="3"/>
    </row>
    <row r="369" spans="15:26" x14ac:dyDescent="0.35">
      <c r="O369" s="5"/>
      <c r="Y369" s="4"/>
      <c r="Z369" s="3"/>
    </row>
    <row r="370" spans="15:26" x14ac:dyDescent="0.35">
      <c r="O370" s="5"/>
      <c r="Y370" s="4"/>
      <c r="Z370" s="3"/>
    </row>
    <row r="371" spans="15:26" x14ac:dyDescent="0.35">
      <c r="O371" s="5"/>
      <c r="Y371" s="4"/>
      <c r="Z371" s="3"/>
    </row>
    <row r="372" spans="15:26" x14ac:dyDescent="0.35">
      <c r="O372" s="5"/>
      <c r="Y372" s="4"/>
      <c r="Z372" s="3"/>
    </row>
    <row r="373" spans="15:26" x14ac:dyDescent="0.35">
      <c r="O373" s="5"/>
      <c r="Y373" s="4"/>
      <c r="Z373" s="3"/>
    </row>
    <row r="374" spans="15:26" x14ac:dyDescent="0.35">
      <c r="O374" s="5"/>
      <c r="Y374" s="4"/>
      <c r="Z374" s="3"/>
    </row>
    <row r="375" spans="15:26" x14ac:dyDescent="0.35">
      <c r="O375" s="5"/>
      <c r="Y375" s="4"/>
      <c r="Z375" s="3"/>
    </row>
    <row r="376" spans="15:26" x14ac:dyDescent="0.35">
      <c r="O376" s="5"/>
      <c r="Y376" s="4"/>
      <c r="Z376" s="3"/>
    </row>
    <row r="377" spans="15:26" x14ac:dyDescent="0.35">
      <c r="O377" s="5"/>
      <c r="Y377" s="4"/>
      <c r="Z377" s="3"/>
    </row>
    <row r="378" spans="15:26" x14ac:dyDescent="0.35">
      <c r="O378" s="5"/>
      <c r="Y378" s="4"/>
      <c r="Z378" s="3"/>
    </row>
    <row r="379" spans="15:26" x14ac:dyDescent="0.35">
      <c r="O379" s="5"/>
      <c r="Y379" s="4"/>
      <c r="Z379" s="3"/>
    </row>
    <row r="380" spans="15:26" x14ac:dyDescent="0.35">
      <c r="O380" s="5"/>
      <c r="Y380" s="4"/>
      <c r="Z380" s="3"/>
    </row>
    <row r="381" spans="15:26" x14ac:dyDescent="0.35">
      <c r="O381" s="5"/>
      <c r="Y381" s="4"/>
      <c r="Z381" s="3"/>
    </row>
    <row r="382" spans="15:26" x14ac:dyDescent="0.35">
      <c r="O382" s="5"/>
      <c r="Y382" s="4"/>
      <c r="Z382" s="3"/>
    </row>
    <row r="383" spans="15:26" x14ac:dyDescent="0.35">
      <c r="O383" s="5"/>
      <c r="Y383" s="4"/>
      <c r="Z383" s="3"/>
    </row>
    <row r="384" spans="15:26" x14ac:dyDescent="0.35">
      <c r="O384" s="5"/>
      <c r="Y384" s="4"/>
      <c r="Z384" s="3"/>
    </row>
    <row r="385" spans="15:26" x14ac:dyDescent="0.35">
      <c r="O385" s="5"/>
      <c r="Y385" s="4"/>
      <c r="Z385" s="3"/>
    </row>
    <row r="386" spans="15:26" x14ac:dyDescent="0.35">
      <c r="O386" s="5"/>
      <c r="Y386" s="4"/>
      <c r="Z386" s="3"/>
    </row>
    <row r="387" spans="15:26" x14ac:dyDescent="0.35">
      <c r="O387" s="5"/>
      <c r="Y387" s="4"/>
      <c r="Z387" s="3"/>
    </row>
    <row r="388" spans="15:26" x14ac:dyDescent="0.35">
      <c r="O388" s="5"/>
      <c r="Y388" s="4"/>
      <c r="Z388" s="3"/>
    </row>
    <row r="389" spans="15:26" x14ac:dyDescent="0.35">
      <c r="O389" s="5"/>
      <c r="Y389" s="4"/>
      <c r="Z389" s="3"/>
    </row>
    <row r="390" spans="15:26" x14ac:dyDescent="0.35">
      <c r="O390" s="5"/>
      <c r="Y390" s="4"/>
      <c r="Z390" s="3"/>
    </row>
    <row r="391" spans="15:26" x14ac:dyDescent="0.35">
      <c r="O391" s="5"/>
      <c r="Y391" s="4"/>
      <c r="Z391" s="3"/>
    </row>
    <row r="392" spans="15:26" x14ac:dyDescent="0.35">
      <c r="O392" s="5"/>
      <c r="Y392" s="4"/>
      <c r="Z392" s="3"/>
    </row>
    <row r="393" spans="15:26" x14ac:dyDescent="0.35">
      <c r="O393" s="5"/>
      <c r="Y393" s="4"/>
      <c r="Z393" s="3"/>
    </row>
    <row r="394" spans="15:26" x14ac:dyDescent="0.35">
      <c r="O394" s="5"/>
      <c r="Y394" s="4"/>
      <c r="Z394" s="3"/>
    </row>
    <row r="395" spans="15:26" x14ac:dyDescent="0.35">
      <c r="O395" s="5"/>
      <c r="Y395" s="4"/>
      <c r="Z395" s="3"/>
    </row>
    <row r="396" spans="15:26" x14ac:dyDescent="0.35">
      <c r="O396" s="5"/>
      <c r="Y396" s="4"/>
      <c r="Z396" s="3"/>
    </row>
    <row r="397" spans="15:26" x14ac:dyDescent="0.35">
      <c r="O397" s="5"/>
      <c r="Y397" s="4"/>
      <c r="Z397" s="3"/>
    </row>
    <row r="398" spans="15:26" x14ac:dyDescent="0.35">
      <c r="O398" s="5"/>
      <c r="Y398" s="4"/>
      <c r="Z398" s="3"/>
    </row>
    <row r="399" spans="15:26" x14ac:dyDescent="0.35">
      <c r="O399" s="5"/>
      <c r="Y399" s="4"/>
      <c r="Z399" s="3"/>
    </row>
    <row r="400" spans="15:26" x14ac:dyDescent="0.35">
      <c r="O400" s="5"/>
      <c r="Y400" s="4"/>
      <c r="Z400" s="3"/>
    </row>
    <row r="401" spans="15:26" x14ac:dyDescent="0.35">
      <c r="O401" s="5"/>
      <c r="Y401" s="4"/>
      <c r="Z401" s="3"/>
    </row>
    <row r="402" spans="15:26" x14ac:dyDescent="0.35">
      <c r="O402" s="5"/>
      <c r="Y402" s="4"/>
      <c r="Z402" s="3"/>
    </row>
    <row r="403" spans="15:26" x14ac:dyDescent="0.35">
      <c r="O403" s="5"/>
      <c r="Y403" s="4"/>
      <c r="Z403" s="3"/>
    </row>
    <row r="404" spans="15:26" x14ac:dyDescent="0.35">
      <c r="O404" s="5"/>
      <c r="Y404" s="4"/>
      <c r="Z404" s="3"/>
    </row>
    <row r="405" spans="15:26" x14ac:dyDescent="0.35">
      <c r="O405" s="5"/>
      <c r="Y405" s="4"/>
      <c r="Z405" s="3"/>
    </row>
    <row r="406" spans="15:26" x14ac:dyDescent="0.35">
      <c r="O406" s="5"/>
      <c r="Y406" s="4"/>
      <c r="Z406" s="3"/>
    </row>
    <row r="407" spans="15:26" x14ac:dyDescent="0.35">
      <c r="O407" s="5"/>
      <c r="Y407" s="4"/>
      <c r="Z407" s="3"/>
    </row>
    <row r="408" spans="15:26" x14ac:dyDescent="0.35">
      <c r="O408" s="5"/>
      <c r="Y408" s="4"/>
      <c r="Z408" s="3"/>
    </row>
    <row r="409" spans="15:26" x14ac:dyDescent="0.35">
      <c r="O409" s="5"/>
      <c r="Y409" s="4"/>
      <c r="Z409" s="3"/>
    </row>
    <row r="410" spans="15:26" x14ac:dyDescent="0.35">
      <c r="O410" s="5"/>
      <c r="Y410" s="4"/>
      <c r="Z410" s="3"/>
    </row>
    <row r="411" spans="15:26" x14ac:dyDescent="0.35">
      <c r="O411" s="5"/>
      <c r="Y411" s="4"/>
      <c r="Z411" s="3"/>
    </row>
    <row r="412" spans="15:26" x14ac:dyDescent="0.35">
      <c r="O412" s="5"/>
      <c r="Y412" s="4"/>
      <c r="Z412" s="3"/>
    </row>
    <row r="413" spans="15:26" x14ac:dyDescent="0.35">
      <c r="O413" s="5"/>
      <c r="Y413" s="4"/>
      <c r="Z413" s="3"/>
    </row>
    <row r="414" spans="15:26" x14ac:dyDescent="0.35">
      <c r="O414" s="5"/>
      <c r="Y414" s="4"/>
      <c r="Z414" s="3"/>
    </row>
    <row r="415" spans="15:26" x14ac:dyDescent="0.35">
      <c r="O415" s="5"/>
      <c r="Y415" s="4"/>
      <c r="Z415" s="3"/>
    </row>
    <row r="416" spans="15:26" x14ac:dyDescent="0.35">
      <c r="O416" s="5"/>
      <c r="Y416" s="4"/>
      <c r="Z416" s="3"/>
    </row>
    <row r="417" spans="15:26" x14ac:dyDescent="0.35">
      <c r="O417" s="5"/>
      <c r="Y417" s="4"/>
      <c r="Z417" s="3"/>
    </row>
    <row r="418" spans="15:26" x14ac:dyDescent="0.35">
      <c r="O418" s="5"/>
      <c r="Y418" s="4"/>
      <c r="Z418" s="3"/>
    </row>
    <row r="419" spans="15:26" x14ac:dyDescent="0.35">
      <c r="O419" s="5"/>
      <c r="Y419" s="4"/>
      <c r="Z419" s="3"/>
    </row>
    <row r="420" spans="15:26" x14ac:dyDescent="0.35">
      <c r="O420" s="5"/>
      <c r="Y420" s="4"/>
      <c r="Z420" s="3"/>
    </row>
    <row r="421" spans="15:26" x14ac:dyDescent="0.35">
      <c r="O421" s="5"/>
      <c r="Y421" s="4"/>
      <c r="Z421" s="3"/>
    </row>
    <row r="422" spans="15:26" x14ac:dyDescent="0.35">
      <c r="O422" s="5"/>
      <c r="Y422" s="4"/>
      <c r="Z422" s="3"/>
    </row>
    <row r="423" spans="15:26" x14ac:dyDescent="0.35">
      <c r="O423" s="5"/>
      <c r="Y423" s="4"/>
      <c r="Z423" s="3"/>
    </row>
    <row r="424" spans="15:26" x14ac:dyDescent="0.35">
      <c r="O424" s="5"/>
      <c r="Y424" s="4"/>
      <c r="Z424" s="3"/>
    </row>
    <row r="425" spans="15:26" x14ac:dyDescent="0.35">
      <c r="O425" s="5"/>
      <c r="Y425" s="4"/>
      <c r="Z425" s="3"/>
    </row>
    <row r="426" spans="15:26" x14ac:dyDescent="0.35">
      <c r="O426" s="5"/>
      <c r="Y426" s="4"/>
      <c r="Z426" s="3"/>
    </row>
    <row r="427" spans="15:26" x14ac:dyDescent="0.35">
      <c r="O427" s="5"/>
      <c r="Y427" s="4"/>
      <c r="Z427" s="3"/>
    </row>
    <row r="428" spans="15:26" x14ac:dyDescent="0.35">
      <c r="O428" s="5"/>
      <c r="Y428" s="4"/>
      <c r="Z428" s="3"/>
    </row>
    <row r="429" spans="15:26" x14ac:dyDescent="0.35">
      <c r="O429" s="5"/>
      <c r="Y429" s="4"/>
      <c r="Z429" s="3"/>
    </row>
    <row r="430" spans="15:26" x14ac:dyDescent="0.35">
      <c r="O430" s="5"/>
      <c r="Y430" s="4"/>
      <c r="Z430" s="3"/>
    </row>
    <row r="431" spans="15:26" x14ac:dyDescent="0.35">
      <c r="O431" s="5"/>
      <c r="Y431" s="4"/>
      <c r="Z431" s="3"/>
    </row>
    <row r="432" spans="15:26" x14ac:dyDescent="0.35">
      <c r="O432" s="5"/>
      <c r="Y432" s="4"/>
      <c r="Z432" s="3"/>
    </row>
    <row r="433" spans="15:26" x14ac:dyDescent="0.35">
      <c r="O433" s="5"/>
      <c r="Y433" s="4"/>
      <c r="Z433" s="3"/>
    </row>
    <row r="434" spans="15:26" x14ac:dyDescent="0.35">
      <c r="O434" s="5"/>
      <c r="Y434" s="4"/>
      <c r="Z434" s="3"/>
    </row>
    <row r="435" spans="15:26" x14ac:dyDescent="0.35">
      <c r="O435" s="5"/>
      <c r="Y435" s="4"/>
      <c r="Z435" s="3"/>
    </row>
    <row r="436" spans="15:26" x14ac:dyDescent="0.35">
      <c r="O436" s="5"/>
      <c r="Y436" s="4"/>
      <c r="Z436" s="3"/>
    </row>
    <row r="437" spans="15:26" x14ac:dyDescent="0.35">
      <c r="O437" s="5"/>
      <c r="Y437" s="4"/>
      <c r="Z437" s="3"/>
    </row>
    <row r="438" spans="15:26" x14ac:dyDescent="0.35">
      <c r="O438" s="5"/>
      <c r="Y438" s="4"/>
      <c r="Z438" s="3"/>
    </row>
    <row r="439" spans="15:26" x14ac:dyDescent="0.35">
      <c r="O439" s="5"/>
      <c r="Y439" s="4"/>
      <c r="Z439" s="3"/>
    </row>
    <row r="440" spans="15:26" x14ac:dyDescent="0.35">
      <c r="O440" s="5"/>
      <c r="Y440" s="4"/>
      <c r="Z440" s="3"/>
    </row>
    <row r="441" spans="15:26" x14ac:dyDescent="0.35">
      <c r="O441" s="5"/>
      <c r="Y441" s="4"/>
      <c r="Z441" s="3"/>
    </row>
    <row r="442" spans="15:26" x14ac:dyDescent="0.35">
      <c r="O442" s="5"/>
      <c r="Y442" s="4"/>
      <c r="Z442" s="3"/>
    </row>
    <row r="443" spans="15:26" x14ac:dyDescent="0.35">
      <c r="O443" s="5"/>
      <c r="Y443" s="4"/>
      <c r="Z443" s="3"/>
    </row>
    <row r="444" spans="15:26" x14ac:dyDescent="0.35">
      <c r="O444" s="5"/>
      <c r="Y444" s="4"/>
      <c r="Z444" s="3"/>
    </row>
    <row r="445" spans="15:26" x14ac:dyDescent="0.35">
      <c r="O445" s="5"/>
      <c r="Y445" s="4"/>
      <c r="Z445" s="3"/>
    </row>
    <row r="446" spans="15:26" x14ac:dyDescent="0.35">
      <c r="O446" s="5"/>
      <c r="Y446" s="4"/>
      <c r="Z446" s="3"/>
    </row>
    <row r="447" spans="15:26" x14ac:dyDescent="0.35">
      <c r="O447" s="5"/>
      <c r="Y447" s="4"/>
      <c r="Z447" s="3"/>
    </row>
    <row r="448" spans="15:26" x14ac:dyDescent="0.35">
      <c r="O448" s="5"/>
      <c r="Y448" s="4"/>
      <c r="Z448" s="3"/>
    </row>
    <row r="449" spans="15:26" x14ac:dyDescent="0.35">
      <c r="O449" s="5"/>
      <c r="Y449" s="4"/>
      <c r="Z449" s="3"/>
    </row>
    <row r="450" spans="15:26" x14ac:dyDescent="0.35">
      <c r="O450" s="5"/>
      <c r="Y450" s="4"/>
      <c r="Z450" s="3"/>
    </row>
    <row r="451" spans="15:26" x14ac:dyDescent="0.35">
      <c r="O451" s="5"/>
      <c r="Y451" s="4"/>
      <c r="Z451" s="3"/>
    </row>
    <row r="452" spans="15:26" x14ac:dyDescent="0.35">
      <c r="O452" s="5"/>
      <c r="Y452" s="4"/>
      <c r="Z452" s="3"/>
    </row>
    <row r="453" spans="15:26" x14ac:dyDescent="0.35">
      <c r="O453" s="5"/>
      <c r="Y453" s="4"/>
      <c r="Z453" s="3"/>
    </row>
    <row r="454" spans="15:26" x14ac:dyDescent="0.35">
      <c r="O454" s="5"/>
      <c r="Y454" s="4"/>
      <c r="Z454" s="3"/>
    </row>
    <row r="455" spans="15:26" x14ac:dyDescent="0.35">
      <c r="O455" s="5"/>
      <c r="Y455" s="4"/>
      <c r="Z455" s="3"/>
    </row>
    <row r="456" spans="15:26" x14ac:dyDescent="0.35">
      <c r="O456" s="5"/>
      <c r="Y456" s="4"/>
      <c r="Z456" s="3"/>
    </row>
    <row r="457" spans="15:26" x14ac:dyDescent="0.35">
      <c r="O457" s="5"/>
      <c r="Y457" s="4"/>
      <c r="Z457" s="3"/>
    </row>
    <row r="458" spans="15:26" x14ac:dyDescent="0.35">
      <c r="O458" s="5"/>
      <c r="Y458" s="4"/>
      <c r="Z458" s="3"/>
    </row>
    <row r="459" spans="15:26" x14ac:dyDescent="0.35">
      <c r="O459" s="5"/>
      <c r="Y459" s="4"/>
      <c r="Z459" s="3"/>
    </row>
    <row r="460" spans="15:26" x14ac:dyDescent="0.35">
      <c r="O460" s="5"/>
      <c r="Y460" s="4"/>
      <c r="Z460" s="3"/>
    </row>
    <row r="461" spans="15:26" x14ac:dyDescent="0.35">
      <c r="O461" s="5"/>
      <c r="Y461" s="4"/>
      <c r="Z461" s="3"/>
    </row>
    <row r="462" spans="15:26" x14ac:dyDescent="0.35">
      <c r="O462" s="5"/>
      <c r="Y462" s="4"/>
      <c r="Z462" s="3"/>
    </row>
    <row r="463" spans="15:26" x14ac:dyDescent="0.35">
      <c r="O463" s="5"/>
      <c r="Y463" s="4"/>
      <c r="Z463" s="3"/>
    </row>
    <row r="464" spans="15:26" x14ac:dyDescent="0.35">
      <c r="O464" s="5"/>
      <c r="Y464" s="4"/>
      <c r="Z464" s="3"/>
    </row>
    <row r="465" spans="15:26" x14ac:dyDescent="0.35">
      <c r="O465" s="5"/>
      <c r="Y465" s="4"/>
      <c r="Z465" s="3"/>
    </row>
    <row r="466" spans="15:26" x14ac:dyDescent="0.35">
      <c r="O466" s="5"/>
      <c r="Y466" s="4"/>
      <c r="Z466" s="3"/>
    </row>
    <row r="467" spans="15:26" x14ac:dyDescent="0.35">
      <c r="O467" s="5"/>
      <c r="Y467" s="4"/>
      <c r="Z467" s="3"/>
    </row>
    <row r="468" spans="15:26" x14ac:dyDescent="0.35">
      <c r="O468" s="5"/>
      <c r="Y468" s="4"/>
      <c r="Z468" s="3"/>
    </row>
    <row r="469" spans="15:26" x14ac:dyDescent="0.35">
      <c r="O469" s="5"/>
      <c r="Y469" s="4"/>
      <c r="Z469" s="3"/>
    </row>
    <row r="470" spans="15:26" x14ac:dyDescent="0.35">
      <c r="O470" s="5"/>
      <c r="Y470" s="4"/>
      <c r="Z470" s="3"/>
    </row>
    <row r="471" spans="15:26" x14ac:dyDescent="0.35">
      <c r="O471" s="5"/>
      <c r="Y471" s="4"/>
      <c r="Z471" s="3"/>
    </row>
    <row r="472" spans="15:26" x14ac:dyDescent="0.35">
      <c r="O472" s="5"/>
      <c r="Y472" s="4"/>
      <c r="Z472" s="3"/>
    </row>
    <row r="473" spans="15:26" x14ac:dyDescent="0.35">
      <c r="O473" s="5"/>
      <c r="Y473" s="4"/>
      <c r="Z473" s="3"/>
    </row>
    <row r="474" spans="15:26" x14ac:dyDescent="0.35">
      <c r="O474" s="5"/>
      <c r="Y474" s="4"/>
      <c r="Z474" s="3"/>
    </row>
    <row r="475" spans="15:26" x14ac:dyDescent="0.35">
      <c r="O475" s="5"/>
      <c r="Y475" s="4"/>
      <c r="Z475" s="3"/>
    </row>
    <row r="476" spans="15:26" x14ac:dyDescent="0.35">
      <c r="O476" s="5"/>
      <c r="Y476" s="4"/>
      <c r="Z476" s="3"/>
    </row>
    <row r="477" spans="15:26" x14ac:dyDescent="0.35">
      <c r="O477" s="5"/>
      <c r="Y477" s="4"/>
      <c r="Z477" s="3"/>
    </row>
    <row r="478" spans="15:26" x14ac:dyDescent="0.35">
      <c r="O478" s="5"/>
      <c r="Y478" s="4"/>
      <c r="Z478" s="3"/>
    </row>
    <row r="479" spans="15:26" x14ac:dyDescent="0.35">
      <c r="O479" s="5"/>
      <c r="Y479" s="4"/>
      <c r="Z479" s="3"/>
    </row>
    <row r="480" spans="15:26" x14ac:dyDescent="0.35">
      <c r="O480" s="5"/>
      <c r="Y480" s="4"/>
      <c r="Z480" s="3"/>
    </row>
    <row r="481" spans="15:26" x14ac:dyDescent="0.35">
      <c r="O481" s="5"/>
      <c r="Y481" s="4"/>
      <c r="Z481" s="3"/>
    </row>
    <row r="482" spans="15:26" x14ac:dyDescent="0.35">
      <c r="O482" s="5"/>
      <c r="Y482" s="4"/>
      <c r="Z482" s="3"/>
    </row>
    <row r="483" spans="15:26" x14ac:dyDescent="0.35">
      <c r="O483" s="5"/>
      <c r="Y483" s="4"/>
      <c r="Z483" s="3"/>
    </row>
    <row r="484" spans="15:26" x14ac:dyDescent="0.35">
      <c r="O484" s="5"/>
      <c r="Y484" s="4"/>
      <c r="Z484" s="3"/>
    </row>
    <row r="485" spans="15:26" x14ac:dyDescent="0.35">
      <c r="O485" s="5"/>
      <c r="Y485" s="4"/>
      <c r="Z485" s="3"/>
    </row>
    <row r="486" spans="15:26" x14ac:dyDescent="0.35">
      <c r="O486" s="5"/>
      <c r="Y486" s="4"/>
      <c r="Z486" s="3"/>
    </row>
    <row r="487" spans="15:26" x14ac:dyDescent="0.35">
      <c r="O487" s="5"/>
      <c r="Y487" s="4"/>
      <c r="Z487" s="3"/>
    </row>
    <row r="488" spans="15:26" x14ac:dyDescent="0.35">
      <c r="O488" s="5"/>
      <c r="Y488" s="4"/>
      <c r="Z488" s="3"/>
    </row>
    <row r="489" spans="15:26" x14ac:dyDescent="0.35">
      <c r="O489" s="5"/>
      <c r="Y489" s="4"/>
      <c r="Z489" s="3"/>
    </row>
    <row r="490" spans="15:26" x14ac:dyDescent="0.35">
      <c r="O490" s="5"/>
      <c r="Y490" s="4"/>
      <c r="Z490" s="3"/>
    </row>
    <row r="491" spans="15:26" x14ac:dyDescent="0.35">
      <c r="O491" s="5"/>
      <c r="Y491" s="4"/>
      <c r="Z491" s="3"/>
    </row>
    <row r="492" spans="15:26" x14ac:dyDescent="0.35">
      <c r="O492" s="5"/>
      <c r="Y492" s="4"/>
      <c r="Z492" s="3"/>
    </row>
    <row r="493" spans="15:26" x14ac:dyDescent="0.35">
      <c r="O493" s="5"/>
      <c r="Y493" s="4"/>
      <c r="Z493" s="3"/>
    </row>
    <row r="494" spans="15:26" x14ac:dyDescent="0.35">
      <c r="O494" s="5"/>
      <c r="Y494" s="4"/>
      <c r="Z494" s="3"/>
    </row>
    <row r="495" spans="15:26" x14ac:dyDescent="0.35">
      <c r="O495" s="5"/>
      <c r="Y495" s="4"/>
      <c r="Z495" s="3"/>
    </row>
    <row r="496" spans="15:26" x14ac:dyDescent="0.35">
      <c r="O496" s="5"/>
      <c r="Y496" s="4"/>
      <c r="Z496" s="3"/>
    </row>
    <row r="497" spans="15:26" x14ac:dyDescent="0.35">
      <c r="O497" s="5"/>
      <c r="Y497" s="4"/>
      <c r="Z497" s="3"/>
    </row>
    <row r="498" spans="15:26" x14ac:dyDescent="0.35">
      <c r="O498" s="5"/>
      <c r="Y498" s="4"/>
      <c r="Z498" s="3"/>
    </row>
    <row r="499" spans="15:26" x14ac:dyDescent="0.35">
      <c r="O499" s="5"/>
      <c r="Y499" s="4"/>
      <c r="Z499" s="3"/>
    </row>
    <row r="500" spans="15:26" x14ac:dyDescent="0.35">
      <c r="O500" s="5"/>
      <c r="Y500" s="4"/>
      <c r="Z500" s="3"/>
    </row>
    <row r="501" spans="15:26" x14ac:dyDescent="0.35">
      <c r="O501" s="5"/>
      <c r="Y501" s="4"/>
      <c r="Z501" s="3"/>
    </row>
    <row r="502" spans="15:26" x14ac:dyDescent="0.35">
      <c r="O502" s="5"/>
      <c r="Y502" s="4"/>
      <c r="Z502" s="3"/>
    </row>
    <row r="503" spans="15:26" x14ac:dyDescent="0.35">
      <c r="O503" s="5"/>
      <c r="Y503" s="4"/>
      <c r="Z503" s="3"/>
    </row>
    <row r="504" spans="15:26" x14ac:dyDescent="0.35">
      <c r="O504" s="5"/>
      <c r="Y504" s="4"/>
      <c r="Z504" s="3"/>
    </row>
    <row r="505" spans="15:26" x14ac:dyDescent="0.35">
      <c r="O505" s="5"/>
      <c r="Y505" s="4"/>
      <c r="Z505" s="3"/>
    </row>
    <row r="506" spans="15:26" x14ac:dyDescent="0.35">
      <c r="O506" s="5"/>
      <c r="Y506" s="4"/>
      <c r="Z506" s="3"/>
    </row>
    <row r="507" spans="15:26" x14ac:dyDescent="0.35">
      <c r="O507" s="5"/>
      <c r="Y507" s="4"/>
      <c r="Z507" s="3"/>
    </row>
    <row r="508" spans="15:26" x14ac:dyDescent="0.35">
      <c r="O508" s="5"/>
      <c r="Y508" s="4"/>
      <c r="Z508" s="3"/>
    </row>
    <row r="509" spans="15:26" x14ac:dyDescent="0.35">
      <c r="O509" s="5"/>
      <c r="Y509" s="4"/>
      <c r="Z509" s="3"/>
    </row>
    <row r="510" spans="15:26" x14ac:dyDescent="0.35">
      <c r="O510" s="5"/>
      <c r="Y510" s="4"/>
      <c r="Z510" s="3"/>
    </row>
    <row r="511" spans="15:26" x14ac:dyDescent="0.35">
      <c r="O511" s="5"/>
      <c r="Y511" s="4"/>
      <c r="Z511" s="3"/>
    </row>
    <row r="512" spans="15:26" x14ac:dyDescent="0.35">
      <c r="O512" s="5"/>
      <c r="Y512" s="4"/>
      <c r="Z512" s="3"/>
    </row>
    <row r="513" spans="15:26" x14ac:dyDescent="0.35">
      <c r="O513" s="5"/>
      <c r="Y513" s="4"/>
      <c r="Z513" s="3"/>
    </row>
    <row r="514" spans="15:26" x14ac:dyDescent="0.35">
      <c r="O514" s="5"/>
      <c r="Y514" s="4"/>
      <c r="Z514" s="3"/>
    </row>
    <row r="515" spans="15:26" x14ac:dyDescent="0.35">
      <c r="O515" s="5"/>
      <c r="Y515" s="4"/>
      <c r="Z515" s="3"/>
    </row>
    <row r="516" spans="15:26" x14ac:dyDescent="0.35">
      <c r="O516" s="5"/>
      <c r="Y516" s="4"/>
      <c r="Z516" s="3"/>
    </row>
    <row r="517" spans="15:26" x14ac:dyDescent="0.35">
      <c r="O517" s="5"/>
      <c r="Y517" s="4"/>
      <c r="Z517" s="3"/>
    </row>
    <row r="518" spans="15:26" x14ac:dyDescent="0.35">
      <c r="O518" s="5"/>
      <c r="Y518" s="4"/>
      <c r="Z518" s="3"/>
    </row>
    <row r="519" spans="15:26" x14ac:dyDescent="0.35">
      <c r="O519" s="5"/>
      <c r="Y519" s="4"/>
      <c r="Z519" s="3"/>
    </row>
    <row r="520" spans="15:26" x14ac:dyDescent="0.35">
      <c r="O520" s="5"/>
      <c r="Y520" s="4"/>
      <c r="Z520" s="3"/>
    </row>
    <row r="521" spans="15:26" x14ac:dyDescent="0.35">
      <c r="O521" s="5"/>
      <c r="Y521" s="4"/>
      <c r="Z521" s="3"/>
    </row>
    <row r="522" spans="15:26" x14ac:dyDescent="0.35">
      <c r="O522" s="5"/>
      <c r="Y522" s="4"/>
      <c r="Z522" s="3"/>
    </row>
    <row r="523" spans="15:26" x14ac:dyDescent="0.35">
      <c r="O523" s="5"/>
      <c r="Y523" s="4"/>
      <c r="Z523" s="3"/>
    </row>
    <row r="524" spans="15:26" x14ac:dyDescent="0.35">
      <c r="O524" s="5"/>
      <c r="Y524" s="4"/>
      <c r="Z524" s="3"/>
    </row>
    <row r="525" spans="15:26" x14ac:dyDescent="0.35">
      <c r="O525" s="5"/>
      <c r="Y525" s="4"/>
      <c r="Z525" s="3"/>
    </row>
    <row r="526" spans="15:26" x14ac:dyDescent="0.35">
      <c r="O526" s="5"/>
      <c r="Y526" s="4"/>
      <c r="Z526" s="3"/>
    </row>
    <row r="527" spans="15:26" x14ac:dyDescent="0.35">
      <c r="O527" s="5"/>
      <c r="Y527" s="4"/>
      <c r="Z527" s="3"/>
    </row>
    <row r="528" spans="15:26" x14ac:dyDescent="0.35">
      <c r="O528" s="5"/>
      <c r="Y528" s="4"/>
      <c r="Z528" s="3"/>
    </row>
    <row r="529" spans="15:26" x14ac:dyDescent="0.35">
      <c r="O529" s="5"/>
      <c r="Y529" s="4"/>
      <c r="Z529" s="3"/>
    </row>
    <row r="530" spans="15:26" x14ac:dyDescent="0.35">
      <c r="O530" s="5"/>
      <c r="Y530" s="4"/>
      <c r="Z530" s="3"/>
    </row>
    <row r="531" spans="15:26" x14ac:dyDescent="0.35">
      <c r="O531" s="5"/>
      <c r="Y531" s="4"/>
      <c r="Z531" s="3"/>
    </row>
    <row r="532" spans="15:26" x14ac:dyDescent="0.35">
      <c r="O532" s="5"/>
      <c r="Y532" s="4"/>
      <c r="Z532" s="3"/>
    </row>
    <row r="533" spans="15:26" x14ac:dyDescent="0.35">
      <c r="O533" s="5"/>
      <c r="Y533" s="4"/>
      <c r="Z533" s="3"/>
    </row>
    <row r="534" spans="15:26" x14ac:dyDescent="0.35">
      <c r="O534" s="5"/>
      <c r="Y534" s="4"/>
      <c r="Z534" s="3"/>
    </row>
    <row r="535" spans="15:26" x14ac:dyDescent="0.35">
      <c r="O535" s="5"/>
      <c r="Y535" s="4"/>
      <c r="Z535" s="3"/>
    </row>
    <row r="536" spans="15:26" x14ac:dyDescent="0.35">
      <c r="O536" s="5"/>
      <c r="Y536" s="4"/>
      <c r="Z536" s="3"/>
    </row>
    <row r="537" spans="15:26" x14ac:dyDescent="0.35">
      <c r="O537" s="5"/>
      <c r="Y537" s="4"/>
      <c r="Z537" s="3"/>
    </row>
    <row r="538" spans="15:26" x14ac:dyDescent="0.35">
      <c r="O538" s="5"/>
      <c r="Y538" s="4"/>
      <c r="Z538" s="3"/>
    </row>
    <row r="539" spans="15:26" x14ac:dyDescent="0.35">
      <c r="O539" s="5"/>
      <c r="Y539" s="4"/>
      <c r="Z539" s="3"/>
    </row>
    <row r="540" spans="15:26" x14ac:dyDescent="0.35">
      <c r="O540" s="5"/>
      <c r="Y540" s="4"/>
      <c r="Z540" s="3"/>
    </row>
    <row r="541" spans="15:26" x14ac:dyDescent="0.35">
      <c r="O541" s="5"/>
      <c r="Y541" s="4"/>
      <c r="Z541" s="3"/>
    </row>
    <row r="542" spans="15:26" x14ac:dyDescent="0.35">
      <c r="O542" s="5"/>
      <c r="Y542" s="4"/>
      <c r="Z542" s="3"/>
    </row>
    <row r="543" spans="15:26" x14ac:dyDescent="0.35">
      <c r="O543" s="5"/>
      <c r="Y543" s="4"/>
      <c r="Z543" s="3"/>
    </row>
    <row r="544" spans="15:26" x14ac:dyDescent="0.35">
      <c r="O544" s="5"/>
      <c r="Y544" s="4"/>
      <c r="Z544" s="3"/>
    </row>
    <row r="545" spans="15:26" x14ac:dyDescent="0.35">
      <c r="O545" s="5"/>
      <c r="Y545" s="4"/>
      <c r="Z545" s="3"/>
    </row>
    <row r="546" spans="15:26" x14ac:dyDescent="0.35">
      <c r="O546" s="5"/>
      <c r="Y546" s="4"/>
      <c r="Z546" s="3"/>
    </row>
    <row r="547" spans="15:26" x14ac:dyDescent="0.35">
      <c r="O547" s="5"/>
      <c r="Y547" s="4"/>
      <c r="Z547" s="3"/>
    </row>
    <row r="548" spans="15:26" x14ac:dyDescent="0.35">
      <c r="O548" s="5"/>
      <c r="Y548" s="4"/>
      <c r="Z548" s="3"/>
    </row>
    <row r="549" spans="15:26" x14ac:dyDescent="0.35">
      <c r="O549" s="5"/>
      <c r="Y549" s="4"/>
      <c r="Z549" s="3"/>
    </row>
    <row r="550" spans="15:26" x14ac:dyDescent="0.35">
      <c r="O550" s="5"/>
      <c r="Y550" s="4"/>
      <c r="Z550" s="3"/>
    </row>
    <row r="551" spans="15:26" x14ac:dyDescent="0.35">
      <c r="O551" s="5"/>
      <c r="Y551" s="4"/>
      <c r="Z551" s="3"/>
    </row>
    <row r="552" spans="15:26" x14ac:dyDescent="0.35">
      <c r="O552" s="5"/>
      <c r="Y552" s="4"/>
      <c r="Z552" s="3"/>
    </row>
    <row r="553" spans="15:26" x14ac:dyDescent="0.35">
      <c r="O553" s="5"/>
      <c r="Y553" s="4"/>
      <c r="Z553" s="3"/>
    </row>
    <row r="554" spans="15:26" x14ac:dyDescent="0.35">
      <c r="O554" s="5"/>
      <c r="Y554" s="4"/>
      <c r="Z554" s="3"/>
    </row>
    <row r="555" spans="15:26" x14ac:dyDescent="0.35">
      <c r="O555" s="5"/>
      <c r="Y555" s="4"/>
      <c r="Z555" s="3"/>
    </row>
    <row r="556" spans="15:26" x14ac:dyDescent="0.35">
      <c r="O556" s="5"/>
      <c r="Y556" s="4"/>
      <c r="Z556" s="3"/>
    </row>
    <row r="557" spans="15:26" x14ac:dyDescent="0.35">
      <c r="O557" s="5"/>
      <c r="Y557" s="4"/>
      <c r="Z557" s="3"/>
    </row>
    <row r="558" spans="15:26" x14ac:dyDescent="0.35">
      <c r="O558" s="5"/>
      <c r="Y558" s="4"/>
      <c r="Z558" s="3"/>
    </row>
    <row r="559" spans="15:26" x14ac:dyDescent="0.35">
      <c r="O559" s="5"/>
      <c r="Y559" s="4"/>
      <c r="Z559" s="3"/>
    </row>
    <row r="560" spans="15:26" x14ac:dyDescent="0.35">
      <c r="O560" s="5"/>
      <c r="Y560" s="4"/>
      <c r="Z560" s="3"/>
    </row>
    <row r="561" spans="15:26" x14ac:dyDescent="0.35">
      <c r="O561" s="5"/>
      <c r="Y561" s="4"/>
      <c r="Z561" s="3"/>
    </row>
    <row r="562" spans="15:26" x14ac:dyDescent="0.35">
      <c r="O562" s="5"/>
      <c r="Y562" s="4"/>
      <c r="Z562" s="3"/>
    </row>
    <row r="563" spans="15:26" x14ac:dyDescent="0.35">
      <c r="O563" s="5"/>
      <c r="Y563" s="4"/>
      <c r="Z563" s="3"/>
    </row>
    <row r="564" spans="15:26" x14ac:dyDescent="0.35">
      <c r="O564" s="5"/>
      <c r="Y564" s="4"/>
      <c r="Z564" s="3"/>
    </row>
    <row r="565" spans="15:26" x14ac:dyDescent="0.35">
      <c r="O565" s="5"/>
      <c r="Y565" s="4"/>
      <c r="Z565" s="3"/>
    </row>
    <row r="566" spans="15:26" x14ac:dyDescent="0.35">
      <c r="O566" s="5"/>
      <c r="Y566" s="4"/>
      <c r="Z566" s="3"/>
    </row>
    <row r="567" spans="15:26" x14ac:dyDescent="0.35">
      <c r="O567" s="5"/>
      <c r="Y567" s="4"/>
      <c r="Z567" s="3"/>
    </row>
    <row r="568" spans="15:26" x14ac:dyDescent="0.35">
      <c r="O568" s="5"/>
      <c r="Y568" s="4"/>
      <c r="Z568" s="3"/>
    </row>
    <row r="569" spans="15:26" x14ac:dyDescent="0.35">
      <c r="O569" s="5"/>
      <c r="Y569" s="4"/>
      <c r="Z569" s="3"/>
    </row>
    <row r="570" spans="15:26" x14ac:dyDescent="0.35">
      <c r="O570" s="5"/>
      <c r="Y570" s="4"/>
      <c r="Z570" s="3"/>
    </row>
    <row r="571" spans="15:26" x14ac:dyDescent="0.35">
      <c r="O571" s="5"/>
      <c r="Y571" s="4"/>
      <c r="Z571" s="3"/>
    </row>
    <row r="572" spans="15:26" x14ac:dyDescent="0.35">
      <c r="O572" s="5"/>
      <c r="Y572" s="4"/>
      <c r="Z572" s="3"/>
    </row>
    <row r="573" spans="15:26" x14ac:dyDescent="0.35">
      <c r="O573" s="5"/>
      <c r="Y573" s="4"/>
      <c r="Z573" s="3"/>
    </row>
    <row r="574" spans="15:26" x14ac:dyDescent="0.35">
      <c r="O574" s="5"/>
      <c r="Y574" s="4"/>
      <c r="Z574" s="3"/>
    </row>
    <row r="575" spans="15:26" x14ac:dyDescent="0.35">
      <c r="O575" s="5"/>
      <c r="Y575" s="4"/>
      <c r="Z575" s="3"/>
    </row>
    <row r="576" spans="15:26" x14ac:dyDescent="0.35">
      <c r="O576" s="5"/>
      <c r="Y576" s="4"/>
      <c r="Z576" s="3"/>
    </row>
    <row r="577" spans="15:26" x14ac:dyDescent="0.35">
      <c r="O577" s="5"/>
      <c r="Y577" s="4"/>
      <c r="Z577" s="3"/>
    </row>
    <row r="578" spans="15:26" x14ac:dyDescent="0.35">
      <c r="O578" s="5"/>
      <c r="Y578" s="4"/>
      <c r="Z578" s="3"/>
    </row>
    <row r="579" spans="15:26" x14ac:dyDescent="0.35">
      <c r="O579" s="5"/>
      <c r="Y579" s="4"/>
      <c r="Z579" s="3"/>
    </row>
    <row r="580" spans="15:26" x14ac:dyDescent="0.35">
      <c r="O580" s="5"/>
      <c r="Y580" s="4"/>
      <c r="Z580" s="3"/>
    </row>
    <row r="581" spans="15:26" x14ac:dyDescent="0.35">
      <c r="O581" s="5"/>
      <c r="Y581" s="4"/>
      <c r="Z581" s="3"/>
    </row>
    <row r="582" spans="15:26" x14ac:dyDescent="0.35">
      <c r="O582" s="5"/>
      <c r="Y582" s="4"/>
      <c r="Z582" s="3"/>
    </row>
    <row r="583" spans="15:26" x14ac:dyDescent="0.35">
      <c r="O583" s="5"/>
      <c r="Y583" s="4"/>
      <c r="Z583" s="3"/>
    </row>
    <row r="584" spans="15:26" x14ac:dyDescent="0.35">
      <c r="O584" s="5"/>
      <c r="Y584" s="4"/>
      <c r="Z584" s="3"/>
    </row>
    <row r="585" spans="15:26" x14ac:dyDescent="0.35">
      <c r="O585" s="5"/>
      <c r="Y585" s="4"/>
      <c r="Z585" s="3"/>
    </row>
    <row r="586" spans="15:26" x14ac:dyDescent="0.35">
      <c r="O586" s="5"/>
      <c r="Y586" s="4"/>
      <c r="Z586" s="3"/>
    </row>
    <row r="587" spans="15:26" x14ac:dyDescent="0.35">
      <c r="O587" s="5"/>
      <c r="Y587" s="4"/>
      <c r="Z587" s="3"/>
    </row>
    <row r="588" spans="15:26" x14ac:dyDescent="0.35">
      <c r="O588" s="5"/>
      <c r="Y588" s="4"/>
      <c r="Z588" s="3"/>
    </row>
    <row r="589" spans="15:26" x14ac:dyDescent="0.35">
      <c r="O589" s="5"/>
      <c r="Y589" s="4"/>
      <c r="Z589" s="3"/>
    </row>
    <row r="590" spans="15:26" x14ac:dyDescent="0.35">
      <c r="O590" s="5"/>
      <c r="Y590" s="4"/>
      <c r="Z590" s="3"/>
    </row>
    <row r="591" spans="15:26" x14ac:dyDescent="0.35">
      <c r="O591" s="5"/>
      <c r="Y591" s="4"/>
      <c r="Z591" s="3"/>
    </row>
    <row r="592" spans="15:26" x14ac:dyDescent="0.35">
      <c r="O592" s="5"/>
      <c r="Y592" s="4"/>
      <c r="Z592" s="3"/>
    </row>
    <row r="593" spans="15:26" x14ac:dyDescent="0.35">
      <c r="O593" s="5"/>
      <c r="Y593" s="4"/>
      <c r="Z593" s="3"/>
    </row>
    <row r="594" spans="15:26" x14ac:dyDescent="0.35">
      <c r="O594" s="5"/>
      <c r="Y594" s="4"/>
      <c r="Z594" s="3"/>
    </row>
    <row r="595" spans="15:26" x14ac:dyDescent="0.35">
      <c r="O595" s="5"/>
      <c r="Y595" s="4"/>
      <c r="Z595" s="3"/>
    </row>
    <row r="596" spans="15:26" x14ac:dyDescent="0.35">
      <c r="O596" s="5"/>
      <c r="Y596" s="4"/>
      <c r="Z596" s="3"/>
    </row>
    <row r="597" spans="15:26" x14ac:dyDescent="0.35">
      <c r="O597" s="5"/>
      <c r="Y597" s="4"/>
      <c r="Z597" s="3"/>
    </row>
    <row r="598" spans="15:26" x14ac:dyDescent="0.35">
      <c r="O598" s="5"/>
      <c r="Y598" s="4"/>
      <c r="Z598" s="3"/>
    </row>
    <row r="599" spans="15:26" x14ac:dyDescent="0.35">
      <c r="O599" s="5"/>
      <c r="Y599" s="4"/>
      <c r="Z599" s="3"/>
    </row>
    <row r="600" spans="15:26" x14ac:dyDescent="0.35">
      <c r="O600" s="5"/>
      <c r="Y600" s="4"/>
      <c r="Z600" s="3"/>
    </row>
    <row r="601" spans="15:26" x14ac:dyDescent="0.35">
      <c r="O601" s="5"/>
      <c r="Y601" s="4"/>
      <c r="Z601" s="3"/>
    </row>
    <row r="602" spans="15:26" x14ac:dyDescent="0.35">
      <c r="O602" s="5"/>
      <c r="Y602" s="4"/>
      <c r="Z602" s="3"/>
    </row>
    <row r="603" spans="15:26" x14ac:dyDescent="0.35">
      <c r="O603" s="5"/>
      <c r="Y603" s="4"/>
      <c r="Z603" s="3"/>
    </row>
    <row r="604" spans="15:26" x14ac:dyDescent="0.35">
      <c r="O604" s="5"/>
      <c r="Y604" s="4"/>
      <c r="Z604" s="3"/>
    </row>
    <row r="605" spans="15:26" x14ac:dyDescent="0.35">
      <c r="O605" s="5"/>
      <c r="Y605" s="4"/>
      <c r="Z605" s="3"/>
    </row>
    <row r="606" spans="15:26" x14ac:dyDescent="0.35">
      <c r="O606" s="5"/>
      <c r="Y606" s="4"/>
      <c r="Z606" s="3"/>
    </row>
    <row r="607" spans="15:26" x14ac:dyDescent="0.35">
      <c r="O607" s="5"/>
      <c r="Y607" s="4"/>
      <c r="Z607" s="3"/>
    </row>
    <row r="608" spans="15:26" x14ac:dyDescent="0.35">
      <c r="O608" s="5"/>
      <c r="Y608" s="4"/>
      <c r="Z608" s="3"/>
    </row>
    <row r="609" spans="15:26" x14ac:dyDescent="0.35">
      <c r="O609" s="5"/>
      <c r="Y609" s="4"/>
      <c r="Z609" s="3"/>
    </row>
    <row r="610" spans="15:26" x14ac:dyDescent="0.35">
      <c r="O610" s="5"/>
      <c r="Y610" s="4"/>
      <c r="Z610" s="3"/>
    </row>
    <row r="611" spans="15:26" x14ac:dyDescent="0.35">
      <c r="O611" s="5"/>
      <c r="Y611" s="4"/>
      <c r="Z611" s="3"/>
    </row>
    <row r="612" spans="15:26" x14ac:dyDescent="0.35">
      <c r="O612" s="5"/>
      <c r="Y612" s="4"/>
      <c r="Z612" s="3"/>
    </row>
    <row r="613" spans="15:26" x14ac:dyDescent="0.35">
      <c r="O613" s="5"/>
      <c r="Y613" s="4"/>
      <c r="Z613" s="3"/>
    </row>
    <row r="614" spans="15:26" x14ac:dyDescent="0.35">
      <c r="O614" s="5"/>
      <c r="Y614" s="4"/>
      <c r="Z614" s="3"/>
    </row>
    <row r="615" spans="15:26" x14ac:dyDescent="0.35">
      <c r="O615" s="5"/>
      <c r="Y615" s="4"/>
      <c r="Z615" s="3"/>
    </row>
    <row r="616" spans="15:26" x14ac:dyDescent="0.35">
      <c r="O616" s="5"/>
      <c r="Y616" s="4"/>
      <c r="Z616" s="3"/>
    </row>
    <row r="617" spans="15:26" x14ac:dyDescent="0.35">
      <c r="O617" s="5"/>
      <c r="Y617" s="4"/>
      <c r="Z617" s="3"/>
    </row>
    <row r="618" spans="15:26" x14ac:dyDescent="0.35">
      <c r="O618" s="5"/>
      <c r="Y618" s="4"/>
      <c r="Z618" s="3"/>
    </row>
    <row r="619" spans="15:26" x14ac:dyDescent="0.35">
      <c r="O619" s="5"/>
      <c r="Y619" s="4"/>
      <c r="Z619" s="3"/>
    </row>
    <row r="620" spans="15:26" x14ac:dyDescent="0.35">
      <c r="O620" s="5"/>
      <c r="Y620" s="4"/>
      <c r="Z620" s="3"/>
    </row>
    <row r="621" spans="15:26" x14ac:dyDescent="0.35">
      <c r="O621" s="5"/>
      <c r="Y621" s="4"/>
      <c r="Z621" s="3"/>
    </row>
    <row r="622" spans="15:26" x14ac:dyDescent="0.35">
      <c r="O622" s="5"/>
      <c r="Y622" s="4"/>
      <c r="Z622" s="3"/>
    </row>
    <row r="623" spans="15:26" x14ac:dyDescent="0.35">
      <c r="O623" s="5"/>
      <c r="Y623" s="4"/>
      <c r="Z623" s="3"/>
    </row>
    <row r="624" spans="15:26" x14ac:dyDescent="0.35">
      <c r="O624" s="5"/>
      <c r="Y624" s="4"/>
      <c r="Z624" s="3"/>
    </row>
    <row r="625" spans="15:26" x14ac:dyDescent="0.35">
      <c r="O625" s="5"/>
      <c r="Y625" s="4"/>
      <c r="Z625" s="3"/>
    </row>
    <row r="626" spans="15:26" x14ac:dyDescent="0.35">
      <c r="O626" s="5"/>
      <c r="Y626" s="4"/>
      <c r="Z626" s="3"/>
    </row>
    <row r="627" spans="15:26" x14ac:dyDescent="0.35">
      <c r="O627" s="5"/>
      <c r="Y627" s="4"/>
      <c r="Z627" s="3"/>
    </row>
    <row r="628" spans="15:26" x14ac:dyDescent="0.35">
      <c r="O628" s="5"/>
      <c r="Y628" s="4"/>
      <c r="Z628" s="3"/>
    </row>
    <row r="629" spans="15:26" x14ac:dyDescent="0.35">
      <c r="O629" s="5"/>
      <c r="Y629" s="4"/>
      <c r="Z629" s="3"/>
    </row>
    <row r="630" spans="15:26" x14ac:dyDescent="0.35">
      <c r="O630" s="5"/>
      <c r="Y630" s="4"/>
      <c r="Z630" s="3"/>
    </row>
    <row r="631" spans="15:26" x14ac:dyDescent="0.35">
      <c r="O631" s="5"/>
      <c r="Y631" s="4"/>
      <c r="Z631" s="3"/>
    </row>
    <row r="632" spans="15:26" x14ac:dyDescent="0.35">
      <c r="O632" s="5"/>
      <c r="Y632" s="4"/>
      <c r="Z632" s="3"/>
    </row>
    <row r="633" spans="15:26" x14ac:dyDescent="0.35">
      <c r="O633" s="5"/>
      <c r="Y633" s="4"/>
      <c r="Z633" s="3"/>
    </row>
    <row r="634" spans="15:26" x14ac:dyDescent="0.35">
      <c r="O634" s="5"/>
      <c r="Y634" s="4"/>
      <c r="Z634" s="3"/>
    </row>
    <row r="635" spans="15:26" x14ac:dyDescent="0.35">
      <c r="O635" s="5"/>
      <c r="Y635" s="4"/>
      <c r="Z635" s="3"/>
    </row>
    <row r="636" spans="15:26" x14ac:dyDescent="0.35">
      <c r="O636" s="5"/>
      <c r="Y636" s="4"/>
      <c r="Z636" s="3"/>
    </row>
    <row r="637" spans="15:26" x14ac:dyDescent="0.35">
      <c r="O637" s="5"/>
      <c r="Y637" s="4"/>
      <c r="Z637" s="3"/>
    </row>
    <row r="638" spans="15:26" x14ac:dyDescent="0.35">
      <c r="O638" s="5"/>
      <c r="Y638" s="4"/>
      <c r="Z638" s="3"/>
    </row>
    <row r="639" spans="15:26" x14ac:dyDescent="0.35">
      <c r="O639" s="5"/>
      <c r="Y639" s="4"/>
      <c r="Z639" s="3"/>
    </row>
    <row r="640" spans="15:26" x14ac:dyDescent="0.35">
      <c r="O640" s="5"/>
      <c r="Y640" s="4"/>
      <c r="Z640" s="3"/>
    </row>
    <row r="641" spans="15:26" x14ac:dyDescent="0.35">
      <c r="O641" s="5"/>
      <c r="Y641" s="4"/>
      <c r="Z641" s="3"/>
    </row>
    <row r="642" spans="15:26" x14ac:dyDescent="0.35">
      <c r="O642" s="5"/>
      <c r="Y642" s="4"/>
      <c r="Z642" s="3"/>
    </row>
    <row r="643" spans="15:26" x14ac:dyDescent="0.35">
      <c r="O643" s="5"/>
      <c r="Y643" s="4"/>
      <c r="Z643" s="3"/>
    </row>
    <row r="644" spans="15:26" x14ac:dyDescent="0.35">
      <c r="O644" s="5"/>
      <c r="Y644" s="4"/>
      <c r="Z644" s="3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E476"/>
  <sheetViews>
    <sheetView tabSelected="1" zoomScaleNormal="100" workbookViewId="0">
      <selection activeCell="D1" sqref="D1"/>
    </sheetView>
  </sheetViews>
  <sheetFormatPr defaultColWidth="25.81640625"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1.81640625" customWidth="1"/>
    <col min="6" max="21" width="16.453125" customWidth="1"/>
    <col min="22" max="22" width="11.453125" customWidth="1"/>
  </cols>
  <sheetData>
    <row r="1" spans="1:5" x14ac:dyDescent="0.35">
      <c r="A1" t="s">
        <v>11</v>
      </c>
      <c r="B1" t="s">
        <v>10</v>
      </c>
      <c r="C1" t="s">
        <v>27</v>
      </c>
      <c r="D1" t="s">
        <v>180</v>
      </c>
      <c r="E1" t="s">
        <v>33</v>
      </c>
    </row>
    <row r="2" spans="1:5" x14ac:dyDescent="0.35">
      <c r="A2" s="180">
        <v>2023</v>
      </c>
      <c r="B2" t="s">
        <v>0</v>
      </c>
      <c r="C2" s="180" t="s">
        <v>29</v>
      </c>
      <c r="D2" t="s">
        <v>5</v>
      </c>
      <c r="E2">
        <v>28500725.730968948</v>
      </c>
    </row>
    <row r="3" spans="1:5" x14ac:dyDescent="0.35">
      <c r="A3" s="180">
        <v>2023</v>
      </c>
      <c r="B3" t="s">
        <v>0</v>
      </c>
      <c r="C3" s="180" t="s">
        <v>31</v>
      </c>
      <c r="D3" t="s">
        <v>19</v>
      </c>
      <c r="E3">
        <v>7733100.1674639415</v>
      </c>
    </row>
    <row r="4" spans="1:5" x14ac:dyDescent="0.35">
      <c r="A4" s="180">
        <v>2023</v>
      </c>
      <c r="B4" t="s">
        <v>0</v>
      </c>
      <c r="C4" s="180" t="s">
        <v>28</v>
      </c>
      <c r="D4" t="s">
        <v>24</v>
      </c>
      <c r="E4">
        <v>11796803.130874984</v>
      </c>
    </row>
    <row r="5" spans="1:5" x14ac:dyDescent="0.35">
      <c r="A5" s="180">
        <v>2023</v>
      </c>
      <c r="B5" t="s">
        <v>0</v>
      </c>
      <c r="C5" s="180" t="s">
        <v>31</v>
      </c>
      <c r="D5" t="s">
        <v>20</v>
      </c>
      <c r="E5">
        <v>19978891.136696406</v>
      </c>
    </row>
    <row r="6" spans="1:5" x14ac:dyDescent="0.35">
      <c r="A6" s="180">
        <v>2023</v>
      </c>
      <c r="B6" t="s">
        <v>0</v>
      </c>
      <c r="C6" s="180" t="s">
        <v>30</v>
      </c>
      <c r="D6" t="s">
        <v>8</v>
      </c>
      <c r="E6">
        <v>9841184.3349383976</v>
      </c>
    </row>
    <row r="7" spans="1:5" x14ac:dyDescent="0.35">
      <c r="A7" s="180">
        <v>2023</v>
      </c>
      <c r="B7" t="s">
        <v>0</v>
      </c>
      <c r="C7" s="180" t="s">
        <v>31</v>
      </c>
      <c r="D7" t="s">
        <v>18</v>
      </c>
      <c r="E7">
        <v>17651044.646753591</v>
      </c>
    </row>
    <row r="8" spans="1:5" x14ac:dyDescent="0.35">
      <c r="A8" s="180">
        <v>2023</v>
      </c>
      <c r="B8" t="s">
        <v>0</v>
      </c>
      <c r="C8" s="180" t="s">
        <v>30</v>
      </c>
      <c r="D8" t="s">
        <v>3</v>
      </c>
      <c r="E8">
        <v>2662500.3871124187</v>
      </c>
    </row>
    <row r="9" spans="1:5" x14ac:dyDescent="0.35">
      <c r="A9" s="180">
        <v>2023</v>
      </c>
      <c r="B9" t="s">
        <v>0</v>
      </c>
      <c r="C9" s="180" t="s">
        <v>32</v>
      </c>
      <c r="D9" t="s">
        <v>26</v>
      </c>
      <c r="E9">
        <v>2155002.8627530551</v>
      </c>
    </row>
    <row r="10" spans="1:5" x14ac:dyDescent="0.35">
      <c r="A10" s="180">
        <v>2023</v>
      </c>
      <c r="B10" t="s">
        <v>0</v>
      </c>
      <c r="C10" s="180" t="s">
        <v>30</v>
      </c>
      <c r="D10" t="s">
        <v>4</v>
      </c>
      <c r="E10">
        <v>16377480.3093553</v>
      </c>
    </row>
    <row r="11" spans="1:5" x14ac:dyDescent="0.35">
      <c r="A11" s="180">
        <v>2023</v>
      </c>
      <c r="B11" t="s">
        <v>0</v>
      </c>
      <c r="C11" s="180" t="s">
        <v>28</v>
      </c>
      <c r="D11" t="s">
        <v>23</v>
      </c>
      <c r="E11">
        <v>5936209.0047621829</v>
      </c>
    </row>
    <row r="12" spans="1:5" x14ac:dyDescent="0.35">
      <c r="A12" s="180">
        <v>2023</v>
      </c>
      <c r="B12" t="s">
        <v>0</v>
      </c>
      <c r="C12" s="180" t="s">
        <v>30</v>
      </c>
      <c r="D12" t="s">
        <v>13</v>
      </c>
      <c r="E12">
        <v>8245268.9992669486</v>
      </c>
    </row>
    <row r="13" spans="1:5" x14ac:dyDescent="0.35">
      <c r="A13" s="180">
        <v>2023</v>
      </c>
      <c r="B13" t="s">
        <v>0</v>
      </c>
      <c r="C13" s="180" t="s">
        <v>29</v>
      </c>
      <c r="D13" t="s">
        <v>9</v>
      </c>
      <c r="E13">
        <v>19478888.716164205</v>
      </c>
    </row>
    <row r="14" spans="1:5" x14ac:dyDescent="0.35">
      <c r="A14" s="180">
        <v>2023</v>
      </c>
      <c r="B14" t="s">
        <v>0</v>
      </c>
      <c r="C14" s="180" t="s">
        <v>29</v>
      </c>
      <c r="D14" t="s">
        <v>15</v>
      </c>
      <c r="E14">
        <v>3676920.959549495</v>
      </c>
    </row>
    <row r="15" spans="1:5" x14ac:dyDescent="0.35">
      <c r="A15" s="180">
        <v>2023</v>
      </c>
      <c r="B15" t="s">
        <v>0</v>
      </c>
      <c r="C15" s="180" t="s">
        <v>29</v>
      </c>
      <c r="D15" t="s">
        <v>16</v>
      </c>
      <c r="E15">
        <v>774737.79218135786</v>
      </c>
    </row>
    <row r="16" spans="1:5" x14ac:dyDescent="0.35">
      <c r="A16" s="180">
        <v>2023</v>
      </c>
      <c r="B16" t="s">
        <v>0</v>
      </c>
      <c r="C16" s="180" t="s">
        <v>30</v>
      </c>
      <c r="D16" t="s">
        <v>1</v>
      </c>
      <c r="E16">
        <v>1734214.7471497362</v>
      </c>
    </row>
    <row r="17" spans="1:5" x14ac:dyDescent="0.35">
      <c r="A17" s="180">
        <v>2023</v>
      </c>
      <c r="B17" t="s">
        <v>0</v>
      </c>
      <c r="C17" s="180" t="s">
        <v>32</v>
      </c>
      <c r="D17" t="s">
        <v>25</v>
      </c>
      <c r="E17">
        <v>3798168.3308423809</v>
      </c>
    </row>
    <row r="18" spans="1:5" x14ac:dyDescent="0.35">
      <c r="A18" s="180">
        <v>2023</v>
      </c>
      <c r="B18" t="s">
        <v>0</v>
      </c>
      <c r="C18" s="180" t="s">
        <v>29</v>
      </c>
      <c r="D18" t="s">
        <v>6</v>
      </c>
      <c r="E18">
        <v>8629686.2332826052</v>
      </c>
    </row>
    <row r="19" spans="1:5" x14ac:dyDescent="0.35">
      <c r="A19" s="180">
        <v>2023</v>
      </c>
      <c r="B19" t="s">
        <v>0</v>
      </c>
      <c r="C19" s="180" t="s">
        <v>30</v>
      </c>
      <c r="D19" t="s">
        <v>2</v>
      </c>
      <c r="E19">
        <v>6350948.2663055565</v>
      </c>
    </row>
    <row r="20" spans="1:5" x14ac:dyDescent="0.35">
      <c r="A20" s="180">
        <v>2023</v>
      </c>
      <c r="B20" t="s">
        <v>0</v>
      </c>
      <c r="C20" s="180" t="s">
        <v>30</v>
      </c>
      <c r="D20" t="s">
        <v>14</v>
      </c>
      <c r="E20">
        <v>1736742.1094122736</v>
      </c>
    </row>
    <row r="21" spans="1:5" x14ac:dyDescent="0.35">
      <c r="A21" s="180">
        <v>2023</v>
      </c>
      <c r="B21" t="s">
        <v>0</v>
      </c>
      <c r="C21" s="180" t="s">
        <v>31</v>
      </c>
      <c r="D21" t="s">
        <v>21</v>
      </c>
      <c r="E21">
        <v>9449185.2830555756</v>
      </c>
    </row>
    <row r="22" spans="1:5" x14ac:dyDescent="0.35">
      <c r="A22" s="180">
        <v>2023</v>
      </c>
      <c r="B22" t="s">
        <v>0</v>
      </c>
      <c r="C22" s="180" t="s">
        <v>28</v>
      </c>
      <c r="D22" t="s">
        <v>163</v>
      </c>
      <c r="E22">
        <v>312052.91059145192</v>
      </c>
    </row>
    <row r="23" spans="1:5" x14ac:dyDescent="0.35">
      <c r="A23" s="180">
        <v>2023</v>
      </c>
      <c r="B23" t="s">
        <v>0</v>
      </c>
      <c r="C23" s="180" t="s">
        <v>28</v>
      </c>
      <c r="D23" t="s">
        <v>22</v>
      </c>
      <c r="E23">
        <v>3411728.0045764646</v>
      </c>
    </row>
    <row r="24" spans="1:5" x14ac:dyDescent="0.35">
      <c r="A24" s="180">
        <v>2023</v>
      </c>
      <c r="B24" t="s">
        <v>0</v>
      </c>
      <c r="C24" s="180" t="s">
        <v>31</v>
      </c>
      <c r="D24" t="s">
        <v>17</v>
      </c>
      <c r="E24">
        <v>10209356.013248913</v>
      </c>
    </row>
    <row r="25" spans="1:5" x14ac:dyDescent="0.35">
      <c r="A25" s="180">
        <v>2023</v>
      </c>
      <c r="B25" t="s">
        <v>0</v>
      </c>
      <c r="C25" s="180" t="s">
        <v>30</v>
      </c>
      <c r="D25" t="s">
        <v>12</v>
      </c>
      <c r="E25">
        <v>8590193.8559756801</v>
      </c>
    </row>
    <row r="26" spans="1:5" x14ac:dyDescent="0.35">
      <c r="A26" s="180">
        <v>2023</v>
      </c>
      <c r="B26" t="s">
        <v>0</v>
      </c>
      <c r="C26" s="180" t="s">
        <v>28</v>
      </c>
      <c r="D26" t="s">
        <v>7</v>
      </c>
      <c r="E26">
        <v>6336672.8149106028</v>
      </c>
    </row>
    <row r="27" spans="1:5" x14ac:dyDescent="0.35">
      <c r="A27" s="180">
        <v>2024</v>
      </c>
      <c r="B27" t="s">
        <v>0</v>
      </c>
      <c r="C27" s="180" t="s">
        <v>29</v>
      </c>
      <c r="D27" t="s">
        <v>6</v>
      </c>
      <c r="E27">
        <v>9147970.9413334299</v>
      </c>
    </row>
    <row r="28" spans="1:5" x14ac:dyDescent="0.35">
      <c r="A28" s="180">
        <v>2024</v>
      </c>
      <c r="B28" t="s">
        <v>0</v>
      </c>
      <c r="C28" s="180" t="s">
        <v>30</v>
      </c>
      <c r="D28" t="s">
        <v>2</v>
      </c>
      <c r="E28">
        <v>6689530.9076232584</v>
      </c>
    </row>
    <row r="29" spans="1:5" x14ac:dyDescent="0.35">
      <c r="A29" s="180">
        <v>2024</v>
      </c>
      <c r="B29" t="s">
        <v>0</v>
      </c>
      <c r="C29" s="180" t="s">
        <v>30</v>
      </c>
      <c r="D29" t="s">
        <v>8</v>
      </c>
      <c r="E29">
        <v>10353092.119165458</v>
      </c>
    </row>
    <row r="30" spans="1:5" x14ac:dyDescent="0.35">
      <c r="A30" s="180">
        <v>2024</v>
      </c>
      <c r="B30" t="s">
        <v>0</v>
      </c>
      <c r="C30" s="180" t="s">
        <v>31</v>
      </c>
      <c r="D30" t="s">
        <v>19</v>
      </c>
      <c r="E30">
        <v>8169391.7901767017</v>
      </c>
    </row>
    <row r="31" spans="1:5" x14ac:dyDescent="0.35">
      <c r="A31" s="180">
        <v>2024</v>
      </c>
      <c r="B31" t="s">
        <v>0</v>
      </c>
      <c r="C31" s="180" t="s">
        <v>29</v>
      </c>
      <c r="D31" t="s">
        <v>16</v>
      </c>
      <c r="E31">
        <v>804280.79711282731</v>
      </c>
    </row>
    <row r="32" spans="1:5" x14ac:dyDescent="0.35">
      <c r="A32" s="180">
        <v>2024</v>
      </c>
      <c r="B32" t="s">
        <v>0</v>
      </c>
      <c r="C32" s="180" t="s">
        <v>28</v>
      </c>
      <c r="D32" t="s">
        <v>24</v>
      </c>
      <c r="E32">
        <v>12399275.570966581</v>
      </c>
    </row>
    <row r="33" spans="1:5" x14ac:dyDescent="0.35">
      <c r="A33" s="180">
        <v>2024</v>
      </c>
      <c r="B33" t="s">
        <v>0</v>
      </c>
      <c r="C33" s="180" t="s">
        <v>31</v>
      </c>
      <c r="D33" t="s">
        <v>17</v>
      </c>
      <c r="E33">
        <v>10803929.240612399</v>
      </c>
    </row>
    <row r="34" spans="1:5" x14ac:dyDescent="0.35">
      <c r="A34" s="180">
        <v>2024</v>
      </c>
      <c r="B34" t="s">
        <v>0</v>
      </c>
      <c r="C34" s="180" t="s">
        <v>31</v>
      </c>
      <c r="D34" t="s">
        <v>20</v>
      </c>
      <c r="E34">
        <v>21127579.897883277</v>
      </c>
    </row>
    <row r="35" spans="1:5" x14ac:dyDescent="0.35">
      <c r="A35" s="180">
        <v>2024</v>
      </c>
      <c r="B35" t="s">
        <v>0</v>
      </c>
      <c r="C35" s="180" t="s">
        <v>29</v>
      </c>
      <c r="D35" t="s">
        <v>5</v>
      </c>
      <c r="E35">
        <v>30160768.092334986</v>
      </c>
    </row>
    <row r="36" spans="1:5" x14ac:dyDescent="0.35">
      <c r="A36" s="180">
        <v>2024</v>
      </c>
      <c r="B36" t="s">
        <v>0</v>
      </c>
      <c r="C36" s="180" t="s">
        <v>29</v>
      </c>
      <c r="D36" t="s">
        <v>15</v>
      </c>
      <c r="E36">
        <v>3877512.4537274344</v>
      </c>
    </row>
    <row r="37" spans="1:5" x14ac:dyDescent="0.35">
      <c r="A37" s="180">
        <v>2024</v>
      </c>
      <c r="B37" t="s">
        <v>0</v>
      </c>
      <c r="C37" s="180" t="s">
        <v>30</v>
      </c>
      <c r="D37" t="s">
        <v>13</v>
      </c>
      <c r="E37">
        <v>8764252.4151432887</v>
      </c>
    </row>
    <row r="38" spans="1:5" x14ac:dyDescent="0.35">
      <c r="A38" s="180">
        <v>2024</v>
      </c>
      <c r="B38" t="s">
        <v>0</v>
      </c>
      <c r="C38" s="180" t="s">
        <v>28</v>
      </c>
      <c r="D38" t="s">
        <v>7</v>
      </c>
      <c r="E38">
        <v>6707141.3519935664</v>
      </c>
    </row>
    <row r="39" spans="1:5" x14ac:dyDescent="0.35">
      <c r="A39" s="180">
        <v>2024</v>
      </c>
      <c r="B39" t="s">
        <v>0</v>
      </c>
      <c r="C39" s="180" t="s">
        <v>30</v>
      </c>
      <c r="D39" t="s">
        <v>1</v>
      </c>
      <c r="E39">
        <v>1833552.5685644525</v>
      </c>
    </row>
    <row r="40" spans="1:5" x14ac:dyDescent="0.35">
      <c r="A40" s="180">
        <v>2024</v>
      </c>
      <c r="B40" t="s">
        <v>0</v>
      </c>
      <c r="C40" s="180" t="s">
        <v>29</v>
      </c>
      <c r="D40" t="s">
        <v>9</v>
      </c>
      <c r="E40">
        <v>20837222.024814412</v>
      </c>
    </row>
    <row r="41" spans="1:5" x14ac:dyDescent="0.35">
      <c r="A41" s="180">
        <v>2024</v>
      </c>
      <c r="B41" t="s">
        <v>0</v>
      </c>
      <c r="C41" s="180" t="s">
        <v>30</v>
      </c>
      <c r="D41" t="s">
        <v>12</v>
      </c>
      <c r="E41">
        <v>9085542.6940194461</v>
      </c>
    </row>
    <row r="42" spans="1:5" x14ac:dyDescent="0.35">
      <c r="A42" s="180">
        <v>2024</v>
      </c>
      <c r="B42" t="s">
        <v>0</v>
      </c>
      <c r="C42" s="180" t="s">
        <v>32</v>
      </c>
      <c r="D42" t="s">
        <v>25</v>
      </c>
      <c r="E42">
        <v>4019907.7933898531</v>
      </c>
    </row>
    <row r="43" spans="1:5" x14ac:dyDescent="0.35">
      <c r="A43" s="180">
        <v>2024</v>
      </c>
      <c r="B43" t="s">
        <v>0</v>
      </c>
      <c r="C43" s="180" t="s">
        <v>30</v>
      </c>
      <c r="D43" t="s">
        <v>14</v>
      </c>
      <c r="E43">
        <v>1825628.2278567334</v>
      </c>
    </row>
    <row r="44" spans="1:5" x14ac:dyDescent="0.35">
      <c r="A44" s="180">
        <v>2024</v>
      </c>
      <c r="B44" t="s">
        <v>0</v>
      </c>
      <c r="C44" s="180" t="s">
        <v>31</v>
      </c>
      <c r="D44" t="s">
        <v>21</v>
      </c>
      <c r="E44">
        <v>10029932.347735688</v>
      </c>
    </row>
    <row r="45" spans="1:5" x14ac:dyDescent="0.35">
      <c r="A45" s="180">
        <v>2024</v>
      </c>
      <c r="B45" t="s">
        <v>0</v>
      </c>
      <c r="C45" s="180" t="s">
        <v>30</v>
      </c>
      <c r="D45" t="s">
        <v>4</v>
      </c>
      <c r="E45">
        <v>17299930.45459085</v>
      </c>
    </row>
    <row r="46" spans="1:5" x14ac:dyDescent="0.35">
      <c r="A46" s="180">
        <v>2024</v>
      </c>
      <c r="B46" t="s">
        <v>0</v>
      </c>
      <c r="C46" s="180" t="s">
        <v>31</v>
      </c>
      <c r="D46" t="s">
        <v>18</v>
      </c>
      <c r="E46">
        <v>18792938.852094907</v>
      </c>
    </row>
    <row r="47" spans="1:5" x14ac:dyDescent="0.35">
      <c r="A47" s="180">
        <v>2024</v>
      </c>
      <c r="B47" t="s">
        <v>0</v>
      </c>
      <c r="C47" s="180" t="s">
        <v>32</v>
      </c>
      <c r="D47" t="s">
        <v>26</v>
      </c>
      <c r="E47">
        <v>2278992.5258241273</v>
      </c>
    </row>
    <row r="48" spans="1:5" x14ac:dyDescent="0.35">
      <c r="A48" s="180">
        <v>2024</v>
      </c>
      <c r="B48" t="s">
        <v>0</v>
      </c>
      <c r="C48" s="180" t="s">
        <v>30</v>
      </c>
      <c r="D48" t="s">
        <v>3</v>
      </c>
      <c r="E48">
        <v>2817831.3734434601</v>
      </c>
    </row>
    <row r="49" spans="1:5" x14ac:dyDescent="0.35">
      <c r="A49" s="180">
        <v>2024</v>
      </c>
      <c r="B49" t="s">
        <v>0</v>
      </c>
      <c r="C49" s="180" t="s">
        <v>28</v>
      </c>
      <c r="D49" t="s">
        <v>22</v>
      </c>
      <c r="E49">
        <v>3603129.4697425989</v>
      </c>
    </row>
    <row r="50" spans="1:5" x14ac:dyDescent="0.35">
      <c r="A50" s="180">
        <v>2024</v>
      </c>
      <c r="B50" t="s">
        <v>0</v>
      </c>
      <c r="C50" s="180" t="s">
        <v>28</v>
      </c>
      <c r="D50" t="s">
        <v>163</v>
      </c>
      <c r="E50">
        <v>330634.06607338227</v>
      </c>
    </row>
    <row r="51" spans="1:5" x14ac:dyDescent="0.35">
      <c r="A51" s="180">
        <v>2024</v>
      </c>
      <c r="B51" t="s">
        <v>0</v>
      </c>
      <c r="C51" s="180" t="s">
        <v>28</v>
      </c>
      <c r="D51" t="s">
        <v>23</v>
      </c>
      <c r="E51">
        <v>6292662.7338030431</v>
      </c>
    </row>
    <row r="52" spans="1:5" x14ac:dyDescent="0.35">
      <c r="A52" s="180">
        <v>2025</v>
      </c>
      <c r="B52" t="s">
        <v>0</v>
      </c>
      <c r="C52" s="180" t="s">
        <v>32</v>
      </c>
      <c r="D52" t="s">
        <v>26</v>
      </c>
      <c r="E52">
        <v>2420403.8716721823</v>
      </c>
    </row>
    <row r="53" spans="1:5" x14ac:dyDescent="0.35">
      <c r="A53" s="180">
        <v>2025</v>
      </c>
      <c r="B53" t="s">
        <v>0</v>
      </c>
      <c r="C53" s="180" t="s">
        <v>30</v>
      </c>
      <c r="D53" t="s">
        <v>2</v>
      </c>
      <c r="E53">
        <v>7082888.8486326365</v>
      </c>
    </row>
    <row r="54" spans="1:5" x14ac:dyDescent="0.35">
      <c r="A54" s="180">
        <v>2025</v>
      </c>
      <c r="B54" t="s">
        <v>0</v>
      </c>
      <c r="C54" s="180" t="s">
        <v>31</v>
      </c>
      <c r="D54" t="s">
        <v>20</v>
      </c>
      <c r="E54">
        <v>22458746.857828598</v>
      </c>
    </row>
    <row r="55" spans="1:5" x14ac:dyDescent="0.35">
      <c r="A55" s="180">
        <v>2025</v>
      </c>
      <c r="B55" t="s">
        <v>0</v>
      </c>
      <c r="C55" s="180" t="s">
        <v>32</v>
      </c>
      <c r="D55" t="s">
        <v>25</v>
      </c>
      <c r="E55">
        <v>4276764.72914105</v>
      </c>
    </row>
    <row r="56" spans="1:5" x14ac:dyDescent="0.35">
      <c r="A56" s="180">
        <v>2025</v>
      </c>
      <c r="B56" t="s">
        <v>0</v>
      </c>
      <c r="C56" s="180" t="s">
        <v>28</v>
      </c>
      <c r="D56" t="s">
        <v>7</v>
      </c>
      <c r="E56">
        <v>7136265.8343386399</v>
      </c>
    </row>
    <row r="57" spans="1:5" x14ac:dyDescent="0.35">
      <c r="A57" s="180">
        <v>2025</v>
      </c>
      <c r="B57" t="s">
        <v>0</v>
      </c>
      <c r="C57" s="180" t="s">
        <v>30</v>
      </c>
      <c r="D57" t="s">
        <v>13</v>
      </c>
      <c r="E57">
        <v>9334458.7269048374</v>
      </c>
    </row>
    <row r="58" spans="1:5" x14ac:dyDescent="0.35">
      <c r="A58" s="180">
        <v>2025</v>
      </c>
      <c r="B58" t="s">
        <v>0</v>
      </c>
      <c r="C58" s="180" t="s">
        <v>31</v>
      </c>
      <c r="D58" t="s">
        <v>18</v>
      </c>
      <c r="E58">
        <v>20047014.156707484</v>
      </c>
    </row>
    <row r="59" spans="1:5" x14ac:dyDescent="0.35">
      <c r="A59" s="180">
        <v>2025</v>
      </c>
      <c r="B59" t="s">
        <v>0</v>
      </c>
      <c r="C59" s="180" t="s">
        <v>31</v>
      </c>
      <c r="D59" t="s">
        <v>21</v>
      </c>
      <c r="E59">
        <v>10668278.526168384</v>
      </c>
    </row>
    <row r="60" spans="1:5" x14ac:dyDescent="0.35">
      <c r="A60" s="180">
        <v>2025</v>
      </c>
      <c r="B60" t="s">
        <v>0</v>
      </c>
      <c r="C60" s="180" t="s">
        <v>30</v>
      </c>
      <c r="D60" t="s">
        <v>14</v>
      </c>
      <c r="E60">
        <v>1929064.4376959086</v>
      </c>
    </row>
    <row r="61" spans="1:5" x14ac:dyDescent="0.35">
      <c r="A61" s="180">
        <v>2025</v>
      </c>
      <c r="B61" t="s">
        <v>0</v>
      </c>
      <c r="C61" s="180" t="s">
        <v>30</v>
      </c>
      <c r="D61" t="s">
        <v>12</v>
      </c>
      <c r="E61">
        <v>9659533.8171407953</v>
      </c>
    </row>
    <row r="62" spans="1:5" x14ac:dyDescent="0.35">
      <c r="A62" s="180">
        <v>2025</v>
      </c>
      <c r="B62" t="s">
        <v>0</v>
      </c>
      <c r="C62" s="180" t="s">
        <v>29</v>
      </c>
      <c r="D62" t="s">
        <v>6</v>
      </c>
      <c r="E62">
        <v>9717940.7095686719</v>
      </c>
    </row>
    <row r="63" spans="1:5" x14ac:dyDescent="0.35">
      <c r="A63" s="180">
        <v>2025</v>
      </c>
      <c r="B63" t="s">
        <v>0</v>
      </c>
      <c r="C63" s="180" t="s">
        <v>30</v>
      </c>
      <c r="D63" t="s">
        <v>3</v>
      </c>
      <c r="E63">
        <v>2997765.8352254475</v>
      </c>
    </row>
    <row r="64" spans="1:5" x14ac:dyDescent="0.35">
      <c r="A64" s="180">
        <v>2025</v>
      </c>
      <c r="B64" t="s">
        <v>0</v>
      </c>
      <c r="C64" s="180" t="s">
        <v>29</v>
      </c>
      <c r="D64" t="s">
        <v>9</v>
      </c>
      <c r="E64">
        <v>22328021.001054447</v>
      </c>
    </row>
    <row r="65" spans="1:5" x14ac:dyDescent="0.35">
      <c r="A65" s="180">
        <v>2025</v>
      </c>
      <c r="B65" t="s">
        <v>0</v>
      </c>
      <c r="C65" s="180" t="s">
        <v>28</v>
      </c>
      <c r="D65" t="s">
        <v>163</v>
      </c>
      <c r="E65">
        <v>351072.29818612296</v>
      </c>
    </row>
    <row r="66" spans="1:5" x14ac:dyDescent="0.35">
      <c r="A66" s="180">
        <v>2025</v>
      </c>
      <c r="B66" t="s">
        <v>0</v>
      </c>
      <c r="C66" s="180" t="s">
        <v>29</v>
      </c>
      <c r="D66" t="s">
        <v>5</v>
      </c>
      <c r="E66">
        <v>32083834.007709146</v>
      </c>
    </row>
    <row r="67" spans="1:5" x14ac:dyDescent="0.35">
      <c r="A67" s="180">
        <v>2025</v>
      </c>
      <c r="B67" t="s">
        <v>0</v>
      </c>
      <c r="C67" s="180" t="s">
        <v>30</v>
      </c>
      <c r="D67" t="s">
        <v>1</v>
      </c>
      <c r="E67">
        <v>1948683.2026460087</v>
      </c>
    </row>
    <row r="68" spans="1:5" x14ac:dyDescent="0.35">
      <c r="A68" s="180">
        <v>2025</v>
      </c>
      <c r="B68" t="s">
        <v>0</v>
      </c>
      <c r="C68" s="180" t="s">
        <v>31</v>
      </c>
      <c r="D68" t="s">
        <v>19</v>
      </c>
      <c r="E68">
        <v>8675273.9597545825</v>
      </c>
    </row>
    <row r="69" spans="1:5" x14ac:dyDescent="0.35">
      <c r="A69" s="180">
        <v>2025</v>
      </c>
      <c r="B69" t="s">
        <v>0</v>
      </c>
      <c r="C69" s="180" t="s">
        <v>28</v>
      </c>
      <c r="D69" t="s">
        <v>22</v>
      </c>
      <c r="E69">
        <v>3825099.3534708307</v>
      </c>
    </row>
    <row r="70" spans="1:5" x14ac:dyDescent="0.35">
      <c r="A70" s="180">
        <v>2025</v>
      </c>
      <c r="B70" t="s">
        <v>0</v>
      </c>
      <c r="C70" s="180" t="s">
        <v>30</v>
      </c>
      <c r="D70" t="s">
        <v>8</v>
      </c>
      <c r="E70">
        <v>10948387.870052276</v>
      </c>
    </row>
    <row r="71" spans="1:5" x14ac:dyDescent="0.35">
      <c r="A71" s="180">
        <v>2025</v>
      </c>
      <c r="B71" t="s">
        <v>0</v>
      </c>
      <c r="C71" s="180" t="s">
        <v>29</v>
      </c>
      <c r="D71" t="s">
        <v>16</v>
      </c>
      <c r="E71">
        <v>842800.37841812952</v>
      </c>
    </row>
    <row r="72" spans="1:5" x14ac:dyDescent="0.35">
      <c r="A72" s="180">
        <v>2025</v>
      </c>
      <c r="B72" t="s">
        <v>0</v>
      </c>
      <c r="C72" s="180" t="s">
        <v>30</v>
      </c>
      <c r="D72" t="s">
        <v>4</v>
      </c>
      <c r="E72">
        <v>18369570.980642017</v>
      </c>
    </row>
    <row r="73" spans="1:5" x14ac:dyDescent="0.35">
      <c r="A73" s="180">
        <v>2025</v>
      </c>
      <c r="B73" t="s">
        <v>0</v>
      </c>
      <c r="C73" s="180" t="s">
        <v>29</v>
      </c>
      <c r="D73" t="s">
        <v>15</v>
      </c>
      <c r="E73">
        <v>4110356.5246545109</v>
      </c>
    </row>
    <row r="74" spans="1:5" x14ac:dyDescent="0.35">
      <c r="A74" s="180">
        <v>2025</v>
      </c>
      <c r="B74" t="s">
        <v>0</v>
      </c>
      <c r="C74" s="180" t="s">
        <v>31</v>
      </c>
      <c r="D74" t="s">
        <v>17</v>
      </c>
      <c r="E74">
        <v>11492711.339641491</v>
      </c>
    </row>
    <row r="75" spans="1:5" x14ac:dyDescent="0.35">
      <c r="A75" s="180">
        <v>2025</v>
      </c>
      <c r="B75" t="s">
        <v>0</v>
      </c>
      <c r="C75" s="180" t="s">
        <v>28</v>
      </c>
      <c r="D75" t="s">
        <v>24</v>
      </c>
      <c r="E75">
        <v>13100433.819285955</v>
      </c>
    </row>
    <row r="76" spans="1:5" x14ac:dyDescent="0.35">
      <c r="A76" s="180">
        <v>2025</v>
      </c>
      <c r="B76" t="s">
        <v>0</v>
      </c>
      <c r="C76" s="180" t="s">
        <v>28</v>
      </c>
      <c r="D76" t="s">
        <v>23</v>
      </c>
      <c r="E76">
        <v>6684664.8418572797</v>
      </c>
    </row>
    <row r="77" spans="1:5" x14ac:dyDescent="0.35">
      <c r="A77" s="180">
        <v>2026</v>
      </c>
      <c r="B77" t="s">
        <v>0</v>
      </c>
      <c r="C77" s="180" t="s">
        <v>30</v>
      </c>
      <c r="D77" t="s">
        <v>12</v>
      </c>
      <c r="E77">
        <v>10264627.699813375</v>
      </c>
    </row>
    <row r="78" spans="1:5" x14ac:dyDescent="0.35">
      <c r="A78" s="180">
        <v>2026</v>
      </c>
      <c r="B78" t="s">
        <v>0</v>
      </c>
      <c r="C78" s="180" t="s">
        <v>30</v>
      </c>
      <c r="D78" t="s">
        <v>14</v>
      </c>
      <c r="E78">
        <v>2037336.9820971119</v>
      </c>
    </row>
    <row r="79" spans="1:5" x14ac:dyDescent="0.35">
      <c r="A79" s="180">
        <v>2026</v>
      </c>
      <c r="B79" t="s">
        <v>0</v>
      </c>
      <c r="C79" s="180" t="s">
        <v>31</v>
      </c>
      <c r="D79" t="s">
        <v>20</v>
      </c>
      <c r="E79">
        <v>23861791.056127343</v>
      </c>
    </row>
    <row r="80" spans="1:5" x14ac:dyDescent="0.35">
      <c r="A80" s="180">
        <v>2026</v>
      </c>
      <c r="B80" t="s">
        <v>0</v>
      </c>
      <c r="C80" s="180" t="s">
        <v>29</v>
      </c>
      <c r="D80" t="s">
        <v>16</v>
      </c>
      <c r="E80">
        <v>886752.02725300158</v>
      </c>
    </row>
    <row r="81" spans="1:5" x14ac:dyDescent="0.35">
      <c r="A81" s="180">
        <v>2026</v>
      </c>
      <c r="B81" t="s">
        <v>0</v>
      </c>
      <c r="C81" s="180" t="s">
        <v>29</v>
      </c>
      <c r="D81" t="s">
        <v>15</v>
      </c>
      <c r="E81">
        <v>4354993.6542112716</v>
      </c>
    </row>
    <row r="82" spans="1:5" x14ac:dyDescent="0.35">
      <c r="A82" s="180">
        <v>2026</v>
      </c>
      <c r="B82" t="s">
        <v>0</v>
      </c>
      <c r="C82" s="180" t="s">
        <v>30</v>
      </c>
      <c r="D82" t="s">
        <v>13</v>
      </c>
      <c r="E82">
        <v>9906436.9441841599</v>
      </c>
    </row>
    <row r="83" spans="1:5" x14ac:dyDescent="0.35">
      <c r="A83" s="180">
        <v>2026</v>
      </c>
      <c r="B83" t="s">
        <v>0</v>
      </c>
      <c r="C83" s="180" t="s">
        <v>30</v>
      </c>
      <c r="D83" t="s">
        <v>3</v>
      </c>
      <c r="E83">
        <v>3187587.7735212534</v>
      </c>
    </row>
    <row r="84" spans="1:5" x14ac:dyDescent="0.35">
      <c r="A84" s="180">
        <v>2026</v>
      </c>
      <c r="B84" t="s">
        <v>0</v>
      </c>
      <c r="C84" s="180" t="s">
        <v>30</v>
      </c>
      <c r="D84" t="s">
        <v>1</v>
      </c>
      <c r="E84">
        <v>2070002.4451401383</v>
      </c>
    </row>
    <row r="85" spans="1:5" x14ac:dyDescent="0.35">
      <c r="A85" s="180">
        <v>2026</v>
      </c>
      <c r="B85" t="s">
        <v>0</v>
      </c>
      <c r="C85" s="180" t="s">
        <v>29</v>
      </c>
      <c r="D85" t="s">
        <v>9</v>
      </c>
      <c r="E85">
        <v>23833671.005889762</v>
      </c>
    </row>
    <row r="86" spans="1:5" x14ac:dyDescent="0.35">
      <c r="A86" s="180">
        <v>2026</v>
      </c>
      <c r="B86" t="s">
        <v>0</v>
      </c>
      <c r="C86" s="180" t="s">
        <v>28</v>
      </c>
      <c r="D86" t="s">
        <v>7</v>
      </c>
      <c r="E86">
        <v>7589030.9018740049</v>
      </c>
    </row>
    <row r="87" spans="1:5" x14ac:dyDescent="0.35">
      <c r="A87" s="180">
        <v>2026</v>
      </c>
      <c r="B87" t="s">
        <v>0</v>
      </c>
      <c r="C87" s="180" t="s">
        <v>28</v>
      </c>
      <c r="D87" t="s">
        <v>22</v>
      </c>
      <c r="E87">
        <v>4058703.3823033101</v>
      </c>
    </row>
    <row r="88" spans="1:5" x14ac:dyDescent="0.35">
      <c r="A88" s="180">
        <v>2026</v>
      </c>
      <c r="B88" t="s">
        <v>0</v>
      </c>
      <c r="C88" s="180" t="s">
        <v>32</v>
      </c>
      <c r="D88" t="s">
        <v>26</v>
      </c>
      <c r="E88">
        <v>2567017.2262163446</v>
      </c>
    </row>
    <row r="89" spans="1:5" x14ac:dyDescent="0.35">
      <c r="A89" s="180">
        <v>2026</v>
      </c>
      <c r="B89" t="s">
        <v>0</v>
      </c>
      <c r="C89" s="180" t="s">
        <v>30</v>
      </c>
      <c r="D89" t="s">
        <v>4</v>
      </c>
      <c r="E89">
        <v>19495546.364282876</v>
      </c>
    </row>
    <row r="90" spans="1:5" x14ac:dyDescent="0.35">
      <c r="A90" s="180">
        <v>2026</v>
      </c>
      <c r="B90" t="s">
        <v>0</v>
      </c>
      <c r="C90" s="180" t="s">
        <v>28</v>
      </c>
      <c r="D90" t="s">
        <v>24</v>
      </c>
      <c r="E90">
        <v>13834287.087638058</v>
      </c>
    </row>
    <row r="91" spans="1:5" x14ac:dyDescent="0.35">
      <c r="A91" s="180">
        <v>2026</v>
      </c>
      <c r="B91" t="s">
        <v>0</v>
      </c>
      <c r="C91" s="180" t="s">
        <v>29</v>
      </c>
      <c r="D91" t="s">
        <v>6</v>
      </c>
      <c r="E91">
        <v>10318235.949499389</v>
      </c>
    </row>
    <row r="92" spans="1:5" x14ac:dyDescent="0.35">
      <c r="A92" s="180">
        <v>2026</v>
      </c>
      <c r="B92" t="s">
        <v>0</v>
      </c>
      <c r="C92" s="180" t="s">
        <v>28</v>
      </c>
      <c r="D92" t="s">
        <v>23</v>
      </c>
      <c r="E92">
        <v>7097518.9398126546</v>
      </c>
    </row>
    <row r="93" spans="1:5" x14ac:dyDescent="0.35">
      <c r="A93" s="180">
        <v>2026</v>
      </c>
      <c r="B93" t="s">
        <v>0</v>
      </c>
      <c r="C93" s="180" t="s">
        <v>29</v>
      </c>
      <c r="D93" t="s">
        <v>5</v>
      </c>
      <c r="E93">
        <v>34112367.771627225</v>
      </c>
    </row>
    <row r="94" spans="1:5" x14ac:dyDescent="0.35">
      <c r="A94" s="180">
        <v>2026</v>
      </c>
      <c r="B94" t="s">
        <v>0</v>
      </c>
      <c r="C94" s="180" t="s">
        <v>30</v>
      </c>
      <c r="D94" t="s">
        <v>2</v>
      </c>
      <c r="E94">
        <v>7495614.0665157363</v>
      </c>
    </row>
    <row r="95" spans="1:5" x14ac:dyDescent="0.35">
      <c r="A95" s="180">
        <v>2026</v>
      </c>
      <c r="B95" t="s">
        <v>0</v>
      </c>
      <c r="C95" s="180" t="s">
        <v>31</v>
      </c>
      <c r="D95" t="s">
        <v>17</v>
      </c>
      <c r="E95">
        <v>12219262.859367201</v>
      </c>
    </row>
    <row r="96" spans="1:5" x14ac:dyDescent="0.35">
      <c r="A96" s="180">
        <v>2026</v>
      </c>
      <c r="B96" t="s">
        <v>0</v>
      </c>
      <c r="C96" s="180" t="s">
        <v>30</v>
      </c>
      <c r="D96" t="s">
        <v>8</v>
      </c>
      <c r="E96">
        <v>11572095.59011168</v>
      </c>
    </row>
    <row r="97" spans="1:5" x14ac:dyDescent="0.35">
      <c r="A97" s="180">
        <v>2026</v>
      </c>
      <c r="B97" t="s">
        <v>0</v>
      </c>
      <c r="C97" s="180" t="s">
        <v>31</v>
      </c>
      <c r="D97" t="s">
        <v>21</v>
      </c>
      <c r="E97">
        <v>11341550.443339746</v>
      </c>
    </row>
    <row r="98" spans="1:5" x14ac:dyDescent="0.35">
      <c r="A98" s="180">
        <v>2026</v>
      </c>
      <c r="B98" t="s">
        <v>0</v>
      </c>
      <c r="C98" s="180" t="s">
        <v>31</v>
      </c>
      <c r="D98" t="s">
        <v>19</v>
      </c>
      <c r="E98">
        <v>9207853.7634807024</v>
      </c>
    </row>
    <row r="99" spans="1:5" x14ac:dyDescent="0.35">
      <c r="A99" s="180">
        <v>2026</v>
      </c>
      <c r="B99" t="s">
        <v>0</v>
      </c>
      <c r="C99" s="180" t="s">
        <v>31</v>
      </c>
      <c r="D99" t="s">
        <v>18</v>
      </c>
      <c r="E99">
        <v>21307217.431397818</v>
      </c>
    </row>
    <row r="100" spans="1:5" x14ac:dyDescent="0.35">
      <c r="A100" s="180">
        <v>2026</v>
      </c>
      <c r="B100" t="s">
        <v>0</v>
      </c>
      <c r="C100" s="180" t="s">
        <v>28</v>
      </c>
      <c r="D100" t="s">
        <v>163</v>
      </c>
      <c r="E100">
        <v>372586.63090171589</v>
      </c>
    </row>
    <row r="101" spans="1:5" x14ac:dyDescent="0.35">
      <c r="A101" s="180">
        <v>2026</v>
      </c>
      <c r="B101" t="s">
        <v>0</v>
      </c>
      <c r="C101" s="180" t="s">
        <v>32</v>
      </c>
      <c r="D101" t="s">
        <v>25</v>
      </c>
      <c r="E101">
        <v>4547747.7641427992</v>
      </c>
    </row>
    <row r="102" spans="1:5" x14ac:dyDescent="0.35">
      <c r="A102" s="180">
        <v>2027</v>
      </c>
      <c r="B102" t="s">
        <v>0</v>
      </c>
      <c r="C102" s="180" t="s">
        <v>31</v>
      </c>
      <c r="D102" t="s">
        <v>17</v>
      </c>
      <c r="E102">
        <v>12978510.700842261</v>
      </c>
    </row>
    <row r="103" spans="1:5" x14ac:dyDescent="0.35">
      <c r="A103" s="180">
        <v>2027</v>
      </c>
      <c r="B103" t="s">
        <v>0</v>
      </c>
      <c r="C103" s="180" t="s">
        <v>31</v>
      </c>
      <c r="D103" t="s">
        <v>19</v>
      </c>
      <c r="E103">
        <v>9763172.7030233759</v>
      </c>
    </row>
    <row r="104" spans="1:5" x14ac:dyDescent="0.35">
      <c r="A104" s="180">
        <v>2027</v>
      </c>
      <c r="B104" t="s">
        <v>0</v>
      </c>
      <c r="C104" s="180" t="s">
        <v>30</v>
      </c>
      <c r="D104" t="s">
        <v>8</v>
      </c>
      <c r="E104">
        <v>12218874.199865649</v>
      </c>
    </row>
    <row r="105" spans="1:5" x14ac:dyDescent="0.35">
      <c r="A105" s="180">
        <v>2027</v>
      </c>
      <c r="B105" t="s">
        <v>0</v>
      </c>
      <c r="C105" s="180" t="s">
        <v>30</v>
      </c>
      <c r="D105" t="s">
        <v>3</v>
      </c>
      <c r="E105">
        <v>3385976.5219975472</v>
      </c>
    </row>
    <row r="106" spans="1:5" x14ac:dyDescent="0.35">
      <c r="A106" s="180">
        <v>2027</v>
      </c>
      <c r="B106" t="s">
        <v>0</v>
      </c>
      <c r="C106" s="180" t="s">
        <v>30</v>
      </c>
      <c r="D106" t="s">
        <v>1</v>
      </c>
      <c r="E106">
        <v>2196634.5935165756</v>
      </c>
    </row>
    <row r="107" spans="1:5" x14ac:dyDescent="0.35">
      <c r="A107" s="180">
        <v>2027</v>
      </c>
      <c r="B107" t="s">
        <v>0</v>
      </c>
      <c r="C107" s="180" t="s">
        <v>31</v>
      </c>
      <c r="D107" t="s">
        <v>18</v>
      </c>
      <c r="E107">
        <v>22623569.17297269</v>
      </c>
    </row>
    <row r="108" spans="1:5" x14ac:dyDescent="0.35">
      <c r="A108" s="180">
        <v>2027</v>
      </c>
      <c r="B108" t="s">
        <v>0</v>
      </c>
      <c r="C108" s="180" t="s">
        <v>30</v>
      </c>
      <c r="D108" t="s">
        <v>4</v>
      </c>
      <c r="E108">
        <v>20669460.999557927</v>
      </c>
    </row>
    <row r="109" spans="1:5" x14ac:dyDescent="0.35">
      <c r="A109" s="180">
        <v>2027</v>
      </c>
      <c r="B109" t="s">
        <v>0</v>
      </c>
      <c r="C109" s="180" t="s">
        <v>30</v>
      </c>
      <c r="D109" t="s">
        <v>14</v>
      </c>
      <c r="E109">
        <v>2149494.5379925999</v>
      </c>
    </row>
    <row r="110" spans="1:5" x14ac:dyDescent="0.35">
      <c r="A110" s="180">
        <v>2027</v>
      </c>
      <c r="B110" t="s">
        <v>0</v>
      </c>
      <c r="C110" s="180" t="s">
        <v>31</v>
      </c>
      <c r="D110" t="s">
        <v>21</v>
      </c>
      <c r="E110">
        <v>12045029.146238677</v>
      </c>
    </row>
    <row r="111" spans="1:5" x14ac:dyDescent="0.35">
      <c r="A111" s="180">
        <v>2027</v>
      </c>
      <c r="B111" t="s">
        <v>0</v>
      </c>
      <c r="C111" s="180" t="s">
        <v>31</v>
      </c>
      <c r="D111" t="s">
        <v>20</v>
      </c>
      <c r="E111">
        <v>25326659.440140691</v>
      </c>
    </row>
    <row r="112" spans="1:5" x14ac:dyDescent="0.35">
      <c r="A112" s="180">
        <v>2027</v>
      </c>
      <c r="B112" t="s">
        <v>0</v>
      </c>
      <c r="C112" s="180" t="s">
        <v>29</v>
      </c>
      <c r="D112" t="s">
        <v>15</v>
      </c>
      <c r="E112">
        <v>4609490.2756886184</v>
      </c>
    </row>
    <row r="113" spans="1:5" x14ac:dyDescent="0.35">
      <c r="A113" s="180">
        <v>2027</v>
      </c>
      <c r="B113" t="s">
        <v>0</v>
      </c>
      <c r="C113" s="180" t="s">
        <v>30</v>
      </c>
      <c r="D113" t="s">
        <v>12</v>
      </c>
      <c r="E113">
        <v>10896513.978079468</v>
      </c>
    </row>
    <row r="114" spans="1:5" x14ac:dyDescent="0.35">
      <c r="A114" s="180">
        <v>2027</v>
      </c>
      <c r="B114" t="s">
        <v>0</v>
      </c>
      <c r="C114" s="180" t="s">
        <v>30</v>
      </c>
      <c r="D114" t="s">
        <v>2</v>
      </c>
      <c r="E114">
        <v>7924313.3600055398</v>
      </c>
    </row>
    <row r="115" spans="1:5" x14ac:dyDescent="0.35">
      <c r="A115" s="180">
        <v>2027</v>
      </c>
      <c r="B115" t="s">
        <v>0</v>
      </c>
      <c r="C115" s="180" t="s">
        <v>32</v>
      </c>
      <c r="D115" t="s">
        <v>26</v>
      </c>
      <c r="E115">
        <v>2717517.3710119892</v>
      </c>
    </row>
    <row r="116" spans="1:5" x14ac:dyDescent="0.35">
      <c r="A116" s="180">
        <v>2027</v>
      </c>
      <c r="B116" t="s">
        <v>0</v>
      </c>
      <c r="C116" s="180" t="s">
        <v>28</v>
      </c>
      <c r="D116" t="s">
        <v>24</v>
      </c>
      <c r="E116">
        <v>14594366.011543484</v>
      </c>
    </row>
    <row r="117" spans="1:5" x14ac:dyDescent="0.35">
      <c r="A117" s="180">
        <v>2027</v>
      </c>
      <c r="B117" t="s">
        <v>0</v>
      </c>
      <c r="C117" s="180" t="s">
        <v>28</v>
      </c>
      <c r="D117" t="s">
        <v>22</v>
      </c>
      <c r="E117">
        <v>4302186.6696123797</v>
      </c>
    </row>
    <row r="118" spans="1:5" x14ac:dyDescent="0.35">
      <c r="A118" s="180">
        <v>2027</v>
      </c>
      <c r="B118" t="s">
        <v>0</v>
      </c>
      <c r="C118" s="180" t="s">
        <v>28</v>
      </c>
      <c r="D118" t="s">
        <v>23</v>
      </c>
      <c r="E118">
        <v>7528194.4184563709</v>
      </c>
    </row>
    <row r="119" spans="1:5" x14ac:dyDescent="0.35">
      <c r="A119" s="180">
        <v>2027</v>
      </c>
      <c r="B119" t="s">
        <v>0</v>
      </c>
      <c r="C119" s="180" t="s">
        <v>30</v>
      </c>
      <c r="D119" t="s">
        <v>13</v>
      </c>
      <c r="E119">
        <v>10502753.260055192</v>
      </c>
    </row>
    <row r="120" spans="1:5" x14ac:dyDescent="0.35">
      <c r="A120" s="180">
        <v>2027</v>
      </c>
      <c r="B120" t="s">
        <v>0</v>
      </c>
      <c r="C120" s="180" t="s">
        <v>29</v>
      </c>
      <c r="D120" t="s">
        <v>9</v>
      </c>
      <c r="E120">
        <v>25334107.604920227</v>
      </c>
    </row>
    <row r="121" spans="1:5" x14ac:dyDescent="0.35">
      <c r="A121" s="180">
        <v>2027</v>
      </c>
      <c r="B121" t="s">
        <v>0</v>
      </c>
      <c r="C121" s="180" t="s">
        <v>29</v>
      </c>
      <c r="D121" t="s">
        <v>5</v>
      </c>
      <c r="E121">
        <v>36232209.029560342</v>
      </c>
    </row>
    <row r="122" spans="1:5" x14ac:dyDescent="0.35">
      <c r="A122" s="180">
        <v>2027</v>
      </c>
      <c r="B122" t="s">
        <v>0</v>
      </c>
      <c r="C122" s="180" t="s">
        <v>28</v>
      </c>
      <c r="D122" t="s">
        <v>163</v>
      </c>
      <c r="E122">
        <v>395016.57245648286</v>
      </c>
    </row>
    <row r="123" spans="1:5" x14ac:dyDescent="0.35">
      <c r="A123" s="180">
        <v>2027</v>
      </c>
      <c r="B123" t="s">
        <v>0</v>
      </c>
      <c r="C123" s="180" t="s">
        <v>29</v>
      </c>
      <c r="D123" t="s">
        <v>16</v>
      </c>
      <c r="E123">
        <v>936705.81113641686</v>
      </c>
    </row>
    <row r="124" spans="1:5" x14ac:dyDescent="0.35">
      <c r="A124" s="180">
        <v>2027</v>
      </c>
      <c r="B124" t="s">
        <v>0</v>
      </c>
      <c r="C124" s="180" t="s">
        <v>32</v>
      </c>
      <c r="D124" t="s">
        <v>25</v>
      </c>
      <c r="E124">
        <v>4830974.2402176904</v>
      </c>
    </row>
    <row r="125" spans="1:5" x14ac:dyDescent="0.35">
      <c r="A125" s="180">
        <v>2027</v>
      </c>
      <c r="B125" t="s">
        <v>0</v>
      </c>
      <c r="C125" s="180" t="s">
        <v>28</v>
      </c>
      <c r="D125" t="s">
        <v>7</v>
      </c>
      <c r="E125">
        <v>8062300.2225332977</v>
      </c>
    </row>
    <row r="126" spans="1:5" x14ac:dyDescent="0.35">
      <c r="A126" s="180">
        <v>2027</v>
      </c>
      <c r="B126" t="s">
        <v>0</v>
      </c>
      <c r="C126" s="180" t="s">
        <v>29</v>
      </c>
      <c r="D126" t="s">
        <v>6</v>
      </c>
      <c r="E126">
        <v>10944451.674363764</v>
      </c>
    </row>
    <row r="127" spans="1:5" x14ac:dyDescent="0.35">
      <c r="A127" s="180">
        <v>2028</v>
      </c>
      <c r="B127" t="s">
        <v>0</v>
      </c>
      <c r="C127" s="180" t="s">
        <v>29</v>
      </c>
      <c r="D127" t="s">
        <v>6</v>
      </c>
      <c r="E127">
        <v>11601347.326003719</v>
      </c>
    </row>
    <row r="128" spans="1:5" x14ac:dyDescent="0.35">
      <c r="A128" s="180">
        <v>2028</v>
      </c>
      <c r="B128" t="s">
        <v>0</v>
      </c>
      <c r="C128" s="180" t="s">
        <v>31</v>
      </c>
      <c r="D128" t="s">
        <v>21</v>
      </c>
      <c r="E128">
        <v>12784070.285349172</v>
      </c>
    </row>
    <row r="129" spans="1:5" x14ac:dyDescent="0.35">
      <c r="A129" s="180">
        <v>2028</v>
      </c>
      <c r="B129" t="s">
        <v>0</v>
      </c>
      <c r="C129" s="180" t="s">
        <v>32</v>
      </c>
      <c r="D129" t="s">
        <v>25</v>
      </c>
      <c r="E129">
        <v>5128601.3506902652</v>
      </c>
    </row>
    <row r="130" spans="1:5" x14ac:dyDescent="0.35">
      <c r="A130" s="180">
        <v>2028</v>
      </c>
      <c r="B130" t="s">
        <v>0</v>
      </c>
      <c r="C130" s="180" t="s">
        <v>28</v>
      </c>
      <c r="D130" t="s">
        <v>24</v>
      </c>
      <c r="E130">
        <v>15386489.736580702</v>
      </c>
    </row>
    <row r="131" spans="1:5" x14ac:dyDescent="0.35">
      <c r="A131" s="180">
        <v>2028</v>
      </c>
      <c r="B131" t="s">
        <v>0</v>
      </c>
      <c r="C131" s="180" t="s">
        <v>31</v>
      </c>
      <c r="D131" t="s">
        <v>20</v>
      </c>
      <c r="E131">
        <v>26864493.73840943</v>
      </c>
    </row>
    <row r="132" spans="1:5" x14ac:dyDescent="0.35">
      <c r="A132" s="180">
        <v>2028</v>
      </c>
      <c r="B132" t="s">
        <v>0</v>
      </c>
      <c r="C132" s="180" t="s">
        <v>30</v>
      </c>
      <c r="D132" t="s">
        <v>2</v>
      </c>
      <c r="E132">
        <v>8372250.6553464979</v>
      </c>
    </row>
    <row r="133" spans="1:5" x14ac:dyDescent="0.35">
      <c r="A133" s="180">
        <v>2028</v>
      </c>
      <c r="B133" t="s">
        <v>0</v>
      </c>
      <c r="C133" s="180" t="s">
        <v>29</v>
      </c>
      <c r="D133" t="s">
        <v>5</v>
      </c>
      <c r="E133">
        <v>38459499.581593238</v>
      </c>
    </row>
    <row r="134" spans="1:5" x14ac:dyDescent="0.35">
      <c r="A134" s="180">
        <v>2028</v>
      </c>
      <c r="B134" t="s">
        <v>0</v>
      </c>
      <c r="C134" s="180" t="s">
        <v>31</v>
      </c>
      <c r="D134" t="s">
        <v>17</v>
      </c>
      <c r="E134">
        <v>13776236.175757278</v>
      </c>
    </row>
    <row r="135" spans="1:5" x14ac:dyDescent="0.35">
      <c r="A135" s="180">
        <v>2028</v>
      </c>
      <c r="B135" t="s">
        <v>0</v>
      </c>
      <c r="C135" s="180" t="s">
        <v>30</v>
      </c>
      <c r="D135" t="s">
        <v>3</v>
      </c>
      <c r="E135">
        <v>3594442.9950401927</v>
      </c>
    </row>
    <row r="136" spans="1:5" x14ac:dyDescent="0.35">
      <c r="A136" s="180">
        <v>2028</v>
      </c>
      <c r="B136" t="s">
        <v>0</v>
      </c>
      <c r="C136" s="180" t="s">
        <v>28</v>
      </c>
      <c r="D136" t="s">
        <v>22</v>
      </c>
      <c r="E136">
        <v>4557399.0246849908</v>
      </c>
    </row>
    <row r="137" spans="1:5" x14ac:dyDescent="0.35">
      <c r="A137" s="180">
        <v>2028</v>
      </c>
      <c r="B137" t="s">
        <v>0</v>
      </c>
      <c r="C137" s="180" t="s">
        <v>30</v>
      </c>
      <c r="D137" t="s">
        <v>12</v>
      </c>
      <c r="E137">
        <v>11559999.798174238</v>
      </c>
    </row>
    <row r="138" spans="1:5" x14ac:dyDescent="0.35">
      <c r="A138" s="180">
        <v>2028</v>
      </c>
      <c r="B138" t="s">
        <v>0</v>
      </c>
      <c r="C138" s="180" t="s">
        <v>28</v>
      </c>
      <c r="D138" t="s">
        <v>7</v>
      </c>
      <c r="E138">
        <v>8559679.0190511718</v>
      </c>
    </row>
    <row r="139" spans="1:5" x14ac:dyDescent="0.35">
      <c r="A139" s="180">
        <v>2028</v>
      </c>
      <c r="B139" t="s">
        <v>0</v>
      </c>
      <c r="C139" s="180" t="s">
        <v>28</v>
      </c>
      <c r="D139" t="s">
        <v>163</v>
      </c>
      <c r="E139">
        <v>418532.54379001691</v>
      </c>
    </row>
    <row r="140" spans="1:5" x14ac:dyDescent="0.35">
      <c r="A140" s="180">
        <v>2028</v>
      </c>
      <c r="B140" t="s">
        <v>0</v>
      </c>
      <c r="C140" s="180" t="s">
        <v>28</v>
      </c>
      <c r="D140" t="s">
        <v>23</v>
      </c>
      <c r="E140">
        <v>7979964.5228739856</v>
      </c>
    </row>
    <row r="141" spans="1:5" x14ac:dyDescent="0.35">
      <c r="A141" s="180">
        <v>2028</v>
      </c>
      <c r="B141" t="s">
        <v>0</v>
      </c>
      <c r="C141" s="180" t="s">
        <v>31</v>
      </c>
      <c r="D141" t="s">
        <v>19</v>
      </c>
      <c r="E141">
        <v>10345450.284476623</v>
      </c>
    </row>
    <row r="142" spans="1:5" x14ac:dyDescent="0.35">
      <c r="A142" s="180">
        <v>2028</v>
      </c>
      <c r="B142" t="s">
        <v>0</v>
      </c>
      <c r="C142" s="180" t="s">
        <v>30</v>
      </c>
      <c r="D142" t="s">
        <v>8</v>
      </c>
      <c r="E142">
        <v>12893660.85118233</v>
      </c>
    </row>
    <row r="143" spans="1:5" x14ac:dyDescent="0.35">
      <c r="A143" s="180">
        <v>2028</v>
      </c>
      <c r="B143" t="s">
        <v>0</v>
      </c>
      <c r="C143" s="180" t="s">
        <v>31</v>
      </c>
      <c r="D143" t="s">
        <v>18</v>
      </c>
      <c r="E143">
        <v>24006086.898235235</v>
      </c>
    </row>
    <row r="144" spans="1:5" x14ac:dyDescent="0.35">
      <c r="A144" s="180">
        <v>2028</v>
      </c>
      <c r="B144" t="s">
        <v>0</v>
      </c>
      <c r="C144" s="180" t="s">
        <v>30</v>
      </c>
      <c r="D144" t="s">
        <v>4</v>
      </c>
      <c r="E144">
        <v>21900234.257778239</v>
      </c>
    </row>
    <row r="145" spans="1:5" x14ac:dyDescent="0.35">
      <c r="A145" s="180">
        <v>2028</v>
      </c>
      <c r="B145" t="s">
        <v>0</v>
      </c>
      <c r="C145" s="180" t="s">
        <v>32</v>
      </c>
      <c r="D145" t="s">
        <v>26</v>
      </c>
      <c r="E145">
        <v>2875659.959327051</v>
      </c>
    </row>
    <row r="146" spans="1:5" x14ac:dyDescent="0.35">
      <c r="A146" s="180">
        <v>2028</v>
      </c>
      <c r="B146" t="s">
        <v>0</v>
      </c>
      <c r="C146" s="180" t="s">
        <v>30</v>
      </c>
      <c r="D146" t="s">
        <v>13</v>
      </c>
      <c r="E146">
        <v>11127938.42673824</v>
      </c>
    </row>
    <row r="147" spans="1:5" x14ac:dyDescent="0.35">
      <c r="A147" s="180">
        <v>2028</v>
      </c>
      <c r="B147" t="s">
        <v>0</v>
      </c>
      <c r="C147" s="180" t="s">
        <v>29</v>
      </c>
      <c r="D147" t="s">
        <v>16</v>
      </c>
      <c r="E147">
        <v>988849.29206405173</v>
      </c>
    </row>
    <row r="148" spans="1:5" x14ac:dyDescent="0.35">
      <c r="A148" s="180">
        <v>2028</v>
      </c>
      <c r="B148" t="s">
        <v>0</v>
      </c>
      <c r="C148" s="180" t="s">
        <v>29</v>
      </c>
      <c r="D148" t="s">
        <v>9</v>
      </c>
      <c r="E148">
        <v>26912010.866955422</v>
      </c>
    </row>
    <row r="149" spans="1:5" x14ac:dyDescent="0.35">
      <c r="A149" s="180">
        <v>2028</v>
      </c>
      <c r="B149" t="s">
        <v>0</v>
      </c>
      <c r="C149" s="180" t="s">
        <v>30</v>
      </c>
      <c r="D149" t="s">
        <v>14</v>
      </c>
      <c r="E149">
        <v>2266395.4574454804</v>
      </c>
    </row>
    <row r="150" spans="1:5" x14ac:dyDescent="0.35">
      <c r="A150" s="180">
        <v>2028</v>
      </c>
      <c r="B150" t="s">
        <v>0</v>
      </c>
      <c r="C150" s="180" t="s">
        <v>29</v>
      </c>
      <c r="D150" t="s">
        <v>15</v>
      </c>
      <c r="E150">
        <v>4875780.5169492457</v>
      </c>
    </row>
    <row r="151" spans="1:5" x14ac:dyDescent="0.35">
      <c r="A151" s="180">
        <v>2028</v>
      </c>
      <c r="B151" t="s">
        <v>0</v>
      </c>
      <c r="C151" s="180" t="s">
        <v>30</v>
      </c>
      <c r="D151" t="s">
        <v>1</v>
      </c>
      <c r="E151">
        <v>2329542.5478615556</v>
      </c>
    </row>
    <row r="152" spans="1:5" x14ac:dyDescent="0.35">
      <c r="A152" s="180">
        <v>2029</v>
      </c>
      <c r="B152" t="s">
        <v>0</v>
      </c>
      <c r="C152" s="180" t="s">
        <v>29</v>
      </c>
      <c r="D152" t="s">
        <v>9</v>
      </c>
      <c r="E152">
        <v>28588063.826104414</v>
      </c>
    </row>
    <row r="153" spans="1:5" x14ac:dyDescent="0.35">
      <c r="A153" s="180">
        <v>2029</v>
      </c>
      <c r="B153" t="s">
        <v>0</v>
      </c>
      <c r="C153" s="180" t="s">
        <v>28</v>
      </c>
      <c r="D153" t="s">
        <v>22</v>
      </c>
      <c r="E153">
        <v>4827729.3486862425</v>
      </c>
    </row>
    <row r="154" spans="1:5" x14ac:dyDescent="0.35">
      <c r="A154" s="180">
        <v>2029</v>
      </c>
      <c r="B154" t="s">
        <v>0</v>
      </c>
      <c r="C154" s="180" t="s">
        <v>30</v>
      </c>
      <c r="D154" t="s">
        <v>1</v>
      </c>
      <c r="E154">
        <v>2470481.0684150816</v>
      </c>
    </row>
    <row r="155" spans="1:5" x14ac:dyDescent="0.35">
      <c r="A155" s="180">
        <v>2029</v>
      </c>
      <c r="B155" t="s">
        <v>0</v>
      </c>
      <c r="C155" s="180" t="s">
        <v>28</v>
      </c>
      <c r="D155" t="s">
        <v>24</v>
      </c>
      <c r="E155">
        <v>16221534.112852082</v>
      </c>
    </row>
    <row r="156" spans="1:5" x14ac:dyDescent="0.35">
      <c r="A156" s="180">
        <v>2029</v>
      </c>
      <c r="B156" t="s">
        <v>0</v>
      </c>
      <c r="C156" s="180" t="s">
        <v>31</v>
      </c>
      <c r="D156" t="s">
        <v>20</v>
      </c>
      <c r="E156">
        <v>28495578.348924797</v>
      </c>
    </row>
    <row r="157" spans="1:5" x14ac:dyDescent="0.35">
      <c r="A157" s="180">
        <v>2029</v>
      </c>
      <c r="B157" t="s">
        <v>0</v>
      </c>
      <c r="C157" s="180" t="s">
        <v>30</v>
      </c>
      <c r="D157" t="s">
        <v>4</v>
      </c>
      <c r="E157">
        <v>23204190.592466198</v>
      </c>
    </row>
    <row r="158" spans="1:5" x14ac:dyDescent="0.35">
      <c r="A158" s="180">
        <v>2029</v>
      </c>
      <c r="B158" t="s">
        <v>0</v>
      </c>
      <c r="C158" s="180" t="s">
        <v>31</v>
      </c>
      <c r="D158" t="s">
        <v>18</v>
      </c>
      <c r="E158">
        <v>25472975.670990471</v>
      </c>
    </row>
    <row r="159" spans="1:5" x14ac:dyDescent="0.35">
      <c r="A159" s="180">
        <v>2029</v>
      </c>
      <c r="B159" t="s">
        <v>0</v>
      </c>
      <c r="C159" s="180" t="s">
        <v>29</v>
      </c>
      <c r="D159" t="s">
        <v>15</v>
      </c>
      <c r="E159">
        <v>5157431.2461405806</v>
      </c>
    </row>
    <row r="160" spans="1:5" x14ac:dyDescent="0.35">
      <c r="A160" s="180">
        <v>2029</v>
      </c>
      <c r="B160" t="s">
        <v>0</v>
      </c>
      <c r="C160" s="180" t="s">
        <v>31</v>
      </c>
      <c r="D160" t="s">
        <v>19</v>
      </c>
      <c r="E160">
        <v>10962405.920481112</v>
      </c>
    </row>
    <row r="161" spans="1:5" x14ac:dyDescent="0.35">
      <c r="A161" s="180">
        <v>2029</v>
      </c>
      <c r="B161" t="s">
        <v>0</v>
      </c>
      <c r="C161" s="180" t="s">
        <v>30</v>
      </c>
      <c r="D161" t="s">
        <v>13</v>
      </c>
      <c r="E161">
        <v>11790285.457821934</v>
      </c>
    </row>
    <row r="162" spans="1:5" x14ac:dyDescent="0.35">
      <c r="A162" s="180">
        <v>2029</v>
      </c>
      <c r="B162" t="s">
        <v>0</v>
      </c>
      <c r="C162" s="180" t="s">
        <v>29</v>
      </c>
      <c r="D162" t="s">
        <v>5</v>
      </c>
      <c r="E162">
        <v>40823524.789446555</v>
      </c>
    </row>
    <row r="163" spans="1:5" x14ac:dyDescent="0.35">
      <c r="A163" s="180">
        <v>2029</v>
      </c>
      <c r="B163" t="s">
        <v>0</v>
      </c>
      <c r="C163" s="180" t="s">
        <v>32</v>
      </c>
      <c r="D163" t="s">
        <v>26</v>
      </c>
      <c r="E163">
        <v>3043025.8354596985</v>
      </c>
    </row>
    <row r="164" spans="1:5" x14ac:dyDescent="0.35">
      <c r="A164" s="180">
        <v>2029</v>
      </c>
      <c r="B164" t="s">
        <v>0</v>
      </c>
      <c r="C164" s="180" t="s">
        <v>30</v>
      </c>
      <c r="D164" t="s">
        <v>8</v>
      </c>
      <c r="E164">
        <v>13605651.622258788</v>
      </c>
    </row>
    <row r="165" spans="1:5" x14ac:dyDescent="0.35">
      <c r="A165" s="180">
        <v>2029</v>
      </c>
      <c r="B165" t="s">
        <v>0</v>
      </c>
      <c r="C165" s="180" t="s">
        <v>30</v>
      </c>
      <c r="D165" t="s">
        <v>3</v>
      </c>
      <c r="E165">
        <v>3815727.1605250388</v>
      </c>
    </row>
    <row r="166" spans="1:5" x14ac:dyDescent="0.35">
      <c r="A166" s="180">
        <v>2029</v>
      </c>
      <c r="B166" t="s">
        <v>0</v>
      </c>
      <c r="C166" s="180" t="s">
        <v>30</v>
      </c>
      <c r="D166" t="s">
        <v>14</v>
      </c>
      <c r="E166">
        <v>2389643.3667340786</v>
      </c>
    </row>
    <row r="167" spans="1:5" x14ac:dyDescent="0.35">
      <c r="A167" s="180">
        <v>2029</v>
      </c>
      <c r="B167" t="s">
        <v>0</v>
      </c>
      <c r="C167" s="180" t="s">
        <v>29</v>
      </c>
      <c r="D167" t="s">
        <v>6</v>
      </c>
      <c r="E167">
        <v>12297615.357188115</v>
      </c>
    </row>
    <row r="168" spans="1:5" x14ac:dyDescent="0.35">
      <c r="A168" s="180">
        <v>2029</v>
      </c>
      <c r="B168" t="s">
        <v>0</v>
      </c>
      <c r="C168" s="180" t="s">
        <v>31</v>
      </c>
      <c r="D168" t="s">
        <v>21</v>
      </c>
      <c r="E168">
        <v>13568395.65217955</v>
      </c>
    </row>
    <row r="169" spans="1:5" x14ac:dyDescent="0.35">
      <c r="A169" s="180">
        <v>2029</v>
      </c>
      <c r="B169" t="s">
        <v>0</v>
      </c>
      <c r="C169" s="180" t="s">
        <v>29</v>
      </c>
      <c r="D169" t="s">
        <v>16</v>
      </c>
      <c r="E169">
        <v>1043890.7621038479</v>
      </c>
    </row>
    <row r="170" spans="1:5" x14ac:dyDescent="0.35">
      <c r="A170" s="180">
        <v>2029</v>
      </c>
      <c r="B170" t="s">
        <v>0</v>
      </c>
      <c r="C170" s="180" t="s">
        <v>32</v>
      </c>
      <c r="D170" t="s">
        <v>25</v>
      </c>
      <c r="E170">
        <v>5444540.3153839046</v>
      </c>
    </row>
    <row r="171" spans="1:5" x14ac:dyDescent="0.35">
      <c r="A171" s="180">
        <v>2029</v>
      </c>
      <c r="B171" t="s">
        <v>0</v>
      </c>
      <c r="C171" s="180" t="s">
        <v>30</v>
      </c>
      <c r="D171" t="s">
        <v>12</v>
      </c>
      <c r="E171">
        <v>12263830.166214744</v>
      </c>
    </row>
    <row r="172" spans="1:5" x14ac:dyDescent="0.35">
      <c r="A172" s="180">
        <v>2029</v>
      </c>
      <c r="B172" t="s">
        <v>0</v>
      </c>
      <c r="C172" s="180" t="s">
        <v>30</v>
      </c>
      <c r="D172" t="s">
        <v>2</v>
      </c>
      <c r="E172">
        <v>8845474.7827506028</v>
      </c>
    </row>
    <row r="173" spans="1:5" x14ac:dyDescent="0.35">
      <c r="A173" s="180">
        <v>2029</v>
      </c>
      <c r="B173" t="s">
        <v>0</v>
      </c>
      <c r="C173" s="180" t="s">
        <v>28</v>
      </c>
      <c r="D173" t="s">
        <v>7</v>
      </c>
      <c r="E173">
        <v>9087701.3683532625</v>
      </c>
    </row>
    <row r="174" spans="1:5" x14ac:dyDescent="0.35">
      <c r="A174" s="180">
        <v>2029</v>
      </c>
      <c r="B174" t="s">
        <v>0</v>
      </c>
      <c r="C174" s="180" t="s">
        <v>31</v>
      </c>
      <c r="D174" t="s">
        <v>17</v>
      </c>
      <c r="E174">
        <v>14622928.436005469</v>
      </c>
    </row>
    <row r="175" spans="1:5" x14ac:dyDescent="0.35">
      <c r="A175" s="180">
        <v>2029</v>
      </c>
      <c r="B175" t="s">
        <v>0</v>
      </c>
      <c r="C175" s="180" t="s">
        <v>28</v>
      </c>
      <c r="D175" t="s">
        <v>163</v>
      </c>
      <c r="E175">
        <v>443446.47262007173</v>
      </c>
    </row>
    <row r="176" spans="1:5" x14ac:dyDescent="0.35">
      <c r="A176" s="180">
        <v>2029</v>
      </c>
      <c r="B176" t="s">
        <v>0</v>
      </c>
      <c r="C176" s="180" t="s">
        <v>28</v>
      </c>
      <c r="D176" t="s">
        <v>23</v>
      </c>
      <c r="E176">
        <v>8458807.6562242564</v>
      </c>
    </row>
    <row r="177" spans="1:5" x14ac:dyDescent="0.35">
      <c r="A177" s="180">
        <v>2030</v>
      </c>
      <c r="B177" t="s">
        <v>0</v>
      </c>
      <c r="C177" s="180" t="s">
        <v>28</v>
      </c>
      <c r="D177" t="s">
        <v>23</v>
      </c>
      <c r="E177">
        <v>8966344.0649207011</v>
      </c>
    </row>
    <row r="178" spans="1:5" x14ac:dyDescent="0.35">
      <c r="A178" s="180">
        <v>2030</v>
      </c>
      <c r="B178" t="s">
        <v>0</v>
      </c>
      <c r="C178" s="180" t="s">
        <v>30</v>
      </c>
      <c r="D178" t="s">
        <v>12</v>
      </c>
      <c r="E178">
        <v>13010455.150001975</v>
      </c>
    </row>
    <row r="179" spans="1:5" x14ac:dyDescent="0.35">
      <c r="A179" s="180">
        <v>2030</v>
      </c>
      <c r="B179" t="s">
        <v>0</v>
      </c>
      <c r="C179" s="180" t="s">
        <v>30</v>
      </c>
      <c r="D179" t="s">
        <v>4</v>
      </c>
      <c r="E179">
        <v>24585675.704687737</v>
      </c>
    </row>
    <row r="180" spans="1:5" x14ac:dyDescent="0.35">
      <c r="A180" s="180">
        <v>2030</v>
      </c>
      <c r="B180" t="s">
        <v>0</v>
      </c>
      <c r="C180" s="180" t="s">
        <v>29</v>
      </c>
      <c r="D180" t="s">
        <v>15</v>
      </c>
      <c r="E180">
        <v>5455327.248601405</v>
      </c>
    </row>
    <row r="181" spans="1:5" x14ac:dyDescent="0.35">
      <c r="A181" s="180">
        <v>2030</v>
      </c>
      <c r="B181" t="s">
        <v>0</v>
      </c>
      <c r="C181" s="180" t="s">
        <v>31</v>
      </c>
      <c r="D181" t="s">
        <v>21</v>
      </c>
      <c r="E181">
        <v>14400776.480502354</v>
      </c>
    </row>
    <row r="182" spans="1:5" x14ac:dyDescent="0.35">
      <c r="A182" s="180">
        <v>2030</v>
      </c>
      <c r="B182" t="s">
        <v>0</v>
      </c>
      <c r="C182" s="180" t="s">
        <v>31</v>
      </c>
      <c r="D182" t="s">
        <v>18</v>
      </c>
      <c r="E182">
        <v>27029377.820880622</v>
      </c>
    </row>
    <row r="183" spans="1:5" x14ac:dyDescent="0.35">
      <c r="A183" s="180">
        <v>2030</v>
      </c>
      <c r="B183" t="s">
        <v>0</v>
      </c>
      <c r="C183" s="180" t="s">
        <v>28</v>
      </c>
      <c r="D183" t="s">
        <v>22</v>
      </c>
      <c r="E183">
        <v>5114071.971449513</v>
      </c>
    </row>
    <row r="184" spans="1:5" x14ac:dyDescent="0.35">
      <c r="A184" s="180">
        <v>2030</v>
      </c>
      <c r="B184" t="s">
        <v>0</v>
      </c>
      <c r="C184" s="180" t="s">
        <v>32</v>
      </c>
      <c r="D184" t="s">
        <v>26</v>
      </c>
      <c r="E184">
        <v>3220154.1297612744</v>
      </c>
    </row>
    <row r="185" spans="1:5" x14ac:dyDescent="0.35">
      <c r="A185" s="180">
        <v>2030</v>
      </c>
      <c r="B185" t="s">
        <v>0</v>
      </c>
      <c r="C185" s="180" t="s">
        <v>31</v>
      </c>
      <c r="D185" t="s">
        <v>17</v>
      </c>
      <c r="E185">
        <v>15521589.403305363</v>
      </c>
    </row>
    <row r="186" spans="1:5" x14ac:dyDescent="0.35">
      <c r="A186" s="180">
        <v>2030</v>
      </c>
      <c r="B186" t="s">
        <v>0</v>
      </c>
      <c r="C186" s="180" t="s">
        <v>30</v>
      </c>
      <c r="D186" t="s">
        <v>1</v>
      </c>
      <c r="E186">
        <v>2619934.745617982</v>
      </c>
    </row>
    <row r="187" spans="1:5" x14ac:dyDescent="0.35">
      <c r="A187" s="180">
        <v>2030</v>
      </c>
      <c r="B187" t="s">
        <v>0</v>
      </c>
      <c r="C187" s="180" t="s">
        <v>30</v>
      </c>
      <c r="D187" t="s">
        <v>3</v>
      </c>
      <c r="E187">
        <v>4050616.1272992585</v>
      </c>
    </row>
    <row r="188" spans="1:5" x14ac:dyDescent="0.35">
      <c r="A188" s="180">
        <v>2030</v>
      </c>
      <c r="B188" t="s">
        <v>0</v>
      </c>
      <c r="C188" s="180" t="s">
        <v>29</v>
      </c>
      <c r="D188" t="s">
        <v>16</v>
      </c>
      <c r="E188">
        <v>1101991.0386423944</v>
      </c>
    </row>
    <row r="189" spans="1:5" x14ac:dyDescent="0.35">
      <c r="A189" s="180">
        <v>2030</v>
      </c>
      <c r="B189" t="s">
        <v>0</v>
      </c>
      <c r="C189" s="180" t="s">
        <v>28</v>
      </c>
      <c r="D189" t="s">
        <v>163</v>
      </c>
      <c r="E189">
        <v>469841.3519225397</v>
      </c>
    </row>
    <row r="190" spans="1:5" x14ac:dyDescent="0.35">
      <c r="A190" s="180">
        <v>2030</v>
      </c>
      <c r="B190" t="s">
        <v>0</v>
      </c>
      <c r="C190" s="180" t="s">
        <v>28</v>
      </c>
      <c r="D190" t="s">
        <v>7</v>
      </c>
      <c r="E190">
        <v>9648252.8476187084</v>
      </c>
    </row>
    <row r="191" spans="1:5" x14ac:dyDescent="0.35">
      <c r="A191" s="180">
        <v>2030</v>
      </c>
      <c r="B191" t="s">
        <v>0</v>
      </c>
      <c r="C191" s="180" t="s">
        <v>31</v>
      </c>
      <c r="D191" t="s">
        <v>20</v>
      </c>
      <c r="E191">
        <v>30225560.448493194</v>
      </c>
    </row>
    <row r="192" spans="1:5" x14ac:dyDescent="0.35">
      <c r="A192" s="180">
        <v>2030</v>
      </c>
      <c r="B192" t="s">
        <v>0</v>
      </c>
      <c r="C192" s="180" t="s">
        <v>28</v>
      </c>
      <c r="D192" t="s">
        <v>24</v>
      </c>
      <c r="E192">
        <v>17101821.061957274</v>
      </c>
    </row>
    <row r="193" spans="1:5" x14ac:dyDescent="0.35">
      <c r="A193" s="180">
        <v>2030</v>
      </c>
      <c r="B193" t="s">
        <v>0</v>
      </c>
      <c r="C193" s="180" t="s">
        <v>31</v>
      </c>
      <c r="D193" t="s">
        <v>19</v>
      </c>
      <c r="E193">
        <v>11616102.128621243</v>
      </c>
    </row>
    <row r="194" spans="1:5" x14ac:dyDescent="0.35">
      <c r="A194" s="180">
        <v>2030</v>
      </c>
      <c r="B194" t="s">
        <v>0</v>
      </c>
      <c r="C194" s="180" t="s">
        <v>30</v>
      </c>
      <c r="D194" t="s">
        <v>8</v>
      </c>
      <c r="E194">
        <v>14356894.585599532</v>
      </c>
    </row>
    <row r="195" spans="1:5" x14ac:dyDescent="0.35">
      <c r="A195" s="180">
        <v>2030</v>
      </c>
      <c r="B195" t="s">
        <v>0</v>
      </c>
      <c r="C195" s="180" t="s">
        <v>29</v>
      </c>
      <c r="D195" t="s">
        <v>9</v>
      </c>
      <c r="E195">
        <v>30368364.103081744</v>
      </c>
    </row>
    <row r="196" spans="1:5" x14ac:dyDescent="0.35">
      <c r="A196" s="180">
        <v>2030</v>
      </c>
      <c r="B196" t="s">
        <v>0</v>
      </c>
      <c r="C196" s="180" t="s">
        <v>29</v>
      </c>
      <c r="D196" t="s">
        <v>6</v>
      </c>
      <c r="E196">
        <v>13035612.509614183</v>
      </c>
    </row>
    <row r="197" spans="1:5" x14ac:dyDescent="0.35">
      <c r="A197" s="180">
        <v>2030</v>
      </c>
      <c r="B197" t="s">
        <v>0</v>
      </c>
      <c r="C197" s="180" t="s">
        <v>30</v>
      </c>
      <c r="D197" t="s">
        <v>14</v>
      </c>
      <c r="E197">
        <v>2519582.3211246324</v>
      </c>
    </row>
    <row r="198" spans="1:5" x14ac:dyDescent="0.35">
      <c r="A198" s="180">
        <v>2030</v>
      </c>
      <c r="B198" t="s">
        <v>0</v>
      </c>
      <c r="C198" s="180" t="s">
        <v>32</v>
      </c>
      <c r="D198" t="s">
        <v>25</v>
      </c>
      <c r="E198">
        <v>5779916.3716467163</v>
      </c>
    </row>
    <row r="199" spans="1:5" x14ac:dyDescent="0.35">
      <c r="A199" s="180">
        <v>2030</v>
      </c>
      <c r="B199" t="s">
        <v>0</v>
      </c>
      <c r="C199" s="180" t="s">
        <v>30</v>
      </c>
      <c r="D199" t="s">
        <v>2</v>
      </c>
      <c r="E199">
        <v>9345411.4721559491</v>
      </c>
    </row>
    <row r="200" spans="1:5" x14ac:dyDescent="0.35">
      <c r="A200" s="180">
        <v>2030</v>
      </c>
      <c r="B200" t="s">
        <v>0</v>
      </c>
      <c r="C200" s="180" t="s">
        <v>29</v>
      </c>
      <c r="D200" t="s">
        <v>5</v>
      </c>
      <c r="E200">
        <v>43332668.244265318</v>
      </c>
    </row>
    <row r="201" spans="1:5" x14ac:dyDescent="0.35">
      <c r="A201" s="180">
        <v>2030</v>
      </c>
      <c r="B201" t="s">
        <v>0</v>
      </c>
      <c r="C201" s="180" t="s">
        <v>30</v>
      </c>
      <c r="D201" t="s">
        <v>13</v>
      </c>
      <c r="E201">
        <v>12492000.338250687</v>
      </c>
    </row>
    <row r="202" spans="1:5" x14ac:dyDescent="0.35">
      <c r="A202" s="180">
        <v>2031</v>
      </c>
      <c r="B202" t="s">
        <v>0</v>
      </c>
      <c r="C202" s="180" t="s">
        <v>29</v>
      </c>
      <c r="D202" t="s">
        <v>6</v>
      </c>
      <c r="E202">
        <v>13817836.417835176</v>
      </c>
    </row>
    <row r="203" spans="1:5" x14ac:dyDescent="0.35">
      <c r="A203" s="180">
        <v>2031</v>
      </c>
      <c r="B203" t="s">
        <v>0</v>
      </c>
      <c r="C203" s="180" t="s">
        <v>29</v>
      </c>
      <c r="D203" t="s">
        <v>9</v>
      </c>
      <c r="E203">
        <v>32259387.694314636</v>
      </c>
    </row>
    <row r="204" spans="1:5" x14ac:dyDescent="0.35">
      <c r="A204" s="180">
        <v>2031</v>
      </c>
      <c r="B204" t="s">
        <v>0</v>
      </c>
      <c r="C204" s="180" t="s">
        <v>31</v>
      </c>
      <c r="D204" t="s">
        <v>20</v>
      </c>
      <c r="E204">
        <v>32060428.786907915</v>
      </c>
    </row>
    <row r="205" spans="1:5" x14ac:dyDescent="0.35">
      <c r="A205" s="180">
        <v>2031</v>
      </c>
      <c r="B205" t="s">
        <v>0</v>
      </c>
      <c r="C205" s="180" t="s">
        <v>30</v>
      </c>
      <c r="D205" t="s">
        <v>3</v>
      </c>
      <c r="E205">
        <v>4299945.2812389303</v>
      </c>
    </row>
    <row r="206" spans="1:5" x14ac:dyDescent="0.35">
      <c r="A206" s="180">
        <v>2031</v>
      </c>
      <c r="B206" t="s">
        <v>0</v>
      </c>
      <c r="C206" s="180" t="s">
        <v>28</v>
      </c>
      <c r="D206" t="s">
        <v>7</v>
      </c>
      <c r="E206">
        <v>10243334.920346325</v>
      </c>
    </row>
    <row r="207" spans="1:5" x14ac:dyDescent="0.35">
      <c r="A207" s="180">
        <v>2031</v>
      </c>
      <c r="B207" t="s">
        <v>0</v>
      </c>
      <c r="C207" s="180" t="s">
        <v>28</v>
      </c>
      <c r="D207" t="s">
        <v>163</v>
      </c>
      <c r="E207">
        <v>497805.09549210768</v>
      </c>
    </row>
    <row r="208" spans="1:5" x14ac:dyDescent="0.35">
      <c r="A208" s="180">
        <v>2031</v>
      </c>
      <c r="B208" t="s">
        <v>0</v>
      </c>
      <c r="C208" s="180" t="s">
        <v>32</v>
      </c>
      <c r="D208" t="s">
        <v>25</v>
      </c>
      <c r="E208">
        <v>6135923.8185415119</v>
      </c>
    </row>
    <row r="209" spans="1:5" x14ac:dyDescent="0.35">
      <c r="A209" s="180">
        <v>2031</v>
      </c>
      <c r="B209" t="s">
        <v>0</v>
      </c>
      <c r="C209" s="180" t="s">
        <v>30</v>
      </c>
      <c r="D209" t="s">
        <v>14</v>
      </c>
      <c r="E209">
        <v>2656574.9984990829</v>
      </c>
    </row>
    <row r="210" spans="1:5" x14ac:dyDescent="0.35">
      <c r="A210" s="180">
        <v>2031</v>
      </c>
      <c r="B210" t="s">
        <v>0</v>
      </c>
      <c r="C210" s="180" t="s">
        <v>30</v>
      </c>
      <c r="D210" t="s">
        <v>2</v>
      </c>
      <c r="E210">
        <v>9873566.7486579828</v>
      </c>
    </row>
    <row r="211" spans="1:5" x14ac:dyDescent="0.35">
      <c r="A211" s="180">
        <v>2031</v>
      </c>
      <c r="B211" t="s">
        <v>0</v>
      </c>
      <c r="C211" s="180" t="s">
        <v>31</v>
      </c>
      <c r="D211" t="s">
        <v>17</v>
      </c>
      <c r="E211">
        <v>16475404.812441353</v>
      </c>
    </row>
    <row r="212" spans="1:5" x14ac:dyDescent="0.35">
      <c r="A212" s="180">
        <v>2031</v>
      </c>
      <c r="B212" t="s">
        <v>0</v>
      </c>
      <c r="C212" s="180" t="s">
        <v>31</v>
      </c>
      <c r="D212" t="s">
        <v>21</v>
      </c>
      <c r="E212">
        <v>15284153.389874944</v>
      </c>
    </row>
    <row r="213" spans="1:5" x14ac:dyDescent="0.35">
      <c r="A213" s="180">
        <v>2031</v>
      </c>
      <c r="B213" t="s">
        <v>0</v>
      </c>
      <c r="C213" s="180" t="s">
        <v>29</v>
      </c>
      <c r="D213" t="s">
        <v>16</v>
      </c>
      <c r="E213">
        <v>1163319.8505026361</v>
      </c>
    </row>
    <row r="214" spans="1:5" x14ac:dyDescent="0.35">
      <c r="A214" s="180">
        <v>2031</v>
      </c>
      <c r="B214" t="s">
        <v>0</v>
      </c>
      <c r="C214" s="180" t="s">
        <v>30</v>
      </c>
      <c r="D214" t="s">
        <v>12</v>
      </c>
      <c r="E214">
        <v>13802473.425197167</v>
      </c>
    </row>
    <row r="215" spans="1:5" x14ac:dyDescent="0.35">
      <c r="A215" s="180">
        <v>2031</v>
      </c>
      <c r="B215" t="s">
        <v>0</v>
      </c>
      <c r="C215" s="180" t="s">
        <v>30</v>
      </c>
      <c r="D215" t="s">
        <v>4</v>
      </c>
      <c r="E215">
        <v>26049293.021328408</v>
      </c>
    </row>
    <row r="216" spans="1:5" x14ac:dyDescent="0.35">
      <c r="A216" s="180">
        <v>2031</v>
      </c>
      <c r="B216" t="s">
        <v>0</v>
      </c>
      <c r="C216" s="180" t="s">
        <v>31</v>
      </c>
      <c r="D216" t="s">
        <v>19</v>
      </c>
      <c r="E216">
        <v>12308723.941985359</v>
      </c>
    </row>
    <row r="217" spans="1:5" x14ac:dyDescent="0.35">
      <c r="A217" s="180">
        <v>2031</v>
      </c>
      <c r="B217" t="s">
        <v>0</v>
      </c>
      <c r="C217" s="180" t="s">
        <v>30</v>
      </c>
      <c r="D217" t="s">
        <v>8</v>
      </c>
      <c r="E217">
        <v>15149550.395763693</v>
      </c>
    </row>
    <row r="218" spans="1:5" x14ac:dyDescent="0.35">
      <c r="A218" s="180">
        <v>2031</v>
      </c>
      <c r="B218" t="s">
        <v>0</v>
      </c>
      <c r="C218" s="180" t="s">
        <v>31</v>
      </c>
      <c r="D218" t="s">
        <v>18</v>
      </c>
      <c r="E218">
        <v>28680748.71781918</v>
      </c>
    </row>
    <row r="219" spans="1:5" x14ac:dyDescent="0.35">
      <c r="A219" s="180">
        <v>2031</v>
      </c>
      <c r="B219" t="s">
        <v>0</v>
      </c>
      <c r="C219" s="180" t="s">
        <v>30</v>
      </c>
      <c r="D219" t="s">
        <v>13</v>
      </c>
      <c r="E219">
        <v>13235419.837434962</v>
      </c>
    </row>
    <row r="220" spans="1:5" x14ac:dyDescent="0.35">
      <c r="A220" s="180">
        <v>2031</v>
      </c>
      <c r="B220" t="s">
        <v>0</v>
      </c>
      <c r="C220" s="180" t="s">
        <v>28</v>
      </c>
      <c r="D220" t="s">
        <v>23</v>
      </c>
      <c r="E220">
        <v>9504290.8413985502</v>
      </c>
    </row>
    <row r="221" spans="1:5" x14ac:dyDescent="0.35">
      <c r="A221" s="180">
        <v>2031</v>
      </c>
      <c r="B221" t="s">
        <v>0</v>
      </c>
      <c r="C221" s="180" t="s">
        <v>29</v>
      </c>
      <c r="D221" t="s">
        <v>15</v>
      </c>
      <c r="E221">
        <v>5770404.2063100832</v>
      </c>
    </row>
    <row r="222" spans="1:5" x14ac:dyDescent="0.35">
      <c r="A222" s="180">
        <v>2031</v>
      </c>
      <c r="B222" t="s">
        <v>0</v>
      </c>
      <c r="C222" s="180" t="s">
        <v>29</v>
      </c>
      <c r="D222" t="s">
        <v>5</v>
      </c>
      <c r="E222">
        <v>45995826.943194486</v>
      </c>
    </row>
    <row r="223" spans="1:5" x14ac:dyDescent="0.35">
      <c r="A223" s="180">
        <v>2031</v>
      </c>
      <c r="B223" t="s">
        <v>0</v>
      </c>
      <c r="C223" s="180" t="s">
        <v>28</v>
      </c>
      <c r="D223" t="s">
        <v>22</v>
      </c>
      <c r="E223">
        <v>5417374.0609045392</v>
      </c>
    </row>
    <row r="224" spans="1:5" x14ac:dyDescent="0.35">
      <c r="A224" s="180">
        <v>2031</v>
      </c>
      <c r="B224" t="s">
        <v>0</v>
      </c>
      <c r="C224" s="180" t="s">
        <v>28</v>
      </c>
      <c r="D224" t="s">
        <v>24</v>
      </c>
      <c r="E224">
        <v>18029797.9288854</v>
      </c>
    </row>
    <row r="225" spans="1:5" x14ac:dyDescent="0.35">
      <c r="A225" s="180">
        <v>2031</v>
      </c>
      <c r="B225" t="s">
        <v>0</v>
      </c>
      <c r="C225" s="180" t="s">
        <v>30</v>
      </c>
      <c r="D225" t="s">
        <v>1</v>
      </c>
      <c r="E225">
        <v>2778417.3756315955</v>
      </c>
    </row>
    <row r="226" spans="1:5" x14ac:dyDescent="0.35">
      <c r="A226" s="180">
        <v>2031</v>
      </c>
      <c r="B226" t="s">
        <v>0</v>
      </c>
      <c r="C226" s="180" t="s">
        <v>32</v>
      </c>
      <c r="D226" t="s">
        <v>26</v>
      </c>
      <c r="E226">
        <v>3407615.5569407828</v>
      </c>
    </row>
    <row r="227" spans="1:5" x14ac:dyDescent="0.35">
      <c r="A227" s="180">
        <v>2032</v>
      </c>
      <c r="B227" t="s">
        <v>0</v>
      </c>
      <c r="C227" s="180" t="s">
        <v>31</v>
      </c>
      <c r="D227" t="s">
        <v>21</v>
      </c>
      <c r="E227">
        <v>16221646.727231648</v>
      </c>
    </row>
    <row r="228" spans="1:5" x14ac:dyDescent="0.35">
      <c r="A228" s="180">
        <v>2032</v>
      </c>
      <c r="B228" t="s">
        <v>0</v>
      </c>
      <c r="C228" s="180" t="s">
        <v>29</v>
      </c>
      <c r="D228" t="s">
        <v>9</v>
      </c>
      <c r="E228">
        <v>34268012.425319575</v>
      </c>
    </row>
    <row r="229" spans="1:5" x14ac:dyDescent="0.35">
      <c r="A229" s="180">
        <v>2032</v>
      </c>
      <c r="B229" t="s">
        <v>0</v>
      </c>
      <c r="C229" s="180" t="s">
        <v>29</v>
      </c>
      <c r="D229" t="s">
        <v>5</v>
      </c>
      <c r="E229">
        <v>48822442.694469199</v>
      </c>
    </row>
    <row r="230" spans="1:5" x14ac:dyDescent="0.35">
      <c r="A230" s="180">
        <v>2032</v>
      </c>
      <c r="B230" t="s">
        <v>0</v>
      </c>
      <c r="C230" s="180" t="s">
        <v>29</v>
      </c>
      <c r="D230" t="s">
        <v>6</v>
      </c>
      <c r="E230">
        <v>14646934.022310516</v>
      </c>
    </row>
    <row r="231" spans="1:5" x14ac:dyDescent="0.35">
      <c r="A231" s="180">
        <v>2032</v>
      </c>
      <c r="B231" t="s">
        <v>0</v>
      </c>
      <c r="C231" s="180" t="s">
        <v>32</v>
      </c>
      <c r="D231" t="s">
        <v>26</v>
      </c>
      <c r="E231">
        <v>3606014.2704886487</v>
      </c>
    </row>
    <row r="232" spans="1:5" x14ac:dyDescent="0.35">
      <c r="A232" s="180">
        <v>2032</v>
      </c>
      <c r="B232" t="s">
        <v>0</v>
      </c>
      <c r="C232" s="180" t="s">
        <v>29</v>
      </c>
      <c r="D232" t="s">
        <v>15</v>
      </c>
      <c r="E232">
        <v>6103651.621988832</v>
      </c>
    </row>
    <row r="233" spans="1:5" x14ac:dyDescent="0.35">
      <c r="A233" s="180">
        <v>2032</v>
      </c>
      <c r="B233" t="s">
        <v>0</v>
      </c>
      <c r="C233" s="180" t="s">
        <v>31</v>
      </c>
      <c r="D233" t="s">
        <v>19</v>
      </c>
      <c r="E233">
        <v>13042586.178025575</v>
      </c>
    </row>
    <row r="234" spans="1:5" x14ac:dyDescent="0.35">
      <c r="A234" s="180">
        <v>2032</v>
      </c>
      <c r="B234" t="s">
        <v>0</v>
      </c>
      <c r="C234" s="180" t="s">
        <v>29</v>
      </c>
      <c r="D234" t="s">
        <v>16</v>
      </c>
      <c r="E234">
        <v>1228056.3310936284</v>
      </c>
    </row>
    <row r="235" spans="1:5" x14ac:dyDescent="0.35">
      <c r="A235" s="180">
        <v>2032</v>
      </c>
      <c r="B235" t="s">
        <v>0</v>
      </c>
      <c r="C235" s="180" t="s">
        <v>31</v>
      </c>
      <c r="D235" t="s">
        <v>18</v>
      </c>
      <c r="E235">
        <v>30432875.806588735</v>
      </c>
    </row>
    <row r="236" spans="1:5" x14ac:dyDescent="0.35">
      <c r="A236" s="180">
        <v>2032</v>
      </c>
      <c r="B236" t="s">
        <v>0</v>
      </c>
      <c r="C236" s="180" t="s">
        <v>31</v>
      </c>
      <c r="D236" t="s">
        <v>20</v>
      </c>
      <c r="E236">
        <v>34006534.323478587</v>
      </c>
    </row>
    <row r="237" spans="1:5" x14ac:dyDescent="0.35">
      <c r="A237" s="180">
        <v>2032</v>
      </c>
      <c r="B237" t="s">
        <v>0</v>
      </c>
      <c r="C237" s="180" t="s">
        <v>28</v>
      </c>
      <c r="D237" t="s">
        <v>163</v>
      </c>
      <c r="E237">
        <v>527430.829358413</v>
      </c>
    </row>
    <row r="238" spans="1:5" x14ac:dyDescent="0.35">
      <c r="A238" s="180">
        <v>2032</v>
      </c>
      <c r="B238" t="s">
        <v>0</v>
      </c>
      <c r="C238" s="180" t="s">
        <v>31</v>
      </c>
      <c r="D238" t="s">
        <v>17</v>
      </c>
      <c r="E238">
        <v>17487755.45372878</v>
      </c>
    </row>
    <row r="239" spans="1:5" x14ac:dyDescent="0.35">
      <c r="A239" s="180">
        <v>2032</v>
      </c>
      <c r="B239" t="s">
        <v>0</v>
      </c>
      <c r="C239" s="180" t="s">
        <v>30</v>
      </c>
      <c r="D239" t="s">
        <v>12</v>
      </c>
      <c r="E239">
        <v>14642641.278701149</v>
      </c>
    </row>
    <row r="240" spans="1:5" x14ac:dyDescent="0.35">
      <c r="A240" s="180">
        <v>2032</v>
      </c>
      <c r="B240" t="s">
        <v>0</v>
      </c>
      <c r="C240" s="180" t="s">
        <v>30</v>
      </c>
      <c r="D240" t="s">
        <v>4</v>
      </c>
      <c r="E240">
        <v>27599918.961486414</v>
      </c>
    </row>
    <row r="241" spans="1:5" x14ac:dyDescent="0.35">
      <c r="A241" s="180">
        <v>2032</v>
      </c>
      <c r="B241" t="s">
        <v>0</v>
      </c>
      <c r="C241" s="180" t="s">
        <v>28</v>
      </c>
      <c r="D241" t="s">
        <v>7</v>
      </c>
      <c r="E241">
        <v>10875072.050640337</v>
      </c>
    </row>
    <row r="242" spans="1:5" x14ac:dyDescent="0.35">
      <c r="A242" s="180">
        <v>2032</v>
      </c>
      <c r="B242" t="s">
        <v>0</v>
      </c>
      <c r="C242" s="180" t="s">
        <v>28</v>
      </c>
      <c r="D242" t="s">
        <v>23</v>
      </c>
      <c r="E242">
        <v>10074467.706005303</v>
      </c>
    </row>
    <row r="243" spans="1:5" x14ac:dyDescent="0.35">
      <c r="A243" s="180">
        <v>2032</v>
      </c>
      <c r="B243" t="s">
        <v>0</v>
      </c>
      <c r="C243" s="180" t="s">
        <v>28</v>
      </c>
      <c r="D243" t="s">
        <v>22</v>
      </c>
      <c r="E243">
        <v>5738638.7410596954</v>
      </c>
    </row>
    <row r="244" spans="1:5" x14ac:dyDescent="0.35">
      <c r="A244" s="180">
        <v>2032</v>
      </c>
      <c r="B244" t="s">
        <v>0</v>
      </c>
      <c r="C244" s="180" t="s">
        <v>30</v>
      </c>
      <c r="D244" t="s">
        <v>1</v>
      </c>
      <c r="E244">
        <v>2946473.7184864264</v>
      </c>
    </row>
    <row r="245" spans="1:5" x14ac:dyDescent="0.35">
      <c r="A245" s="180">
        <v>2032</v>
      </c>
      <c r="B245" t="s">
        <v>0</v>
      </c>
      <c r="C245" s="180" t="s">
        <v>30</v>
      </c>
      <c r="D245" t="s">
        <v>3</v>
      </c>
      <c r="E245">
        <v>4564601.2429607669</v>
      </c>
    </row>
    <row r="246" spans="1:5" x14ac:dyDescent="0.35">
      <c r="A246" s="180">
        <v>2032</v>
      </c>
      <c r="B246" t="s">
        <v>0</v>
      </c>
      <c r="C246" s="180" t="s">
        <v>30</v>
      </c>
      <c r="D246" t="s">
        <v>2</v>
      </c>
      <c r="E246">
        <v>10431531.449961295</v>
      </c>
    </row>
    <row r="247" spans="1:5" x14ac:dyDescent="0.35">
      <c r="A247" s="180">
        <v>2032</v>
      </c>
      <c r="B247" t="s">
        <v>0</v>
      </c>
      <c r="C247" s="180" t="s">
        <v>30</v>
      </c>
      <c r="D247" t="s">
        <v>8</v>
      </c>
      <c r="E247">
        <v>15985898.469548162</v>
      </c>
    </row>
    <row r="248" spans="1:5" x14ac:dyDescent="0.35">
      <c r="A248" s="180">
        <v>2032</v>
      </c>
      <c r="B248" t="s">
        <v>0</v>
      </c>
      <c r="C248" s="180" t="s">
        <v>32</v>
      </c>
      <c r="D248" t="s">
        <v>25</v>
      </c>
      <c r="E248">
        <v>6513830.2507468248</v>
      </c>
    </row>
    <row r="249" spans="1:5" x14ac:dyDescent="0.35">
      <c r="A249" s="180">
        <v>2032</v>
      </c>
      <c r="B249" t="s">
        <v>0</v>
      </c>
      <c r="C249" s="180" t="s">
        <v>30</v>
      </c>
      <c r="D249" t="s">
        <v>14</v>
      </c>
      <c r="E249">
        <v>2801003.7059289878</v>
      </c>
    </row>
    <row r="250" spans="1:5" x14ac:dyDescent="0.35">
      <c r="A250" s="180">
        <v>2032</v>
      </c>
      <c r="B250" t="s">
        <v>0</v>
      </c>
      <c r="C250" s="180" t="s">
        <v>28</v>
      </c>
      <c r="D250" t="s">
        <v>24</v>
      </c>
      <c r="E250">
        <v>19008044.247515474</v>
      </c>
    </row>
    <row r="251" spans="1:5" x14ac:dyDescent="0.35">
      <c r="A251" s="180">
        <v>2032</v>
      </c>
      <c r="B251" t="s">
        <v>0</v>
      </c>
      <c r="C251" s="180" t="s">
        <v>30</v>
      </c>
      <c r="D251" t="s">
        <v>13</v>
      </c>
      <c r="E251">
        <v>14023019.253689405</v>
      </c>
    </row>
    <row r="252" spans="1:5" x14ac:dyDescent="0.35">
      <c r="A252" s="180">
        <v>2033</v>
      </c>
      <c r="B252" t="s">
        <v>0</v>
      </c>
      <c r="C252" s="180" t="s">
        <v>28</v>
      </c>
      <c r="D252" t="s">
        <v>22</v>
      </c>
      <c r="E252">
        <v>6078928.3937684307</v>
      </c>
    </row>
    <row r="253" spans="1:5" x14ac:dyDescent="0.35">
      <c r="A253" s="180">
        <v>2033</v>
      </c>
      <c r="B253" t="s">
        <v>0</v>
      </c>
      <c r="C253" s="180" t="s">
        <v>31</v>
      </c>
      <c r="D253" t="s">
        <v>19</v>
      </c>
      <c r="E253">
        <v>13820141.138195964</v>
      </c>
    </row>
    <row r="254" spans="1:5" x14ac:dyDescent="0.35">
      <c r="A254" s="180">
        <v>2033</v>
      </c>
      <c r="B254" t="s">
        <v>0</v>
      </c>
      <c r="C254" s="180" t="s">
        <v>32</v>
      </c>
      <c r="D254" t="s">
        <v>26</v>
      </c>
      <c r="E254">
        <v>3815989.8262152313</v>
      </c>
    </row>
    <row r="255" spans="1:5" x14ac:dyDescent="0.35">
      <c r="A255" s="180">
        <v>2033</v>
      </c>
      <c r="B255" t="s">
        <v>0</v>
      </c>
      <c r="C255" s="180" t="s">
        <v>30</v>
      </c>
      <c r="D255" t="s">
        <v>8</v>
      </c>
      <c r="E255">
        <v>16868343.50499887</v>
      </c>
    </row>
    <row r="256" spans="1:5" x14ac:dyDescent="0.35">
      <c r="A256" s="180">
        <v>2033</v>
      </c>
      <c r="B256" t="s">
        <v>0</v>
      </c>
      <c r="C256" s="180" t="s">
        <v>29</v>
      </c>
      <c r="D256" t="s">
        <v>9</v>
      </c>
      <c r="E256">
        <v>36401542.856303737</v>
      </c>
    </row>
    <row r="257" spans="1:5" x14ac:dyDescent="0.35">
      <c r="A257" s="180">
        <v>2033</v>
      </c>
      <c r="B257" t="s">
        <v>0</v>
      </c>
      <c r="C257" s="180" t="s">
        <v>29</v>
      </c>
      <c r="D257" t="s">
        <v>5</v>
      </c>
      <c r="E257">
        <v>51822535.441507399</v>
      </c>
    </row>
    <row r="258" spans="1:5" x14ac:dyDescent="0.35">
      <c r="A258" s="180">
        <v>2033</v>
      </c>
      <c r="B258" t="s">
        <v>0</v>
      </c>
      <c r="C258" s="180" t="s">
        <v>31</v>
      </c>
      <c r="D258" t="s">
        <v>21</v>
      </c>
      <c r="E258">
        <v>17216567.539190222</v>
      </c>
    </row>
    <row r="259" spans="1:5" x14ac:dyDescent="0.35">
      <c r="A259" s="180">
        <v>2033</v>
      </c>
      <c r="B259" t="s">
        <v>0</v>
      </c>
      <c r="C259" s="180" t="s">
        <v>30</v>
      </c>
      <c r="D259" t="s">
        <v>14</v>
      </c>
      <c r="E259">
        <v>2953271.4405847704</v>
      </c>
    </row>
    <row r="260" spans="1:5" x14ac:dyDescent="0.35">
      <c r="A260" s="180">
        <v>2033</v>
      </c>
      <c r="B260" t="s">
        <v>0</v>
      </c>
      <c r="C260" s="180" t="s">
        <v>31</v>
      </c>
      <c r="D260" t="s">
        <v>18</v>
      </c>
      <c r="E260">
        <v>32291898.79760145</v>
      </c>
    </row>
    <row r="261" spans="1:5" x14ac:dyDescent="0.35">
      <c r="A261" s="180">
        <v>2033</v>
      </c>
      <c r="B261" t="s">
        <v>0</v>
      </c>
      <c r="C261" s="180" t="s">
        <v>32</v>
      </c>
      <c r="D261" t="s">
        <v>25</v>
      </c>
      <c r="E261">
        <v>6914981.0517457277</v>
      </c>
    </row>
    <row r="262" spans="1:5" x14ac:dyDescent="0.35">
      <c r="A262" s="180">
        <v>2033</v>
      </c>
      <c r="B262" t="s">
        <v>0</v>
      </c>
      <c r="C262" s="180" t="s">
        <v>28</v>
      </c>
      <c r="D262" t="s">
        <v>23</v>
      </c>
      <c r="E262">
        <v>10678803.133697605</v>
      </c>
    </row>
    <row r="263" spans="1:5" x14ac:dyDescent="0.35">
      <c r="A263" s="180">
        <v>2033</v>
      </c>
      <c r="B263" t="s">
        <v>0</v>
      </c>
      <c r="C263" s="180" t="s">
        <v>30</v>
      </c>
      <c r="D263" t="s">
        <v>4</v>
      </c>
      <c r="E263">
        <v>29242719.106153101</v>
      </c>
    </row>
    <row r="264" spans="1:5" x14ac:dyDescent="0.35">
      <c r="A264" s="180">
        <v>2033</v>
      </c>
      <c r="B264" t="s">
        <v>0</v>
      </c>
      <c r="C264" s="180" t="s">
        <v>30</v>
      </c>
      <c r="D264" t="s">
        <v>13</v>
      </c>
      <c r="E264">
        <v>14857420.616743706</v>
      </c>
    </row>
    <row r="265" spans="1:5" x14ac:dyDescent="0.35">
      <c r="A265" s="180">
        <v>2033</v>
      </c>
      <c r="B265" t="s">
        <v>0</v>
      </c>
      <c r="C265" s="180" t="s">
        <v>29</v>
      </c>
      <c r="D265" t="s">
        <v>15</v>
      </c>
      <c r="E265">
        <v>6456115.911004262</v>
      </c>
    </row>
    <row r="266" spans="1:5" x14ac:dyDescent="0.35">
      <c r="A266" s="180">
        <v>2033</v>
      </c>
      <c r="B266" t="s">
        <v>0</v>
      </c>
      <c r="C266" s="180" t="s">
        <v>31</v>
      </c>
      <c r="D266" t="s">
        <v>20</v>
      </c>
      <c r="E266">
        <v>36070612.108992308</v>
      </c>
    </row>
    <row r="267" spans="1:5" x14ac:dyDescent="0.35">
      <c r="A267" s="180">
        <v>2033</v>
      </c>
      <c r="B267" t="s">
        <v>0</v>
      </c>
      <c r="C267" s="180" t="s">
        <v>30</v>
      </c>
      <c r="D267" t="s">
        <v>1</v>
      </c>
      <c r="E267">
        <v>3124681.3619532413</v>
      </c>
    </row>
    <row r="268" spans="1:5" x14ac:dyDescent="0.35">
      <c r="A268" s="180">
        <v>2033</v>
      </c>
      <c r="B268" t="s">
        <v>0</v>
      </c>
      <c r="C268" s="180" t="s">
        <v>28</v>
      </c>
      <c r="D268" t="s">
        <v>163</v>
      </c>
      <c r="E268">
        <v>558817.20044075151</v>
      </c>
    </row>
    <row r="269" spans="1:5" x14ac:dyDescent="0.35">
      <c r="A269" s="180">
        <v>2033</v>
      </c>
      <c r="B269" t="s">
        <v>0</v>
      </c>
      <c r="C269" s="180" t="s">
        <v>29</v>
      </c>
      <c r="D269" t="s">
        <v>6</v>
      </c>
      <c r="E269">
        <v>15525710.484261479</v>
      </c>
    </row>
    <row r="270" spans="1:5" x14ac:dyDescent="0.35">
      <c r="A270" s="180">
        <v>2033</v>
      </c>
      <c r="B270" t="s">
        <v>0</v>
      </c>
      <c r="C270" s="180" t="s">
        <v>30</v>
      </c>
      <c r="D270" t="s">
        <v>2</v>
      </c>
      <c r="E270">
        <v>11020985.997748427</v>
      </c>
    </row>
    <row r="271" spans="1:5" x14ac:dyDescent="0.35">
      <c r="A271" s="180">
        <v>2033</v>
      </c>
      <c r="B271" t="s">
        <v>0</v>
      </c>
      <c r="C271" s="180" t="s">
        <v>28</v>
      </c>
      <c r="D271" t="s">
        <v>7</v>
      </c>
      <c r="E271">
        <v>11545719.253780333</v>
      </c>
    </row>
    <row r="272" spans="1:5" x14ac:dyDescent="0.35">
      <c r="A272" s="180">
        <v>2033</v>
      </c>
      <c r="B272" t="s">
        <v>0</v>
      </c>
      <c r="C272" s="180" t="s">
        <v>29</v>
      </c>
      <c r="D272" t="s">
        <v>16</v>
      </c>
      <c r="E272">
        <v>1296389.5388163521</v>
      </c>
    </row>
    <row r="273" spans="1:5" x14ac:dyDescent="0.35">
      <c r="A273" s="180">
        <v>2033</v>
      </c>
      <c r="B273" t="s">
        <v>0</v>
      </c>
      <c r="C273" s="180" t="s">
        <v>30</v>
      </c>
      <c r="D273" t="s">
        <v>12</v>
      </c>
      <c r="E273">
        <v>15533882.156910378</v>
      </c>
    </row>
    <row r="274" spans="1:5" x14ac:dyDescent="0.35">
      <c r="A274" s="180">
        <v>2033</v>
      </c>
      <c r="B274" t="s">
        <v>0</v>
      </c>
      <c r="C274" s="180" t="s">
        <v>31</v>
      </c>
      <c r="D274" t="s">
        <v>17</v>
      </c>
      <c r="E274">
        <v>18562229.102362312</v>
      </c>
    </row>
    <row r="275" spans="1:5" x14ac:dyDescent="0.35">
      <c r="A275" s="180">
        <v>2033</v>
      </c>
      <c r="B275" t="s">
        <v>0</v>
      </c>
      <c r="C275" s="180" t="s">
        <v>28</v>
      </c>
      <c r="D275" t="s">
        <v>24</v>
      </c>
      <c r="E275">
        <v>20039278.870577876</v>
      </c>
    </row>
    <row r="276" spans="1:5" x14ac:dyDescent="0.35">
      <c r="A276" s="180">
        <v>2033</v>
      </c>
      <c r="B276" t="s">
        <v>0</v>
      </c>
      <c r="C276" s="180" t="s">
        <v>30</v>
      </c>
      <c r="D276" t="s">
        <v>3</v>
      </c>
      <c r="E276">
        <v>4845525.0065463893</v>
      </c>
    </row>
    <row r="277" spans="1:5" x14ac:dyDescent="0.35">
      <c r="A277" s="180">
        <v>2034</v>
      </c>
      <c r="B277" t="s">
        <v>0</v>
      </c>
      <c r="C277" s="180" t="s">
        <v>30</v>
      </c>
      <c r="D277" t="s">
        <v>2</v>
      </c>
      <c r="E277">
        <v>11643705.437225737</v>
      </c>
    </row>
    <row r="278" spans="1:5" x14ac:dyDescent="0.35">
      <c r="A278" s="180">
        <v>2034</v>
      </c>
      <c r="B278" t="s">
        <v>0</v>
      </c>
      <c r="C278" s="180" t="s">
        <v>29</v>
      </c>
      <c r="D278" t="s">
        <v>5</v>
      </c>
      <c r="E278">
        <v>55006738.623146892</v>
      </c>
    </row>
    <row r="279" spans="1:5" x14ac:dyDescent="0.35">
      <c r="A279" s="180">
        <v>2034</v>
      </c>
      <c r="B279" t="s">
        <v>0</v>
      </c>
      <c r="C279" s="180" t="s">
        <v>31</v>
      </c>
      <c r="D279" t="s">
        <v>19</v>
      </c>
      <c r="E279">
        <v>14643986.763871534</v>
      </c>
    </row>
    <row r="280" spans="1:5" x14ac:dyDescent="0.35">
      <c r="A280" s="180">
        <v>2034</v>
      </c>
      <c r="B280" t="s">
        <v>0</v>
      </c>
      <c r="C280" s="180" t="s">
        <v>31</v>
      </c>
      <c r="D280" t="s">
        <v>20</v>
      </c>
      <c r="E280">
        <v>38259804.488192677</v>
      </c>
    </row>
    <row r="281" spans="1:5" x14ac:dyDescent="0.35">
      <c r="A281" s="180">
        <v>2034</v>
      </c>
      <c r="B281" t="s">
        <v>0</v>
      </c>
      <c r="C281" s="180" t="s">
        <v>30</v>
      </c>
      <c r="D281" t="s">
        <v>8</v>
      </c>
      <c r="E281">
        <v>17799422.357804146</v>
      </c>
    </row>
    <row r="282" spans="1:5" x14ac:dyDescent="0.35">
      <c r="A282" s="180">
        <v>2034</v>
      </c>
      <c r="B282" t="s">
        <v>0</v>
      </c>
      <c r="C282" s="180" t="s">
        <v>28</v>
      </c>
      <c r="D282" t="s">
        <v>24</v>
      </c>
      <c r="E282">
        <v>21126367.483686391</v>
      </c>
    </row>
    <row r="283" spans="1:5" x14ac:dyDescent="0.35">
      <c r="A283" s="180">
        <v>2034</v>
      </c>
      <c r="B283" t="s">
        <v>0</v>
      </c>
      <c r="C283" s="180" t="s">
        <v>29</v>
      </c>
      <c r="D283" t="s">
        <v>6</v>
      </c>
      <c r="E283">
        <v>16457138.632231843</v>
      </c>
    </row>
    <row r="284" spans="1:5" x14ac:dyDescent="0.35">
      <c r="A284" s="180">
        <v>2034</v>
      </c>
      <c r="B284" t="s">
        <v>0</v>
      </c>
      <c r="C284" s="180" t="s">
        <v>28</v>
      </c>
      <c r="D284" t="s">
        <v>23</v>
      </c>
      <c r="E284">
        <v>11319340.846085733</v>
      </c>
    </row>
    <row r="285" spans="1:5" x14ac:dyDescent="0.35">
      <c r="A285" s="180">
        <v>2034</v>
      </c>
      <c r="B285" t="s">
        <v>0</v>
      </c>
      <c r="C285" s="180" t="s">
        <v>29</v>
      </c>
      <c r="D285" t="s">
        <v>9</v>
      </c>
      <c r="E285">
        <v>38667736.729823962</v>
      </c>
    </row>
    <row r="286" spans="1:5" x14ac:dyDescent="0.35">
      <c r="A286" s="180">
        <v>2034</v>
      </c>
      <c r="B286" t="s">
        <v>0</v>
      </c>
      <c r="C286" s="180" t="s">
        <v>29</v>
      </c>
      <c r="D286" t="s">
        <v>16</v>
      </c>
      <c r="E286">
        <v>1368519.0062302337</v>
      </c>
    </row>
    <row r="287" spans="1:5" x14ac:dyDescent="0.35">
      <c r="A287" s="180">
        <v>2034</v>
      </c>
      <c r="B287" t="s">
        <v>0</v>
      </c>
      <c r="C287" s="180" t="s">
        <v>28</v>
      </c>
      <c r="D287" t="s">
        <v>163</v>
      </c>
      <c r="E287">
        <v>592068.70345998881</v>
      </c>
    </row>
    <row r="288" spans="1:5" x14ac:dyDescent="0.35">
      <c r="A288" s="180">
        <v>2034</v>
      </c>
      <c r="B288" t="s">
        <v>0</v>
      </c>
      <c r="C288" s="180" t="s">
        <v>30</v>
      </c>
      <c r="D288" t="s">
        <v>3</v>
      </c>
      <c r="E288">
        <v>5143715.2703460259</v>
      </c>
    </row>
    <row r="289" spans="1:5" x14ac:dyDescent="0.35">
      <c r="A289" s="180">
        <v>2034</v>
      </c>
      <c r="B289" t="s">
        <v>0</v>
      </c>
      <c r="C289" s="180" t="s">
        <v>30</v>
      </c>
      <c r="D289" t="s">
        <v>13</v>
      </c>
      <c r="E289">
        <v>15741401.375391845</v>
      </c>
    </row>
    <row r="290" spans="1:5" x14ac:dyDescent="0.35">
      <c r="A290" s="180">
        <v>2034</v>
      </c>
      <c r="B290" t="s">
        <v>0</v>
      </c>
      <c r="C290" s="180" t="s">
        <v>29</v>
      </c>
      <c r="D290" t="s">
        <v>15</v>
      </c>
      <c r="E290">
        <v>6828903.6706823129</v>
      </c>
    </row>
    <row r="291" spans="1:5" x14ac:dyDescent="0.35">
      <c r="A291" s="180">
        <v>2034</v>
      </c>
      <c r="B291" t="s">
        <v>0</v>
      </c>
      <c r="C291" s="180" t="s">
        <v>31</v>
      </c>
      <c r="D291" t="s">
        <v>17</v>
      </c>
      <c r="E291">
        <v>19702633.176572043</v>
      </c>
    </row>
    <row r="292" spans="1:5" x14ac:dyDescent="0.35">
      <c r="A292" s="180">
        <v>2034</v>
      </c>
      <c r="B292" t="s">
        <v>0</v>
      </c>
      <c r="C292" s="180" t="s">
        <v>28</v>
      </c>
      <c r="D292" t="s">
        <v>7</v>
      </c>
      <c r="E292">
        <v>12257670.109803874</v>
      </c>
    </row>
    <row r="293" spans="1:5" x14ac:dyDescent="0.35">
      <c r="A293" s="180">
        <v>2034</v>
      </c>
      <c r="B293" t="s">
        <v>0</v>
      </c>
      <c r="C293" s="180" t="s">
        <v>30</v>
      </c>
      <c r="D293" t="s">
        <v>1</v>
      </c>
      <c r="E293">
        <v>3313652.697487413</v>
      </c>
    </row>
    <row r="294" spans="1:5" x14ac:dyDescent="0.35">
      <c r="A294" s="180">
        <v>2034</v>
      </c>
      <c r="B294" t="s">
        <v>0</v>
      </c>
      <c r="C294" s="180" t="s">
        <v>32</v>
      </c>
      <c r="D294" t="s">
        <v>26</v>
      </c>
      <c r="E294">
        <v>4038219.2613378386</v>
      </c>
    </row>
    <row r="295" spans="1:5" x14ac:dyDescent="0.35">
      <c r="A295" s="180">
        <v>2034</v>
      </c>
      <c r="B295" t="s">
        <v>0</v>
      </c>
      <c r="C295" s="180" t="s">
        <v>31</v>
      </c>
      <c r="D295" t="s">
        <v>21</v>
      </c>
      <c r="E295">
        <v>18272429.213499963</v>
      </c>
    </row>
    <row r="296" spans="1:5" x14ac:dyDescent="0.35">
      <c r="A296" s="180">
        <v>2034</v>
      </c>
      <c r="B296" t="s">
        <v>0</v>
      </c>
      <c r="C296" s="180" t="s">
        <v>31</v>
      </c>
      <c r="D296" t="s">
        <v>18</v>
      </c>
      <c r="E296">
        <v>34264331.083976083</v>
      </c>
    </row>
    <row r="297" spans="1:5" x14ac:dyDescent="0.35">
      <c r="A297" s="180">
        <v>2034</v>
      </c>
      <c r="B297" t="s">
        <v>0</v>
      </c>
      <c r="C297" s="180" t="s">
        <v>30</v>
      </c>
      <c r="D297" t="s">
        <v>12</v>
      </c>
      <c r="E297">
        <v>16479296.791791391</v>
      </c>
    </row>
    <row r="298" spans="1:5" x14ac:dyDescent="0.35">
      <c r="A298" s="180">
        <v>2034</v>
      </c>
      <c r="B298" t="s">
        <v>0</v>
      </c>
      <c r="C298" s="180" t="s">
        <v>30</v>
      </c>
      <c r="D298" t="s">
        <v>14</v>
      </c>
      <c r="E298">
        <v>3113803.0079097501</v>
      </c>
    </row>
    <row r="299" spans="1:5" x14ac:dyDescent="0.35">
      <c r="A299" s="180">
        <v>2034</v>
      </c>
      <c r="B299" t="s">
        <v>0</v>
      </c>
      <c r="C299" s="180" t="s">
        <v>30</v>
      </c>
      <c r="D299" t="s">
        <v>4</v>
      </c>
      <c r="E299">
        <v>30983165.324570306</v>
      </c>
    </row>
    <row r="300" spans="1:5" x14ac:dyDescent="0.35">
      <c r="A300" s="180">
        <v>2034</v>
      </c>
      <c r="B300" t="s">
        <v>0</v>
      </c>
      <c r="C300" s="180" t="s">
        <v>28</v>
      </c>
      <c r="D300" t="s">
        <v>22</v>
      </c>
      <c r="E300">
        <v>6439368.1551011633</v>
      </c>
    </row>
    <row r="301" spans="1:5" x14ac:dyDescent="0.35">
      <c r="A301" s="180">
        <v>2034</v>
      </c>
      <c r="B301" t="s">
        <v>0</v>
      </c>
      <c r="C301" s="180" t="s">
        <v>32</v>
      </c>
      <c r="D301" t="s">
        <v>25</v>
      </c>
      <c r="E301">
        <v>7340804.1621655235</v>
      </c>
    </row>
    <row r="302" spans="1:5" x14ac:dyDescent="0.35">
      <c r="A302" s="180">
        <v>2035</v>
      </c>
      <c r="B302" t="s">
        <v>0</v>
      </c>
      <c r="C302" s="180" t="s">
        <v>30</v>
      </c>
      <c r="D302" t="s">
        <v>13</v>
      </c>
      <c r="E302">
        <v>16677903.598942917</v>
      </c>
    </row>
    <row r="303" spans="1:5" x14ac:dyDescent="0.35">
      <c r="A303" s="180">
        <v>2035</v>
      </c>
      <c r="B303" t="s">
        <v>0</v>
      </c>
      <c r="C303" s="180" t="s">
        <v>30</v>
      </c>
      <c r="D303" t="s">
        <v>14</v>
      </c>
      <c r="E303">
        <v>3283046.2001461792</v>
      </c>
    </row>
    <row r="304" spans="1:5" x14ac:dyDescent="0.35">
      <c r="A304" s="180">
        <v>2035</v>
      </c>
      <c r="B304" t="s">
        <v>0</v>
      </c>
      <c r="C304" s="180" t="s">
        <v>29</v>
      </c>
      <c r="D304" t="s">
        <v>15</v>
      </c>
      <c r="E304">
        <v>7223185.1372064007</v>
      </c>
    </row>
    <row r="305" spans="1:5" x14ac:dyDescent="0.35">
      <c r="A305" s="180">
        <v>2035</v>
      </c>
      <c r="B305" t="s">
        <v>0</v>
      </c>
      <c r="C305" s="180" t="s">
        <v>29</v>
      </c>
      <c r="D305" t="s">
        <v>16</v>
      </c>
      <c r="E305">
        <v>1444655.3195679937</v>
      </c>
    </row>
    <row r="306" spans="1:5" x14ac:dyDescent="0.35">
      <c r="A306" s="180">
        <v>2035</v>
      </c>
      <c r="B306" t="s">
        <v>0</v>
      </c>
      <c r="C306" s="180" t="s">
        <v>32</v>
      </c>
      <c r="D306" t="s">
        <v>25</v>
      </c>
      <c r="E306">
        <v>7792815.1401010035</v>
      </c>
    </row>
    <row r="307" spans="1:5" x14ac:dyDescent="0.35">
      <c r="A307" s="180">
        <v>2035</v>
      </c>
      <c r="B307" t="s">
        <v>0</v>
      </c>
      <c r="C307" s="180" t="s">
        <v>31</v>
      </c>
      <c r="D307" t="s">
        <v>21</v>
      </c>
      <c r="E307">
        <v>19392959.830397677</v>
      </c>
    </row>
    <row r="308" spans="1:5" x14ac:dyDescent="0.35">
      <c r="A308" s="180">
        <v>2035</v>
      </c>
      <c r="B308" t="s">
        <v>0</v>
      </c>
      <c r="C308" s="180" t="s">
        <v>30</v>
      </c>
      <c r="D308" t="s">
        <v>1</v>
      </c>
      <c r="E308">
        <v>3514037.0149784912</v>
      </c>
    </row>
    <row r="309" spans="1:5" x14ac:dyDescent="0.35">
      <c r="A309" s="180">
        <v>2035</v>
      </c>
      <c r="B309" t="s">
        <v>0</v>
      </c>
      <c r="C309" s="180" t="s">
        <v>31</v>
      </c>
      <c r="D309" t="s">
        <v>20</v>
      </c>
      <c r="E309">
        <v>40581685.70238582</v>
      </c>
    </row>
    <row r="310" spans="1:5" x14ac:dyDescent="0.35">
      <c r="A310" s="180">
        <v>2035</v>
      </c>
      <c r="B310" t="s">
        <v>0</v>
      </c>
      <c r="C310" s="180" t="s">
        <v>28</v>
      </c>
      <c r="D310" t="s">
        <v>24</v>
      </c>
      <c r="E310">
        <v>22272330.524104368</v>
      </c>
    </row>
    <row r="311" spans="1:5" x14ac:dyDescent="0.35">
      <c r="A311" s="180">
        <v>2035</v>
      </c>
      <c r="B311" t="s">
        <v>0</v>
      </c>
      <c r="C311" s="180" t="s">
        <v>29</v>
      </c>
      <c r="D311" t="s">
        <v>9</v>
      </c>
      <c r="E311">
        <v>41074833.055887759</v>
      </c>
    </row>
    <row r="312" spans="1:5" x14ac:dyDescent="0.35">
      <c r="A312" s="180">
        <v>2035</v>
      </c>
      <c r="B312" t="s">
        <v>0</v>
      </c>
      <c r="C312" s="180" t="s">
        <v>30</v>
      </c>
      <c r="D312" t="s">
        <v>2</v>
      </c>
      <c r="E312">
        <v>12301564.759906767</v>
      </c>
    </row>
    <row r="313" spans="1:5" x14ac:dyDescent="0.35">
      <c r="A313" s="180">
        <v>2035</v>
      </c>
      <c r="B313" t="s">
        <v>0</v>
      </c>
      <c r="C313" s="180" t="s">
        <v>32</v>
      </c>
      <c r="D313" t="s">
        <v>26</v>
      </c>
      <c r="E313">
        <v>4273419.29593015</v>
      </c>
    </row>
    <row r="314" spans="1:5" x14ac:dyDescent="0.35">
      <c r="A314" s="180">
        <v>2035</v>
      </c>
      <c r="B314" t="s">
        <v>0</v>
      </c>
      <c r="C314" s="180" t="s">
        <v>28</v>
      </c>
      <c r="D314" t="s">
        <v>22</v>
      </c>
      <c r="E314">
        <v>6821149.6177804675</v>
      </c>
    </row>
    <row r="315" spans="1:5" x14ac:dyDescent="0.35">
      <c r="A315" s="180">
        <v>2035</v>
      </c>
      <c r="B315" t="s">
        <v>0</v>
      </c>
      <c r="C315" s="180" t="s">
        <v>28</v>
      </c>
      <c r="D315" t="s">
        <v>7</v>
      </c>
      <c r="E315">
        <v>13013465.268466033</v>
      </c>
    </row>
    <row r="316" spans="1:5" x14ac:dyDescent="0.35">
      <c r="A316" s="180">
        <v>2035</v>
      </c>
      <c r="B316" t="s">
        <v>0</v>
      </c>
      <c r="C316" s="180" t="s">
        <v>30</v>
      </c>
      <c r="D316" t="s">
        <v>3</v>
      </c>
      <c r="E316">
        <v>5460231.9716045037</v>
      </c>
    </row>
    <row r="317" spans="1:5" x14ac:dyDescent="0.35">
      <c r="A317" s="180">
        <v>2035</v>
      </c>
      <c r="B317" t="s">
        <v>0</v>
      </c>
      <c r="C317" s="180" t="s">
        <v>29</v>
      </c>
      <c r="D317" t="s">
        <v>5</v>
      </c>
      <c r="E317">
        <v>58386336.694313236</v>
      </c>
    </row>
    <row r="318" spans="1:5" x14ac:dyDescent="0.35">
      <c r="A318" s="180">
        <v>2035</v>
      </c>
      <c r="B318" t="s">
        <v>0</v>
      </c>
      <c r="C318" s="180" t="s">
        <v>30</v>
      </c>
      <c r="D318" t="s">
        <v>8</v>
      </c>
      <c r="E318">
        <v>18781811.294639096</v>
      </c>
    </row>
    <row r="319" spans="1:5" x14ac:dyDescent="0.35">
      <c r="A319" s="180">
        <v>2035</v>
      </c>
      <c r="B319" t="s">
        <v>0</v>
      </c>
      <c r="C319" s="180" t="s">
        <v>31</v>
      </c>
      <c r="D319" t="s">
        <v>19</v>
      </c>
      <c r="E319">
        <v>15516875.275558833</v>
      </c>
    </row>
    <row r="320" spans="1:5" x14ac:dyDescent="0.35">
      <c r="A320" s="180">
        <v>2035</v>
      </c>
      <c r="B320" t="s">
        <v>0</v>
      </c>
      <c r="C320" s="180" t="s">
        <v>28</v>
      </c>
      <c r="D320" t="s">
        <v>23</v>
      </c>
      <c r="E320">
        <v>11998246.690589355</v>
      </c>
    </row>
    <row r="321" spans="1:5" x14ac:dyDescent="0.35">
      <c r="A321" s="180">
        <v>2035</v>
      </c>
      <c r="B321" t="s">
        <v>0</v>
      </c>
      <c r="C321" s="180" t="s">
        <v>29</v>
      </c>
      <c r="D321" t="s">
        <v>6</v>
      </c>
      <c r="E321">
        <v>17444368.972032733</v>
      </c>
    </row>
    <row r="322" spans="1:5" x14ac:dyDescent="0.35">
      <c r="A322" s="180">
        <v>2035</v>
      </c>
      <c r="B322" t="s">
        <v>0</v>
      </c>
      <c r="C322" s="180" t="s">
        <v>31</v>
      </c>
      <c r="D322" t="s">
        <v>17</v>
      </c>
      <c r="E322">
        <v>20913008.169068113</v>
      </c>
    </row>
    <row r="323" spans="1:5" x14ac:dyDescent="0.35">
      <c r="A323" s="180">
        <v>2035</v>
      </c>
      <c r="B323" t="s">
        <v>0</v>
      </c>
      <c r="C323" s="180" t="s">
        <v>30</v>
      </c>
      <c r="D323" t="s">
        <v>12</v>
      </c>
      <c r="E323">
        <v>17482173.9397051</v>
      </c>
    </row>
    <row r="324" spans="1:5" x14ac:dyDescent="0.35">
      <c r="A324" s="180">
        <v>2035</v>
      </c>
      <c r="B324" t="s">
        <v>0</v>
      </c>
      <c r="C324" s="180" t="s">
        <v>28</v>
      </c>
      <c r="D324" t="s">
        <v>163</v>
      </c>
      <c r="E324">
        <v>627296.02718646731</v>
      </c>
    </row>
    <row r="325" spans="1:5" x14ac:dyDescent="0.35">
      <c r="A325" s="180">
        <v>2035</v>
      </c>
      <c r="B325" t="s">
        <v>0</v>
      </c>
      <c r="C325" s="180" t="s">
        <v>31</v>
      </c>
      <c r="D325" t="s">
        <v>18</v>
      </c>
      <c r="E325">
        <v>36357082.459338538</v>
      </c>
    </row>
    <row r="326" spans="1:5" x14ac:dyDescent="0.35">
      <c r="A326" s="180">
        <v>2035</v>
      </c>
      <c r="B326" t="s">
        <v>0</v>
      </c>
      <c r="C326" s="180" t="s">
        <v>30</v>
      </c>
      <c r="D326" t="s">
        <v>4</v>
      </c>
      <c r="E326">
        <v>32827053.913806535</v>
      </c>
    </row>
    <row r="327" spans="1:5" x14ac:dyDescent="0.35">
      <c r="A327" s="180">
        <v>2036</v>
      </c>
      <c r="B327" t="s">
        <v>0</v>
      </c>
      <c r="C327" s="180" t="s">
        <v>32</v>
      </c>
      <c r="D327" t="s">
        <v>26</v>
      </c>
      <c r="E327">
        <v>4522348.6639505355</v>
      </c>
    </row>
    <row r="328" spans="1:5" x14ac:dyDescent="0.35">
      <c r="A328" s="180">
        <v>2036</v>
      </c>
      <c r="B328" t="s">
        <v>0</v>
      </c>
      <c r="C328" s="180" t="s">
        <v>29</v>
      </c>
      <c r="D328" t="s">
        <v>16</v>
      </c>
      <c r="E328">
        <v>1525020.7302739858</v>
      </c>
    </row>
    <row r="329" spans="1:5" x14ac:dyDescent="0.35">
      <c r="A329" s="180">
        <v>2036</v>
      </c>
      <c r="B329" t="s">
        <v>0</v>
      </c>
      <c r="C329" s="180" t="s">
        <v>30</v>
      </c>
      <c r="D329" t="s">
        <v>4</v>
      </c>
      <c r="E329">
        <v>34780524.811432406</v>
      </c>
    </row>
    <row r="330" spans="1:5" x14ac:dyDescent="0.35">
      <c r="A330" s="180">
        <v>2036</v>
      </c>
      <c r="B330" t="s">
        <v>0</v>
      </c>
      <c r="C330" s="180" t="s">
        <v>32</v>
      </c>
      <c r="D330" t="s">
        <v>25</v>
      </c>
      <c r="E330">
        <v>8272622.5312827351</v>
      </c>
    </row>
    <row r="331" spans="1:5" x14ac:dyDescent="0.35">
      <c r="A331" s="180">
        <v>2036</v>
      </c>
      <c r="B331" t="s">
        <v>0</v>
      </c>
      <c r="C331" s="180" t="s">
        <v>29</v>
      </c>
      <c r="D331" t="s">
        <v>15</v>
      </c>
      <c r="E331">
        <v>7640197.8408498541</v>
      </c>
    </row>
    <row r="332" spans="1:5" x14ac:dyDescent="0.35">
      <c r="A332" s="180">
        <v>2036</v>
      </c>
      <c r="B332" t="s">
        <v>0</v>
      </c>
      <c r="C332" s="180" t="s">
        <v>28</v>
      </c>
      <c r="D332" t="s">
        <v>7</v>
      </c>
      <c r="E332">
        <v>13815801.475676345</v>
      </c>
    </row>
    <row r="333" spans="1:5" x14ac:dyDescent="0.35">
      <c r="A333" s="180">
        <v>2036</v>
      </c>
      <c r="B333" t="s">
        <v>0</v>
      </c>
      <c r="C333" s="180" t="s">
        <v>30</v>
      </c>
      <c r="D333" t="s">
        <v>12</v>
      </c>
      <c r="E333">
        <v>18546001.770022228</v>
      </c>
    </row>
    <row r="334" spans="1:5" x14ac:dyDescent="0.35">
      <c r="A334" s="180">
        <v>2036</v>
      </c>
      <c r="B334" t="s">
        <v>0</v>
      </c>
      <c r="C334" s="180" t="s">
        <v>28</v>
      </c>
      <c r="D334" t="s">
        <v>163</v>
      </c>
      <c r="E334">
        <v>664616.42116638366</v>
      </c>
    </row>
    <row r="335" spans="1:5" x14ac:dyDescent="0.35">
      <c r="A335" s="180">
        <v>2036</v>
      </c>
      <c r="B335" t="s">
        <v>0</v>
      </c>
      <c r="C335" s="180" t="s">
        <v>31</v>
      </c>
      <c r="D335" t="s">
        <v>17</v>
      </c>
      <c r="E335">
        <v>22197641.898967199</v>
      </c>
    </row>
    <row r="336" spans="1:5" x14ac:dyDescent="0.35">
      <c r="A336" s="180">
        <v>2036</v>
      </c>
      <c r="B336" t="s">
        <v>0</v>
      </c>
      <c r="C336" s="180" t="s">
        <v>30</v>
      </c>
      <c r="D336" t="s">
        <v>1</v>
      </c>
      <c r="E336">
        <v>3726522.7234409312</v>
      </c>
    </row>
    <row r="337" spans="1:5" x14ac:dyDescent="0.35">
      <c r="A337" s="180">
        <v>2036</v>
      </c>
      <c r="B337" t="s">
        <v>0</v>
      </c>
      <c r="C337" s="180" t="s">
        <v>30</v>
      </c>
      <c r="D337" t="s">
        <v>3</v>
      </c>
      <c r="E337">
        <v>5796200.037369648</v>
      </c>
    </row>
    <row r="338" spans="1:5" x14ac:dyDescent="0.35">
      <c r="A338" s="180">
        <v>2036</v>
      </c>
      <c r="B338" t="s">
        <v>0</v>
      </c>
      <c r="C338" s="180" t="s">
        <v>30</v>
      </c>
      <c r="D338" t="s">
        <v>13</v>
      </c>
      <c r="E338">
        <v>17670043.722828813</v>
      </c>
    </row>
    <row r="339" spans="1:5" x14ac:dyDescent="0.35">
      <c r="A339" s="180">
        <v>2036</v>
      </c>
      <c r="B339" t="s">
        <v>0</v>
      </c>
      <c r="C339" s="180" t="s">
        <v>29</v>
      </c>
      <c r="D339" t="s">
        <v>9</v>
      </c>
      <c r="E339">
        <v>43631581.935775474</v>
      </c>
    </row>
    <row r="340" spans="1:5" x14ac:dyDescent="0.35">
      <c r="A340" s="180">
        <v>2036</v>
      </c>
      <c r="B340" t="s">
        <v>0</v>
      </c>
      <c r="C340" s="180" t="s">
        <v>28</v>
      </c>
      <c r="D340" t="s">
        <v>24</v>
      </c>
      <c r="E340">
        <v>23480351.526018947</v>
      </c>
    </row>
    <row r="341" spans="1:5" x14ac:dyDescent="0.35">
      <c r="A341" s="180">
        <v>2036</v>
      </c>
      <c r="B341" t="s">
        <v>0</v>
      </c>
      <c r="C341" s="180" t="s">
        <v>30</v>
      </c>
      <c r="D341" t="s">
        <v>14</v>
      </c>
      <c r="E341">
        <v>3461473.0384667646</v>
      </c>
    </row>
    <row r="342" spans="1:5" x14ac:dyDescent="0.35">
      <c r="A342" s="180">
        <v>2036</v>
      </c>
      <c r="B342" t="s">
        <v>0</v>
      </c>
      <c r="C342" s="180" t="s">
        <v>30</v>
      </c>
      <c r="D342" t="s">
        <v>8</v>
      </c>
      <c r="E342">
        <v>19818333.644100364</v>
      </c>
    </row>
    <row r="343" spans="1:5" x14ac:dyDescent="0.35">
      <c r="A343" s="180">
        <v>2036</v>
      </c>
      <c r="B343" t="s">
        <v>0</v>
      </c>
      <c r="C343" s="180" t="s">
        <v>31</v>
      </c>
      <c r="D343" t="s">
        <v>19</v>
      </c>
      <c r="E343">
        <v>16441722.324006278</v>
      </c>
    </row>
    <row r="344" spans="1:5" x14ac:dyDescent="0.35">
      <c r="A344" s="180">
        <v>2036</v>
      </c>
      <c r="B344" t="s">
        <v>0</v>
      </c>
      <c r="C344" s="180" t="s">
        <v>29</v>
      </c>
      <c r="D344" t="s">
        <v>6</v>
      </c>
      <c r="E344">
        <v>18490740.293636553</v>
      </c>
    </row>
    <row r="345" spans="1:5" x14ac:dyDescent="0.35">
      <c r="A345" s="180">
        <v>2036</v>
      </c>
      <c r="B345" t="s">
        <v>0</v>
      </c>
      <c r="C345" s="180" t="s">
        <v>30</v>
      </c>
      <c r="D345" t="s">
        <v>2</v>
      </c>
      <c r="E345">
        <v>12996544.525538702</v>
      </c>
    </row>
    <row r="346" spans="1:5" x14ac:dyDescent="0.35">
      <c r="A346" s="180">
        <v>2036</v>
      </c>
      <c r="B346" t="s">
        <v>0</v>
      </c>
      <c r="C346" s="180" t="s">
        <v>31</v>
      </c>
      <c r="D346" t="s">
        <v>20</v>
      </c>
      <c r="E346">
        <v>43044287.976577036</v>
      </c>
    </row>
    <row r="347" spans="1:5" x14ac:dyDescent="0.35">
      <c r="A347" s="180">
        <v>2036</v>
      </c>
      <c r="B347" t="s">
        <v>0</v>
      </c>
      <c r="C347" s="180" t="s">
        <v>28</v>
      </c>
      <c r="D347" t="s">
        <v>23</v>
      </c>
      <c r="E347">
        <v>12717815.929763608</v>
      </c>
    </row>
    <row r="348" spans="1:5" x14ac:dyDescent="0.35">
      <c r="A348" s="180">
        <v>2036</v>
      </c>
      <c r="B348" t="s">
        <v>0</v>
      </c>
      <c r="C348" s="180" t="s">
        <v>29</v>
      </c>
      <c r="D348" t="s">
        <v>5</v>
      </c>
      <c r="E348">
        <v>61973304.938984267</v>
      </c>
    </row>
    <row r="349" spans="1:5" x14ac:dyDescent="0.35">
      <c r="A349" s="180">
        <v>2036</v>
      </c>
      <c r="B349" t="s">
        <v>0</v>
      </c>
      <c r="C349" s="180" t="s">
        <v>28</v>
      </c>
      <c r="D349" t="s">
        <v>22</v>
      </c>
      <c r="E349">
        <v>7225534.7518113367</v>
      </c>
    </row>
    <row r="350" spans="1:5" x14ac:dyDescent="0.35">
      <c r="A350" s="180">
        <v>2036</v>
      </c>
      <c r="B350" t="s">
        <v>0</v>
      </c>
      <c r="C350" s="180" t="s">
        <v>31</v>
      </c>
      <c r="D350" t="s">
        <v>18</v>
      </c>
      <c r="E350">
        <v>38577483.215263233</v>
      </c>
    </row>
    <row r="351" spans="1:5" x14ac:dyDescent="0.35">
      <c r="A351" s="180">
        <v>2036</v>
      </c>
      <c r="B351" t="s">
        <v>0</v>
      </c>
      <c r="C351" s="180" t="s">
        <v>31</v>
      </c>
      <c r="D351" t="s">
        <v>21</v>
      </c>
      <c r="E351">
        <v>20582115.267119225</v>
      </c>
    </row>
    <row r="352" spans="1:5" x14ac:dyDescent="0.35">
      <c r="A352" s="180">
        <v>2037</v>
      </c>
      <c r="B352" t="s">
        <v>0</v>
      </c>
      <c r="C352" s="180" t="s">
        <v>28</v>
      </c>
      <c r="D352" t="s">
        <v>23</v>
      </c>
      <c r="E352">
        <v>13480480.965226525</v>
      </c>
    </row>
    <row r="353" spans="1:5" x14ac:dyDescent="0.35">
      <c r="A353" s="180">
        <v>2037</v>
      </c>
      <c r="B353" t="s">
        <v>0</v>
      </c>
      <c r="C353" s="180" t="s">
        <v>30</v>
      </c>
      <c r="D353" t="s">
        <v>13</v>
      </c>
      <c r="E353">
        <v>18721122.870515354</v>
      </c>
    </row>
    <row r="354" spans="1:5" x14ac:dyDescent="0.35">
      <c r="A354" s="180">
        <v>2037</v>
      </c>
      <c r="B354" t="s">
        <v>0</v>
      </c>
      <c r="C354" s="180" t="s">
        <v>29</v>
      </c>
      <c r="D354" t="s">
        <v>6</v>
      </c>
      <c r="E354">
        <v>19599790.910582587</v>
      </c>
    </row>
    <row r="355" spans="1:5" x14ac:dyDescent="0.35">
      <c r="A355" s="180">
        <v>2037</v>
      </c>
      <c r="B355" t="s">
        <v>0</v>
      </c>
      <c r="C355" s="180" t="s">
        <v>28</v>
      </c>
      <c r="D355" t="s">
        <v>163</v>
      </c>
      <c r="E355">
        <v>704154.08413654135</v>
      </c>
    </row>
    <row r="356" spans="1:5" x14ac:dyDescent="0.35">
      <c r="A356" s="180">
        <v>2037</v>
      </c>
      <c r="B356" t="s">
        <v>0</v>
      </c>
      <c r="C356" s="180" t="s">
        <v>28</v>
      </c>
      <c r="D356" t="s">
        <v>22</v>
      </c>
      <c r="E356">
        <v>7653860.0561518334</v>
      </c>
    </row>
    <row r="357" spans="1:5" x14ac:dyDescent="0.35">
      <c r="A357" s="180">
        <v>2037</v>
      </c>
      <c r="B357" t="s">
        <v>0</v>
      </c>
      <c r="C357" s="180" t="s">
        <v>29</v>
      </c>
      <c r="D357" t="s">
        <v>5</v>
      </c>
      <c r="E357">
        <v>65780351.715358026</v>
      </c>
    </row>
    <row r="358" spans="1:5" x14ac:dyDescent="0.35">
      <c r="A358" s="180">
        <v>2037</v>
      </c>
      <c r="B358" t="s">
        <v>0</v>
      </c>
      <c r="C358" s="180" t="s">
        <v>32</v>
      </c>
      <c r="D358" t="s">
        <v>26</v>
      </c>
      <c r="E358">
        <v>4785810.5814922713</v>
      </c>
    </row>
    <row r="359" spans="1:5" x14ac:dyDescent="0.35">
      <c r="A359" s="180">
        <v>2037</v>
      </c>
      <c r="B359" t="s">
        <v>0</v>
      </c>
      <c r="C359" s="180" t="s">
        <v>28</v>
      </c>
      <c r="D359" t="s">
        <v>7</v>
      </c>
      <c r="E359">
        <v>14667541.153355572</v>
      </c>
    </row>
    <row r="360" spans="1:5" x14ac:dyDescent="0.35">
      <c r="A360" s="180">
        <v>2037</v>
      </c>
      <c r="B360" t="s">
        <v>0</v>
      </c>
      <c r="C360" s="180" t="s">
        <v>29</v>
      </c>
      <c r="D360" t="s">
        <v>9</v>
      </c>
      <c r="E360">
        <v>46347276.232121333</v>
      </c>
    </row>
    <row r="361" spans="1:5" x14ac:dyDescent="0.35">
      <c r="A361" s="180">
        <v>2037</v>
      </c>
      <c r="B361" t="s">
        <v>0</v>
      </c>
      <c r="C361" s="180" t="s">
        <v>32</v>
      </c>
      <c r="D361" t="s">
        <v>25</v>
      </c>
      <c r="E361">
        <v>8781933.5680435151</v>
      </c>
    </row>
    <row r="362" spans="1:5" x14ac:dyDescent="0.35">
      <c r="A362" s="180">
        <v>2037</v>
      </c>
      <c r="B362" t="s">
        <v>0</v>
      </c>
      <c r="C362" s="180" t="s">
        <v>29</v>
      </c>
      <c r="D362" t="s">
        <v>16</v>
      </c>
      <c r="E362">
        <v>1609849.8003335558</v>
      </c>
    </row>
    <row r="363" spans="1:5" x14ac:dyDescent="0.35">
      <c r="A363" s="180">
        <v>2037</v>
      </c>
      <c r="B363" t="s">
        <v>0</v>
      </c>
      <c r="C363" s="180" t="s">
        <v>28</v>
      </c>
      <c r="D363" t="s">
        <v>24</v>
      </c>
      <c r="E363">
        <v>24753785.915267419</v>
      </c>
    </row>
    <row r="364" spans="1:5" x14ac:dyDescent="0.35">
      <c r="A364" s="180">
        <v>2037</v>
      </c>
      <c r="B364" t="s">
        <v>0</v>
      </c>
      <c r="C364" s="180" t="s">
        <v>31</v>
      </c>
      <c r="D364" t="s">
        <v>20</v>
      </c>
      <c r="E364">
        <v>45656129.180625081</v>
      </c>
    </row>
    <row r="365" spans="1:5" x14ac:dyDescent="0.35">
      <c r="A365" s="180">
        <v>2037</v>
      </c>
      <c r="B365" t="s">
        <v>0</v>
      </c>
      <c r="C365" s="180" t="s">
        <v>30</v>
      </c>
      <c r="D365" t="s">
        <v>12</v>
      </c>
      <c r="E365">
        <v>19674479.942807987</v>
      </c>
    </row>
    <row r="366" spans="1:5" x14ac:dyDescent="0.35">
      <c r="A366" s="180">
        <v>2037</v>
      </c>
      <c r="B366" t="s">
        <v>0</v>
      </c>
      <c r="C366" s="180" t="s">
        <v>30</v>
      </c>
      <c r="D366" t="s">
        <v>1</v>
      </c>
      <c r="E366">
        <v>3951839.7052101265</v>
      </c>
    </row>
    <row r="367" spans="1:5" x14ac:dyDescent="0.35">
      <c r="A367" s="180">
        <v>2037</v>
      </c>
      <c r="B367" t="s">
        <v>0</v>
      </c>
      <c r="C367" s="180" t="s">
        <v>30</v>
      </c>
      <c r="D367" t="s">
        <v>2</v>
      </c>
      <c r="E367">
        <v>13730736.799969954</v>
      </c>
    </row>
    <row r="368" spans="1:5" x14ac:dyDescent="0.35">
      <c r="A368" s="180">
        <v>2037</v>
      </c>
      <c r="B368" t="s">
        <v>0</v>
      </c>
      <c r="C368" s="180" t="s">
        <v>30</v>
      </c>
      <c r="D368" t="s">
        <v>14</v>
      </c>
      <c r="E368">
        <v>3649581.0821403144</v>
      </c>
    </row>
    <row r="369" spans="1:5" x14ac:dyDescent="0.35">
      <c r="A369" s="180">
        <v>2037</v>
      </c>
      <c r="B369" t="s">
        <v>0</v>
      </c>
      <c r="C369" s="180" t="s">
        <v>31</v>
      </c>
      <c r="D369" t="s">
        <v>21</v>
      </c>
      <c r="E369">
        <v>21844093.101446334</v>
      </c>
    </row>
    <row r="370" spans="1:5" x14ac:dyDescent="0.35">
      <c r="A370" s="180">
        <v>2037</v>
      </c>
      <c r="B370" t="s">
        <v>0</v>
      </c>
      <c r="C370" s="180" t="s">
        <v>31</v>
      </c>
      <c r="D370" t="s">
        <v>18</v>
      </c>
      <c r="E370">
        <v>40933309.702055909</v>
      </c>
    </row>
    <row r="371" spans="1:5" x14ac:dyDescent="0.35">
      <c r="A371" s="180">
        <v>2037</v>
      </c>
      <c r="B371" t="s">
        <v>0</v>
      </c>
      <c r="C371" s="180" t="s">
        <v>30</v>
      </c>
      <c r="D371" t="s">
        <v>4</v>
      </c>
      <c r="E371">
        <v>36850081.944711342</v>
      </c>
    </row>
    <row r="372" spans="1:5" x14ac:dyDescent="0.35">
      <c r="A372" s="180">
        <v>2037</v>
      </c>
      <c r="B372" t="s">
        <v>0</v>
      </c>
      <c r="C372" s="180" t="s">
        <v>29</v>
      </c>
      <c r="D372" t="s">
        <v>15</v>
      </c>
      <c r="E372">
        <v>8081250.4709092909</v>
      </c>
    </row>
    <row r="373" spans="1:5" x14ac:dyDescent="0.35">
      <c r="A373" s="180">
        <v>2037</v>
      </c>
      <c r="B373" t="s">
        <v>0</v>
      </c>
      <c r="C373" s="180" t="s">
        <v>31</v>
      </c>
      <c r="D373" t="s">
        <v>17</v>
      </c>
      <c r="E373">
        <v>23561084.634271342</v>
      </c>
    </row>
    <row r="374" spans="1:5" x14ac:dyDescent="0.35">
      <c r="A374" s="180">
        <v>2037</v>
      </c>
      <c r="B374" t="s">
        <v>0</v>
      </c>
      <c r="C374" s="180" t="s">
        <v>31</v>
      </c>
      <c r="D374" t="s">
        <v>19</v>
      </c>
      <c r="E374">
        <v>17421616.683514263</v>
      </c>
    </row>
    <row r="375" spans="1:5" x14ac:dyDescent="0.35">
      <c r="A375" s="180">
        <v>2037</v>
      </c>
      <c r="B375" t="s">
        <v>0</v>
      </c>
      <c r="C375" s="180" t="s">
        <v>30</v>
      </c>
      <c r="D375" t="s">
        <v>8</v>
      </c>
      <c r="E375">
        <v>20911967.866999257</v>
      </c>
    </row>
    <row r="376" spans="1:5" x14ac:dyDescent="0.35">
      <c r="A376" s="180">
        <v>2037</v>
      </c>
      <c r="B376" t="s">
        <v>0</v>
      </c>
      <c r="C376" s="180" t="s">
        <v>30</v>
      </c>
      <c r="D376" t="s">
        <v>3</v>
      </c>
      <c r="E376">
        <v>6152813.364904183</v>
      </c>
    </row>
    <row r="377" spans="1:5" x14ac:dyDescent="0.35">
      <c r="A377" s="180">
        <v>2038</v>
      </c>
      <c r="B377" t="s">
        <v>0</v>
      </c>
      <c r="C377" s="180" t="s">
        <v>29</v>
      </c>
      <c r="D377" t="s">
        <v>9</v>
      </c>
      <c r="E377">
        <v>49231785.199436128</v>
      </c>
    </row>
    <row r="378" spans="1:5" x14ac:dyDescent="0.35">
      <c r="A378" s="180">
        <v>2038</v>
      </c>
      <c r="B378" t="s">
        <v>0</v>
      </c>
      <c r="C378" s="180" t="s">
        <v>28</v>
      </c>
      <c r="D378" t="s">
        <v>7</v>
      </c>
      <c r="E378">
        <v>15571722.56660966</v>
      </c>
    </row>
    <row r="379" spans="1:5" x14ac:dyDescent="0.35">
      <c r="A379" s="180">
        <v>2038</v>
      </c>
      <c r="B379" t="s">
        <v>0</v>
      </c>
      <c r="C379" s="180" t="s">
        <v>31</v>
      </c>
      <c r="D379" t="s">
        <v>18</v>
      </c>
      <c r="E379">
        <v>43432811.441652097</v>
      </c>
    </row>
    <row r="380" spans="1:5" x14ac:dyDescent="0.35">
      <c r="A380" s="180">
        <v>2038</v>
      </c>
      <c r="B380" t="s">
        <v>0</v>
      </c>
      <c r="C380" s="180" t="s">
        <v>30</v>
      </c>
      <c r="D380" t="s">
        <v>8</v>
      </c>
      <c r="E380">
        <v>22065856.068971969</v>
      </c>
    </row>
    <row r="381" spans="1:5" x14ac:dyDescent="0.35">
      <c r="A381" s="180">
        <v>2038</v>
      </c>
      <c r="B381" t="s">
        <v>0</v>
      </c>
      <c r="C381" s="180" t="s">
        <v>30</v>
      </c>
      <c r="D381" t="s">
        <v>14</v>
      </c>
      <c r="E381">
        <v>3847894.8083448121</v>
      </c>
    </row>
    <row r="382" spans="1:5" x14ac:dyDescent="0.35">
      <c r="A382" s="180">
        <v>2038</v>
      </c>
      <c r="B382" t="s">
        <v>0</v>
      </c>
      <c r="C382" s="180" t="s">
        <v>30</v>
      </c>
      <c r="D382" t="s">
        <v>4</v>
      </c>
      <c r="E382">
        <v>39042614.783465125</v>
      </c>
    </row>
    <row r="383" spans="1:5" x14ac:dyDescent="0.35">
      <c r="A383" s="180">
        <v>2038</v>
      </c>
      <c r="B383" t="s">
        <v>0</v>
      </c>
      <c r="C383" s="180" t="s">
        <v>30</v>
      </c>
      <c r="D383" t="s">
        <v>3</v>
      </c>
      <c r="E383">
        <v>6531339.045629709</v>
      </c>
    </row>
    <row r="384" spans="1:5" x14ac:dyDescent="0.35">
      <c r="A384" s="180">
        <v>2038</v>
      </c>
      <c r="B384" t="s">
        <v>0</v>
      </c>
      <c r="C384" s="180" t="s">
        <v>31</v>
      </c>
      <c r="D384" t="s">
        <v>20</v>
      </c>
      <c r="E384">
        <v>48426242.159290306</v>
      </c>
    </row>
    <row r="385" spans="1:5" x14ac:dyDescent="0.35">
      <c r="A385" s="180">
        <v>2038</v>
      </c>
      <c r="B385" t="s">
        <v>0</v>
      </c>
      <c r="C385" s="180" t="s">
        <v>28</v>
      </c>
      <c r="D385" t="s">
        <v>23</v>
      </c>
      <c r="E385">
        <v>14288819.522072909</v>
      </c>
    </row>
    <row r="386" spans="1:5" x14ac:dyDescent="0.35">
      <c r="A386" s="180">
        <v>2038</v>
      </c>
      <c r="B386" t="s">
        <v>0</v>
      </c>
      <c r="C386" s="180" t="s">
        <v>29</v>
      </c>
      <c r="D386" t="s">
        <v>5</v>
      </c>
      <c r="E386">
        <v>69820963.281661987</v>
      </c>
    </row>
    <row r="387" spans="1:5" x14ac:dyDescent="0.35">
      <c r="A387" s="180">
        <v>2038</v>
      </c>
      <c r="B387" t="s">
        <v>0</v>
      </c>
      <c r="C387" s="180" t="s">
        <v>28</v>
      </c>
      <c r="D387" t="s">
        <v>24</v>
      </c>
      <c r="E387">
        <v>26096170.277692612</v>
      </c>
    </row>
    <row r="388" spans="1:5" x14ac:dyDescent="0.35">
      <c r="A388" s="180">
        <v>2038</v>
      </c>
      <c r="B388" t="s">
        <v>0</v>
      </c>
      <c r="C388" s="180" t="s">
        <v>31</v>
      </c>
      <c r="D388" t="s">
        <v>19</v>
      </c>
      <c r="E388">
        <v>18459830.519536726</v>
      </c>
    </row>
    <row r="389" spans="1:5" x14ac:dyDescent="0.35">
      <c r="A389" s="180">
        <v>2038</v>
      </c>
      <c r="B389" t="s">
        <v>0</v>
      </c>
      <c r="C389" s="180" t="s">
        <v>29</v>
      </c>
      <c r="D389" t="s">
        <v>6</v>
      </c>
      <c r="E389">
        <v>20775270.569573596</v>
      </c>
    </row>
    <row r="390" spans="1:5" x14ac:dyDescent="0.35">
      <c r="A390" s="180">
        <v>2038</v>
      </c>
      <c r="B390" t="s">
        <v>0</v>
      </c>
      <c r="C390" s="180" t="s">
        <v>28</v>
      </c>
      <c r="D390" t="s">
        <v>22</v>
      </c>
      <c r="E390">
        <v>8107540.95502494</v>
      </c>
    </row>
    <row r="391" spans="1:5" x14ac:dyDescent="0.35">
      <c r="A391" s="180">
        <v>2038</v>
      </c>
      <c r="B391" t="s">
        <v>0</v>
      </c>
      <c r="C391" s="180" t="s">
        <v>28</v>
      </c>
      <c r="D391" t="s">
        <v>163</v>
      </c>
      <c r="E391">
        <v>746040.57540880633</v>
      </c>
    </row>
    <row r="392" spans="1:5" x14ac:dyDescent="0.35">
      <c r="A392" s="180">
        <v>2038</v>
      </c>
      <c r="B392" t="s">
        <v>0</v>
      </c>
      <c r="C392" s="180" t="s">
        <v>31</v>
      </c>
      <c r="D392" t="s">
        <v>17</v>
      </c>
      <c r="E392">
        <v>25008165.138022523</v>
      </c>
    </row>
    <row r="393" spans="1:5" x14ac:dyDescent="0.35">
      <c r="A393" s="180">
        <v>2038</v>
      </c>
      <c r="B393" t="s">
        <v>0</v>
      </c>
      <c r="C393" s="180" t="s">
        <v>30</v>
      </c>
      <c r="D393" t="s">
        <v>13</v>
      </c>
      <c r="E393">
        <v>19834637.785760902</v>
      </c>
    </row>
    <row r="394" spans="1:5" x14ac:dyDescent="0.35">
      <c r="A394" s="180">
        <v>2038</v>
      </c>
      <c r="B394" t="s">
        <v>0</v>
      </c>
      <c r="C394" s="180" t="s">
        <v>30</v>
      </c>
      <c r="D394" t="s">
        <v>1</v>
      </c>
      <c r="E394">
        <v>4190761.8116617915</v>
      </c>
    </row>
    <row r="395" spans="1:5" x14ac:dyDescent="0.35">
      <c r="A395" s="180">
        <v>2038</v>
      </c>
      <c r="B395" t="s">
        <v>0</v>
      </c>
      <c r="C395" s="180" t="s">
        <v>29</v>
      </c>
      <c r="D395" t="s">
        <v>15</v>
      </c>
      <c r="E395">
        <v>8547726.9623563066</v>
      </c>
    </row>
    <row r="396" spans="1:5" x14ac:dyDescent="0.35">
      <c r="A396" s="180">
        <v>2038</v>
      </c>
      <c r="B396" t="s">
        <v>0</v>
      </c>
      <c r="C396" s="180" t="s">
        <v>29</v>
      </c>
      <c r="D396" t="s">
        <v>16</v>
      </c>
      <c r="E396">
        <v>1699390.0832584039</v>
      </c>
    </row>
    <row r="397" spans="1:5" x14ac:dyDescent="0.35">
      <c r="A397" s="180">
        <v>2038</v>
      </c>
      <c r="B397" t="s">
        <v>0</v>
      </c>
      <c r="C397" s="180" t="s">
        <v>32</v>
      </c>
      <c r="D397" t="s">
        <v>26</v>
      </c>
      <c r="E397">
        <v>5064655.3603503071</v>
      </c>
    </row>
    <row r="398" spans="1:5" x14ac:dyDescent="0.35">
      <c r="A398" s="180">
        <v>2038</v>
      </c>
      <c r="B398" t="s">
        <v>0</v>
      </c>
      <c r="C398" s="180" t="s">
        <v>32</v>
      </c>
      <c r="D398" t="s">
        <v>25</v>
      </c>
      <c r="E398">
        <v>9322560.2171943337</v>
      </c>
    </row>
    <row r="399" spans="1:5" x14ac:dyDescent="0.35">
      <c r="A399" s="180">
        <v>2038</v>
      </c>
      <c r="B399" t="s">
        <v>0</v>
      </c>
      <c r="C399" s="180" t="s">
        <v>31</v>
      </c>
      <c r="D399" t="s">
        <v>21</v>
      </c>
      <c r="E399">
        <v>23183347.362960733</v>
      </c>
    </row>
    <row r="400" spans="1:5" x14ac:dyDescent="0.35">
      <c r="A400" s="180">
        <v>2038</v>
      </c>
      <c r="B400" t="s">
        <v>0</v>
      </c>
      <c r="C400" s="180" t="s">
        <v>30</v>
      </c>
      <c r="D400" t="s">
        <v>2</v>
      </c>
      <c r="E400">
        <v>14506351.426699631</v>
      </c>
    </row>
    <row r="401" spans="1:5" x14ac:dyDescent="0.35">
      <c r="A401" s="180">
        <v>2038</v>
      </c>
      <c r="B401" t="s">
        <v>0</v>
      </c>
      <c r="C401" s="180" t="s">
        <v>30</v>
      </c>
      <c r="D401" t="s">
        <v>12</v>
      </c>
      <c r="E401">
        <v>20871532.417226393</v>
      </c>
    </row>
    <row r="402" spans="1:5" x14ac:dyDescent="0.35">
      <c r="A402" s="180">
        <v>2039</v>
      </c>
      <c r="B402" t="s">
        <v>0</v>
      </c>
      <c r="C402" s="180" t="s">
        <v>30</v>
      </c>
      <c r="D402" t="s">
        <v>3</v>
      </c>
      <c r="E402">
        <v>6933121.8474879581</v>
      </c>
    </row>
    <row r="403" spans="1:5" x14ac:dyDescent="0.35">
      <c r="A403" s="180">
        <v>2039</v>
      </c>
      <c r="B403" t="s">
        <v>0</v>
      </c>
      <c r="C403" s="180" t="s">
        <v>30</v>
      </c>
      <c r="D403" t="s">
        <v>1</v>
      </c>
      <c r="E403">
        <v>4444109.5089537539</v>
      </c>
    </row>
    <row r="404" spans="1:5" x14ac:dyDescent="0.35">
      <c r="A404" s="180">
        <v>2039</v>
      </c>
      <c r="B404" t="s">
        <v>0</v>
      </c>
      <c r="C404" s="180" t="s">
        <v>29</v>
      </c>
      <c r="D404" t="s">
        <v>5</v>
      </c>
      <c r="E404">
        <v>74109451.360092044</v>
      </c>
    </row>
    <row r="405" spans="1:5" x14ac:dyDescent="0.35">
      <c r="A405" s="180">
        <v>2039</v>
      </c>
      <c r="B405" t="s">
        <v>0</v>
      </c>
      <c r="C405" s="180" t="s">
        <v>29</v>
      </c>
      <c r="D405" t="s">
        <v>6</v>
      </c>
      <c r="E405">
        <v>22021153.070184693</v>
      </c>
    </row>
    <row r="406" spans="1:5" x14ac:dyDescent="0.35">
      <c r="A406" s="180">
        <v>2039</v>
      </c>
      <c r="B406" t="s">
        <v>0</v>
      </c>
      <c r="C406" s="180" t="s">
        <v>30</v>
      </c>
      <c r="D406" t="s">
        <v>8</v>
      </c>
      <c r="E406">
        <v>23283312.979620844</v>
      </c>
    </row>
    <row r="407" spans="1:5" x14ac:dyDescent="0.35">
      <c r="A407" s="180">
        <v>2039</v>
      </c>
      <c r="B407" t="s">
        <v>0</v>
      </c>
      <c r="C407" s="180" t="s">
        <v>30</v>
      </c>
      <c r="D407" t="s">
        <v>13</v>
      </c>
      <c r="E407">
        <v>21014292.411275513</v>
      </c>
    </row>
    <row r="408" spans="1:5" x14ac:dyDescent="0.35">
      <c r="A408" s="180">
        <v>2039</v>
      </c>
      <c r="B408" t="s">
        <v>0</v>
      </c>
      <c r="C408" s="180" t="s">
        <v>29</v>
      </c>
      <c r="D408" t="s">
        <v>9</v>
      </c>
      <c r="E408">
        <v>52295590.196309254</v>
      </c>
    </row>
    <row r="409" spans="1:5" x14ac:dyDescent="0.35">
      <c r="A409" s="180">
        <v>2039</v>
      </c>
      <c r="B409" t="s">
        <v>0</v>
      </c>
      <c r="C409" s="180" t="s">
        <v>31</v>
      </c>
      <c r="D409" t="s">
        <v>18</v>
      </c>
      <c r="E409">
        <v>46084739.886785299</v>
      </c>
    </row>
    <row r="410" spans="1:5" x14ac:dyDescent="0.35">
      <c r="A410" s="180">
        <v>2039</v>
      </c>
      <c r="B410" t="s">
        <v>0</v>
      </c>
      <c r="C410" s="180" t="s">
        <v>28</v>
      </c>
      <c r="D410" t="s">
        <v>23</v>
      </c>
      <c r="E410">
        <v>15145563.321199669</v>
      </c>
    </row>
    <row r="411" spans="1:5" x14ac:dyDescent="0.35">
      <c r="A411" s="180">
        <v>2039</v>
      </c>
      <c r="B411" t="s">
        <v>0</v>
      </c>
      <c r="C411" s="180" t="s">
        <v>29</v>
      </c>
      <c r="D411" t="s">
        <v>15</v>
      </c>
      <c r="E411">
        <v>9041090.8169128168</v>
      </c>
    </row>
    <row r="412" spans="1:5" x14ac:dyDescent="0.35">
      <c r="A412" s="180">
        <v>2039</v>
      </c>
      <c r="B412" t="s">
        <v>0</v>
      </c>
      <c r="C412" s="180" t="s">
        <v>32</v>
      </c>
      <c r="D412" t="s">
        <v>26</v>
      </c>
      <c r="E412">
        <v>5359783.1754776984</v>
      </c>
    </row>
    <row r="413" spans="1:5" x14ac:dyDescent="0.35">
      <c r="A413" s="180">
        <v>2039</v>
      </c>
      <c r="B413" t="s">
        <v>0</v>
      </c>
      <c r="C413" s="180" t="s">
        <v>31</v>
      </c>
      <c r="D413" t="s">
        <v>19</v>
      </c>
      <c r="E413">
        <v>19559830.264563404</v>
      </c>
    </row>
    <row r="414" spans="1:5" x14ac:dyDescent="0.35">
      <c r="A414" s="180">
        <v>2039</v>
      </c>
      <c r="B414" t="s">
        <v>0</v>
      </c>
      <c r="C414" s="180" t="s">
        <v>31</v>
      </c>
      <c r="D414" t="s">
        <v>17</v>
      </c>
      <c r="E414">
        <v>26544007.694495011</v>
      </c>
    </row>
    <row r="415" spans="1:5" x14ac:dyDescent="0.35">
      <c r="A415" s="180">
        <v>2039</v>
      </c>
      <c r="B415" t="s">
        <v>0</v>
      </c>
      <c r="C415" s="180" t="s">
        <v>32</v>
      </c>
      <c r="D415" t="s">
        <v>25</v>
      </c>
      <c r="E415">
        <v>9896425.5981501862</v>
      </c>
    </row>
    <row r="416" spans="1:5" x14ac:dyDescent="0.35">
      <c r="A416" s="180">
        <v>2039</v>
      </c>
      <c r="B416" t="s">
        <v>0</v>
      </c>
      <c r="C416" s="180" t="s">
        <v>29</v>
      </c>
      <c r="D416" t="s">
        <v>16</v>
      </c>
      <c r="E416">
        <v>1793902.8426957426</v>
      </c>
    </row>
    <row r="417" spans="1:5" x14ac:dyDescent="0.35">
      <c r="A417" s="180">
        <v>2039</v>
      </c>
      <c r="B417" t="s">
        <v>0</v>
      </c>
      <c r="C417" s="180" t="s">
        <v>28</v>
      </c>
      <c r="D417" t="s">
        <v>24</v>
      </c>
      <c r="E417">
        <v>27511232.126603279</v>
      </c>
    </row>
    <row r="418" spans="1:5" x14ac:dyDescent="0.35">
      <c r="A418" s="180">
        <v>2039</v>
      </c>
      <c r="B418" t="s">
        <v>0</v>
      </c>
      <c r="C418" s="180" t="s">
        <v>30</v>
      </c>
      <c r="D418" t="s">
        <v>14</v>
      </c>
      <c r="E418">
        <v>4056967.0664356989</v>
      </c>
    </row>
    <row r="419" spans="1:5" x14ac:dyDescent="0.35">
      <c r="A419" s="180">
        <v>2039</v>
      </c>
      <c r="B419" t="s">
        <v>0</v>
      </c>
      <c r="C419" s="180" t="s">
        <v>31</v>
      </c>
      <c r="D419" t="s">
        <v>21</v>
      </c>
      <c r="E419">
        <v>24604604.183639489</v>
      </c>
    </row>
    <row r="420" spans="1:5" x14ac:dyDescent="0.35">
      <c r="A420" s="180">
        <v>2039</v>
      </c>
      <c r="B420" t="s">
        <v>0</v>
      </c>
      <c r="C420" s="180" t="s">
        <v>30</v>
      </c>
      <c r="D420" t="s">
        <v>12</v>
      </c>
      <c r="E420">
        <v>22141321.03482943</v>
      </c>
    </row>
    <row r="421" spans="1:5" x14ac:dyDescent="0.35">
      <c r="A421" s="180">
        <v>2039</v>
      </c>
      <c r="B421" t="s">
        <v>0</v>
      </c>
      <c r="C421" s="180" t="s">
        <v>30</v>
      </c>
      <c r="D421" t="s">
        <v>4</v>
      </c>
      <c r="E421">
        <v>41365421.167738944</v>
      </c>
    </row>
    <row r="422" spans="1:5" x14ac:dyDescent="0.35">
      <c r="A422" s="180">
        <v>2039</v>
      </c>
      <c r="B422" t="s">
        <v>0</v>
      </c>
      <c r="C422" s="180" t="s">
        <v>28</v>
      </c>
      <c r="D422" t="s">
        <v>7</v>
      </c>
      <c r="E422">
        <v>16531570.614192354</v>
      </c>
    </row>
    <row r="423" spans="1:5" x14ac:dyDescent="0.35">
      <c r="A423" s="180">
        <v>2039</v>
      </c>
      <c r="B423" t="s">
        <v>0</v>
      </c>
      <c r="C423" s="180" t="s">
        <v>30</v>
      </c>
      <c r="D423" t="s">
        <v>2</v>
      </c>
      <c r="E423">
        <v>15325722.650844909</v>
      </c>
    </row>
    <row r="424" spans="1:5" x14ac:dyDescent="0.35">
      <c r="A424" s="180">
        <v>2039</v>
      </c>
      <c r="B424" t="s">
        <v>0</v>
      </c>
      <c r="C424" s="180" t="s">
        <v>28</v>
      </c>
      <c r="D424" t="s">
        <v>163</v>
      </c>
      <c r="E424">
        <v>790415.25058120943</v>
      </c>
    </row>
    <row r="425" spans="1:5" x14ac:dyDescent="0.35">
      <c r="A425" s="180">
        <v>2039</v>
      </c>
      <c r="B425" t="s">
        <v>0</v>
      </c>
      <c r="C425" s="180" t="s">
        <v>28</v>
      </c>
      <c r="D425" t="s">
        <v>22</v>
      </c>
      <c r="E425">
        <v>8588076.4532721862</v>
      </c>
    </row>
    <row r="426" spans="1:5" x14ac:dyDescent="0.35">
      <c r="A426" s="180">
        <v>2039</v>
      </c>
      <c r="B426" t="s">
        <v>0</v>
      </c>
      <c r="C426" s="180" t="s">
        <v>31</v>
      </c>
      <c r="D426" t="s">
        <v>20</v>
      </c>
      <c r="E426">
        <v>51364205.831765972</v>
      </c>
    </row>
    <row r="427" spans="1:5" x14ac:dyDescent="0.35">
      <c r="A427" s="180">
        <v>2040</v>
      </c>
      <c r="B427" t="s">
        <v>0</v>
      </c>
      <c r="C427" s="180" t="s">
        <v>28</v>
      </c>
      <c r="D427" t="s">
        <v>22</v>
      </c>
      <c r="E427">
        <v>9097054.0659966413</v>
      </c>
    </row>
    <row r="428" spans="1:5" x14ac:dyDescent="0.35">
      <c r="A428" s="180">
        <v>2040</v>
      </c>
      <c r="B428" t="s">
        <v>0</v>
      </c>
      <c r="C428" s="180" t="s">
        <v>28</v>
      </c>
      <c r="D428" t="s">
        <v>7</v>
      </c>
      <c r="E428">
        <v>17550508.280429374</v>
      </c>
    </row>
    <row r="429" spans="1:5" x14ac:dyDescent="0.35">
      <c r="A429" s="180">
        <v>2040</v>
      </c>
      <c r="B429" t="s">
        <v>0</v>
      </c>
      <c r="C429" s="180" t="s">
        <v>29</v>
      </c>
      <c r="D429" t="s">
        <v>5</v>
      </c>
      <c r="E429">
        <v>78661003.60597223</v>
      </c>
    </row>
    <row r="430" spans="1:5" x14ac:dyDescent="0.35">
      <c r="A430" s="180">
        <v>2040</v>
      </c>
      <c r="B430" t="s">
        <v>0</v>
      </c>
      <c r="C430" s="180" t="s">
        <v>31</v>
      </c>
      <c r="D430" t="s">
        <v>17</v>
      </c>
      <c r="E430">
        <v>28174050.175223641</v>
      </c>
    </row>
    <row r="431" spans="1:5" x14ac:dyDescent="0.35">
      <c r="A431" s="180">
        <v>2040</v>
      </c>
      <c r="B431" t="s">
        <v>0</v>
      </c>
      <c r="C431" s="180" t="s">
        <v>32</v>
      </c>
      <c r="D431" t="s">
        <v>26</v>
      </c>
      <c r="E431">
        <v>5672146.995411654</v>
      </c>
    </row>
    <row r="432" spans="1:5" x14ac:dyDescent="0.35">
      <c r="A432" s="180">
        <v>2040</v>
      </c>
      <c r="B432" t="s">
        <v>0</v>
      </c>
      <c r="C432" s="180" t="s">
        <v>30</v>
      </c>
      <c r="D432" t="s">
        <v>4</v>
      </c>
      <c r="E432">
        <v>43826231.485589378</v>
      </c>
    </row>
    <row r="433" spans="1:5" x14ac:dyDescent="0.35">
      <c r="A433" s="180">
        <v>2040</v>
      </c>
      <c r="B433" t="s">
        <v>0</v>
      </c>
      <c r="C433" s="180" t="s">
        <v>31</v>
      </c>
      <c r="D433" t="s">
        <v>18</v>
      </c>
      <c r="E433">
        <v>48898378.926286042</v>
      </c>
    </row>
    <row r="434" spans="1:5" x14ac:dyDescent="0.35">
      <c r="A434" s="180">
        <v>2040</v>
      </c>
      <c r="B434" t="s">
        <v>0</v>
      </c>
      <c r="C434" s="180" t="s">
        <v>30</v>
      </c>
      <c r="D434" t="s">
        <v>14</v>
      </c>
      <c r="E434">
        <v>4277380.6106822379</v>
      </c>
    </row>
    <row r="435" spans="1:5" x14ac:dyDescent="0.35">
      <c r="A435" s="180">
        <v>2040</v>
      </c>
      <c r="B435" t="s">
        <v>0</v>
      </c>
      <c r="C435" s="180" t="s">
        <v>31</v>
      </c>
      <c r="D435" t="s">
        <v>21</v>
      </c>
      <c r="E435">
        <v>26112878.402567845</v>
      </c>
    </row>
    <row r="436" spans="1:5" x14ac:dyDescent="0.35">
      <c r="A436" s="180">
        <v>2040</v>
      </c>
      <c r="B436" t="s">
        <v>0</v>
      </c>
      <c r="C436" s="180" t="s">
        <v>29</v>
      </c>
      <c r="D436" t="s">
        <v>9</v>
      </c>
      <c r="E436">
        <v>55549822.608019061</v>
      </c>
    </row>
    <row r="437" spans="1:5" x14ac:dyDescent="0.35">
      <c r="A437" s="180">
        <v>2040</v>
      </c>
      <c r="B437" t="s">
        <v>0</v>
      </c>
      <c r="C437" s="180" t="s">
        <v>30</v>
      </c>
      <c r="D437" t="s">
        <v>12</v>
      </c>
      <c r="E437">
        <v>23488259.924563512</v>
      </c>
    </row>
    <row r="438" spans="1:5" x14ac:dyDescent="0.35">
      <c r="A438" s="180">
        <v>2040</v>
      </c>
      <c r="B438" t="s">
        <v>0</v>
      </c>
      <c r="C438" s="180" t="s">
        <v>32</v>
      </c>
      <c r="D438" t="s">
        <v>25</v>
      </c>
      <c r="E438">
        <v>10505570.793950237</v>
      </c>
    </row>
    <row r="439" spans="1:5" x14ac:dyDescent="0.35">
      <c r="A439" s="180">
        <v>2040</v>
      </c>
      <c r="B439" t="s">
        <v>0</v>
      </c>
      <c r="C439" s="180" t="s">
        <v>29</v>
      </c>
      <c r="D439" t="s">
        <v>15</v>
      </c>
      <c r="E439">
        <v>9562889.6719828118</v>
      </c>
    </row>
    <row r="440" spans="1:5" x14ac:dyDescent="0.35">
      <c r="A440" s="180">
        <v>2040</v>
      </c>
      <c r="B440" t="s">
        <v>0</v>
      </c>
      <c r="C440" s="180" t="s">
        <v>28</v>
      </c>
      <c r="D440" t="s">
        <v>163</v>
      </c>
      <c r="E440">
        <v>837425.72301273211</v>
      </c>
    </row>
    <row r="441" spans="1:5" x14ac:dyDescent="0.35">
      <c r="A441" s="180">
        <v>2040</v>
      </c>
      <c r="B441" t="s">
        <v>0</v>
      </c>
      <c r="C441" s="180" t="s">
        <v>29</v>
      </c>
      <c r="D441" t="s">
        <v>16</v>
      </c>
      <c r="E441">
        <v>1893663.8107375433</v>
      </c>
    </row>
    <row r="442" spans="1:5" x14ac:dyDescent="0.35">
      <c r="A442" s="180">
        <v>2040</v>
      </c>
      <c r="B442" t="s">
        <v>0</v>
      </c>
      <c r="C442" s="180" t="s">
        <v>30</v>
      </c>
      <c r="D442" t="s">
        <v>1</v>
      </c>
      <c r="E442">
        <v>4712752.6827992424</v>
      </c>
    </row>
    <row r="443" spans="1:5" x14ac:dyDescent="0.35">
      <c r="A443" s="180">
        <v>2040</v>
      </c>
      <c r="B443" t="s">
        <v>0</v>
      </c>
      <c r="C443" s="180" t="s">
        <v>28</v>
      </c>
      <c r="D443" t="s">
        <v>23</v>
      </c>
      <c r="E443">
        <v>16053607.2685997</v>
      </c>
    </row>
    <row r="444" spans="1:5" x14ac:dyDescent="0.35">
      <c r="A444" s="180">
        <v>2040</v>
      </c>
      <c r="B444" t="s">
        <v>0</v>
      </c>
      <c r="C444" s="180" t="s">
        <v>30</v>
      </c>
      <c r="D444" t="s">
        <v>2</v>
      </c>
      <c r="E444">
        <v>16191316.115313843</v>
      </c>
    </row>
    <row r="445" spans="1:5" x14ac:dyDescent="0.35">
      <c r="A445" s="180">
        <v>2040</v>
      </c>
      <c r="B445" t="s">
        <v>0</v>
      </c>
      <c r="C445" s="180" t="s">
        <v>30</v>
      </c>
      <c r="D445" t="s">
        <v>3</v>
      </c>
      <c r="E445">
        <v>7359588.9715136094</v>
      </c>
    </row>
    <row r="446" spans="1:5" x14ac:dyDescent="0.35">
      <c r="A446" s="180">
        <v>2040</v>
      </c>
      <c r="B446" t="s">
        <v>0</v>
      </c>
      <c r="C446" s="180" t="s">
        <v>29</v>
      </c>
      <c r="D446" t="s">
        <v>6</v>
      </c>
      <c r="E446">
        <v>23341649.636982221</v>
      </c>
    </row>
    <row r="447" spans="1:5" x14ac:dyDescent="0.35">
      <c r="A447" s="180">
        <v>2040</v>
      </c>
      <c r="B447" t="s">
        <v>0</v>
      </c>
      <c r="C447" s="180" t="s">
        <v>31</v>
      </c>
      <c r="D447" t="s">
        <v>19</v>
      </c>
      <c r="E447">
        <v>20725288.138281867</v>
      </c>
    </row>
    <row r="448" spans="1:5" x14ac:dyDescent="0.35">
      <c r="A448" s="180">
        <v>2040</v>
      </c>
      <c r="B448" t="s">
        <v>0</v>
      </c>
      <c r="C448" s="180" t="s">
        <v>30</v>
      </c>
      <c r="D448" t="s">
        <v>8</v>
      </c>
      <c r="E448">
        <v>24567835.423725151</v>
      </c>
    </row>
    <row r="449" spans="1:5" x14ac:dyDescent="0.35">
      <c r="A449" s="180">
        <v>2040</v>
      </c>
      <c r="B449" t="s">
        <v>0</v>
      </c>
      <c r="C449" s="180" t="s">
        <v>30</v>
      </c>
      <c r="D449" t="s">
        <v>13</v>
      </c>
      <c r="E449">
        <v>22264010.151961286</v>
      </c>
    </row>
    <row r="450" spans="1:5" x14ac:dyDescent="0.35">
      <c r="A450" s="180">
        <v>2040</v>
      </c>
      <c r="B450" t="s">
        <v>0</v>
      </c>
      <c r="C450" s="180" t="s">
        <v>31</v>
      </c>
      <c r="D450" t="s">
        <v>20</v>
      </c>
      <c r="E450">
        <v>54480178.167339899</v>
      </c>
    </row>
    <row r="451" spans="1:5" x14ac:dyDescent="0.35">
      <c r="A451" s="180">
        <v>2040</v>
      </c>
      <c r="B451" t="s">
        <v>0</v>
      </c>
      <c r="C451" s="180" t="s">
        <v>28</v>
      </c>
      <c r="D451" t="s">
        <v>24</v>
      </c>
      <c r="E451">
        <v>29002900.196184367</v>
      </c>
    </row>
    <row r="452" spans="1:5" x14ac:dyDescent="0.35">
      <c r="A452" s="180">
        <v>2041</v>
      </c>
      <c r="B452" t="s">
        <v>0</v>
      </c>
      <c r="C452" s="180" t="s">
        <v>28</v>
      </c>
      <c r="D452" t="s">
        <v>163</v>
      </c>
      <c r="E452">
        <v>887228.35258360358</v>
      </c>
    </row>
    <row r="453" spans="1:5" x14ac:dyDescent="0.35">
      <c r="A453" s="180">
        <v>2041</v>
      </c>
      <c r="B453" t="s">
        <v>0</v>
      </c>
      <c r="C453" s="180" t="s">
        <v>30</v>
      </c>
      <c r="D453" t="s">
        <v>12</v>
      </c>
      <c r="E453">
        <v>24917030.779153012</v>
      </c>
    </row>
    <row r="454" spans="1:5" x14ac:dyDescent="0.35">
      <c r="A454" s="180">
        <v>2041</v>
      </c>
      <c r="B454" t="s">
        <v>0</v>
      </c>
      <c r="C454" s="180" t="s">
        <v>30</v>
      </c>
      <c r="D454" t="s">
        <v>3</v>
      </c>
      <c r="E454">
        <v>7812255.0993772661</v>
      </c>
    </row>
    <row r="455" spans="1:5" x14ac:dyDescent="0.35">
      <c r="A455" s="180">
        <v>2041</v>
      </c>
      <c r="B455" t="s">
        <v>0</v>
      </c>
      <c r="C455" s="180" t="s">
        <v>32</v>
      </c>
      <c r="D455" t="s">
        <v>26</v>
      </c>
      <c r="E455">
        <v>6002755.6852858327</v>
      </c>
    </row>
    <row r="456" spans="1:5" x14ac:dyDescent="0.35">
      <c r="A456" s="180">
        <v>2041</v>
      </c>
      <c r="B456" t="s">
        <v>0</v>
      </c>
      <c r="C456" s="180" t="s">
        <v>28</v>
      </c>
      <c r="D456" t="s">
        <v>7</v>
      </c>
      <c r="E456">
        <v>18632168.789112281</v>
      </c>
    </row>
    <row r="457" spans="1:5" x14ac:dyDescent="0.35">
      <c r="A457" s="180">
        <v>2041</v>
      </c>
      <c r="B457" t="s">
        <v>0</v>
      </c>
      <c r="C457" s="180" t="s">
        <v>30</v>
      </c>
      <c r="D457" t="s">
        <v>14</v>
      </c>
      <c r="E457">
        <v>4509749.7157007521</v>
      </c>
    </row>
    <row r="458" spans="1:5" x14ac:dyDescent="0.35">
      <c r="A458" s="180">
        <v>2041</v>
      </c>
      <c r="B458" t="s">
        <v>0</v>
      </c>
      <c r="C458" s="180" t="s">
        <v>31</v>
      </c>
      <c r="D458" t="s">
        <v>21</v>
      </c>
      <c r="E458">
        <v>27713491.18287852</v>
      </c>
    </row>
    <row r="459" spans="1:5" x14ac:dyDescent="0.35">
      <c r="A459" s="180">
        <v>2041</v>
      </c>
      <c r="B459" t="s">
        <v>0</v>
      </c>
      <c r="C459" s="180" t="s">
        <v>31</v>
      </c>
      <c r="D459" t="s">
        <v>20</v>
      </c>
      <c r="E459">
        <v>57784931.150254019</v>
      </c>
    </row>
    <row r="460" spans="1:5" x14ac:dyDescent="0.35">
      <c r="A460" s="180">
        <v>2041</v>
      </c>
      <c r="B460" t="s">
        <v>0</v>
      </c>
      <c r="C460" s="180" t="s">
        <v>28</v>
      </c>
      <c r="D460" t="s">
        <v>24</v>
      </c>
      <c r="E460">
        <v>30575315.289143886</v>
      </c>
    </row>
    <row r="461" spans="1:5" x14ac:dyDescent="0.35">
      <c r="A461" s="180">
        <v>2041</v>
      </c>
      <c r="B461" t="s">
        <v>0</v>
      </c>
      <c r="C461" s="180" t="s">
        <v>29</v>
      </c>
      <c r="D461" t="s">
        <v>9</v>
      </c>
      <c r="E461">
        <v>59006304.116232924</v>
      </c>
    </row>
    <row r="462" spans="1:5" x14ac:dyDescent="0.35">
      <c r="A462" s="180">
        <v>2041</v>
      </c>
      <c r="B462" t="s">
        <v>0</v>
      </c>
      <c r="C462" s="180" t="s">
        <v>29</v>
      </c>
      <c r="D462" t="s">
        <v>15</v>
      </c>
      <c r="E462">
        <v>10114760.131642006</v>
      </c>
    </row>
    <row r="463" spans="1:5" x14ac:dyDescent="0.35">
      <c r="A463" s="180">
        <v>2041</v>
      </c>
      <c r="B463" t="s">
        <v>0</v>
      </c>
      <c r="C463" s="180" t="s">
        <v>30</v>
      </c>
      <c r="D463" t="s">
        <v>13</v>
      </c>
      <c r="E463">
        <v>23587946.863167394</v>
      </c>
    </row>
    <row r="464" spans="1:5" x14ac:dyDescent="0.35">
      <c r="A464" s="180">
        <v>2041</v>
      </c>
      <c r="B464" t="s">
        <v>0</v>
      </c>
      <c r="C464" s="180" t="s">
        <v>30</v>
      </c>
      <c r="D464" t="s">
        <v>1</v>
      </c>
      <c r="E464">
        <v>4997613.6118211187</v>
      </c>
    </row>
    <row r="465" spans="1:5" x14ac:dyDescent="0.35">
      <c r="A465" s="180">
        <v>2041</v>
      </c>
      <c r="B465" t="s">
        <v>0</v>
      </c>
      <c r="C465" s="180" t="s">
        <v>32</v>
      </c>
      <c r="D465" t="s">
        <v>25</v>
      </c>
      <c r="E465">
        <v>11152162.079200201</v>
      </c>
    </row>
    <row r="466" spans="1:5" x14ac:dyDescent="0.35">
      <c r="A466" s="180">
        <v>2041</v>
      </c>
      <c r="B466" t="s">
        <v>0</v>
      </c>
      <c r="C466" s="180" t="s">
        <v>29</v>
      </c>
      <c r="D466" t="s">
        <v>16</v>
      </c>
      <c r="E466">
        <v>1998963.9881205969</v>
      </c>
    </row>
    <row r="467" spans="1:5" x14ac:dyDescent="0.35">
      <c r="A467" s="180">
        <v>2041</v>
      </c>
      <c r="B467" t="s">
        <v>0</v>
      </c>
      <c r="C467" s="180" t="s">
        <v>29</v>
      </c>
      <c r="D467" t="s">
        <v>5</v>
      </c>
      <c r="E467">
        <v>83491737.159412116</v>
      </c>
    </row>
    <row r="468" spans="1:5" x14ac:dyDescent="0.35">
      <c r="A468" s="180">
        <v>2041</v>
      </c>
      <c r="B468" t="s">
        <v>0</v>
      </c>
      <c r="C468" s="180" t="s">
        <v>31</v>
      </c>
      <c r="D468" t="s">
        <v>18</v>
      </c>
      <c r="E468">
        <v>51883577.24242346</v>
      </c>
    </row>
    <row r="469" spans="1:5" x14ac:dyDescent="0.35">
      <c r="A469" s="180">
        <v>2041</v>
      </c>
      <c r="B469" t="s">
        <v>0</v>
      </c>
      <c r="C469" s="180" t="s">
        <v>28</v>
      </c>
      <c r="D469" t="s">
        <v>22</v>
      </c>
      <c r="E469">
        <v>9636155.0386392456</v>
      </c>
    </row>
    <row r="470" spans="1:5" x14ac:dyDescent="0.35">
      <c r="A470" s="180">
        <v>2041</v>
      </c>
      <c r="B470" t="s">
        <v>0</v>
      </c>
      <c r="C470" s="180" t="s">
        <v>31</v>
      </c>
      <c r="D470" t="s">
        <v>17</v>
      </c>
      <c r="E470">
        <v>29904063.208310995</v>
      </c>
    </row>
    <row r="471" spans="1:5" x14ac:dyDescent="0.35">
      <c r="A471" s="180">
        <v>2041</v>
      </c>
      <c r="B471" t="s">
        <v>0</v>
      </c>
      <c r="C471" s="180" t="s">
        <v>30</v>
      </c>
      <c r="D471" t="s">
        <v>4</v>
      </c>
      <c r="E471">
        <v>46433234.280764021</v>
      </c>
    </row>
    <row r="472" spans="1:5" x14ac:dyDescent="0.35">
      <c r="A472" s="180">
        <v>2041</v>
      </c>
      <c r="B472" t="s">
        <v>0</v>
      </c>
      <c r="C472" s="180" t="s">
        <v>31</v>
      </c>
      <c r="D472" t="s">
        <v>19</v>
      </c>
      <c r="E472">
        <v>21960094.350146521</v>
      </c>
    </row>
    <row r="473" spans="1:5" x14ac:dyDescent="0.35">
      <c r="A473" s="180">
        <v>2041</v>
      </c>
      <c r="B473" t="s">
        <v>0</v>
      </c>
      <c r="C473" s="180" t="s">
        <v>30</v>
      </c>
      <c r="D473" t="s">
        <v>2</v>
      </c>
      <c r="E473">
        <v>17105736.250080984</v>
      </c>
    </row>
    <row r="474" spans="1:5" x14ac:dyDescent="0.35">
      <c r="A474" s="180">
        <v>2041</v>
      </c>
      <c r="B474" t="s">
        <v>0</v>
      </c>
      <c r="C474" s="180" t="s">
        <v>29</v>
      </c>
      <c r="D474" t="s">
        <v>6</v>
      </c>
      <c r="E474">
        <v>24741223.088866428</v>
      </c>
    </row>
    <row r="475" spans="1:5" x14ac:dyDescent="0.35">
      <c r="A475" s="180">
        <v>2041</v>
      </c>
      <c r="B475" t="s">
        <v>0</v>
      </c>
      <c r="C475" s="180" t="s">
        <v>30</v>
      </c>
      <c r="D475" t="s">
        <v>8</v>
      </c>
      <c r="E475">
        <v>25923112.311455753</v>
      </c>
    </row>
    <row r="476" spans="1:5" x14ac:dyDescent="0.35">
      <c r="A476" s="180">
        <v>2041</v>
      </c>
      <c r="B476" t="s">
        <v>0</v>
      </c>
      <c r="C476" s="180" t="s">
        <v>28</v>
      </c>
      <c r="D476" t="s">
        <v>23</v>
      </c>
      <c r="E476">
        <v>17016019.192409907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0"/>
  <sheetViews>
    <sheetView topLeftCell="A13" zoomScale="80" zoomScaleNormal="80" workbookViewId="0">
      <selection activeCell="H30" sqref="H30"/>
    </sheetView>
  </sheetViews>
  <sheetFormatPr defaultRowHeight="14.5" x14ac:dyDescent="0.35"/>
  <cols>
    <col min="3" max="3" width="15.54296875" bestFit="1" customWidth="1"/>
    <col min="4" max="4" width="16" bestFit="1" customWidth="1"/>
    <col min="5" max="9" width="15.1796875" bestFit="1" customWidth="1"/>
    <col min="10" max="11" width="15.54296875" bestFit="1" customWidth="1"/>
    <col min="12" max="12" width="16.453125" bestFit="1" customWidth="1"/>
    <col min="13" max="13" width="13" bestFit="1" customWidth="1"/>
    <col min="14" max="15" width="15.54296875" bestFit="1" customWidth="1"/>
    <col min="16" max="16" width="16" bestFit="1" customWidth="1"/>
    <col min="17" max="17" width="16.453125" bestFit="1" customWidth="1"/>
    <col min="18" max="18" width="15.453125" bestFit="1" customWidth="1"/>
    <col min="19" max="19" width="15.54296875" bestFit="1" customWidth="1"/>
    <col min="20" max="21" width="16.453125" bestFit="1" customWidth="1"/>
    <col min="22" max="22" width="16" bestFit="1" customWidth="1"/>
    <col min="23" max="23" width="16.54296875" bestFit="1" customWidth="1"/>
    <col min="24" max="25" width="16" bestFit="1" customWidth="1"/>
    <col min="26" max="27" width="16.453125" bestFit="1" customWidth="1"/>
    <col min="28" max="28" width="16" bestFit="1" customWidth="1"/>
    <col min="29" max="29" width="16.453125" bestFit="1" customWidth="1"/>
    <col min="30" max="30" width="16.54296875" bestFit="1" customWidth="1"/>
    <col min="31" max="33" width="16.453125" bestFit="1" customWidth="1"/>
  </cols>
  <sheetData>
    <row r="1" spans="1:33" x14ac:dyDescent="0.35">
      <c r="A1" s="1" t="s">
        <v>160</v>
      </c>
    </row>
    <row r="2" spans="1:33" ht="15.5" x14ac:dyDescent="0.35">
      <c r="C2" s="165" t="s">
        <v>91</v>
      </c>
    </row>
    <row r="3" spans="1:33" x14ac:dyDescent="0.35">
      <c r="D3" s="1" t="str">
        <f>'GSDP-Ref'!D113</f>
        <v>2011-12</v>
      </c>
      <c r="E3" s="1" t="str">
        <f>'GSDP-Ref'!E113</f>
        <v>2012-13</v>
      </c>
      <c r="F3" s="1" t="str">
        <f>'GSDP-Ref'!F113</f>
        <v>2013-14</v>
      </c>
      <c r="G3" s="1" t="str">
        <f>'GSDP-Ref'!G113</f>
        <v>2014-15</v>
      </c>
      <c r="H3" s="1" t="str">
        <f>'GSDP-Ref'!H113</f>
        <v>2015-16</v>
      </c>
      <c r="I3" s="1" t="str">
        <f>'GSDP-Ref'!I113</f>
        <v>2016-17</v>
      </c>
      <c r="J3" s="1" t="str">
        <f>'GSDP-Ref'!J113</f>
        <v>2017-18</v>
      </c>
      <c r="K3" s="1" t="str">
        <f>'GSDP-Ref'!K113</f>
        <v>2018-19</v>
      </c>
      <c r="L3" s="1" t="str">
        <f>'GSDP-Ref'!L113</f>
        <v>2019-20</v>
      </c>
      <c r="M3" s="1" t="str">
        <f>'GSDP-Ref'!M113</f>
        <v>2020-21</v>
      </c>
      <c r="N3" s="1" t="str">
        <f>'GSDP-Ref'!N113</f>
        <v>2021-22</v>
      </c>
      <c r="O3" s="1" t="str">
        <f>'GSDP-Ref'!O113</f>
        <v>2022-23</v>
      </c>
      <c r="P3" s="1" t="str">
        <f>'GSDP-Ref'!P113</f>
        <v>2023-24</v>
      </c>
      <c r="Q3" s="1" t="str">
        <f>'GSDP-Ref'!Q113</f>
        <v>2024-25</v>
      </c>
      <c r="R3" s="1" t="str">
        <f>'GSDP-Ref'!R113</f>
        <v>2025-26</v>
      </c>
      <c r="S3" s="1" t="str">
        <f>'GSDP-Ref'!S113</f>
        <v>2026-27</v>
      </c>
      <c r="T3" s="1" t="str">
        <f>'GSDP-Ref'!T113</f>
        <v>2027-28</v>
      </c>
      <c r="U3" s="1" t="str">
        <f>'GSDP-Ref'!U113</f>
        <v>2028-29</v>
      </c>
      <c r="V3" s="1" t="str">
        <f>'GSDP-Ref'!V113</f>
        <v>2029-30</v>
      </c>
      <c r="W3" s="1" t="str">
        <f>'GSDP-Ref'!W113</f>
        <v>2030-31</v>
      </c>
      <c r="X3" s="1" t="str">
        <f>'GSDP-Ref'!X113</f>
        <v>2031-32</v>
      </c>
      <c r="Y3" s="1" t="str">
        <f>'GSDP-Ref'!Y113</f>
        <v>2032-33</v>
      </c>
      <c r="Z3" s="1" t="str">
        <f>'GSDP-Ref'!Z113</f>
        <v>2033-34</v>
      </c>
      <c r="AA3" s="1" t="str">
        <f>'GSDP-Ref'!AA113</f>
        <v>2034-35</v>
      </c>
      <c r="AB3" s="1" t="str">
        <f>'GSDP-Ref'!AB113</f>
        <v>2035-36</v>
      </c>
      <c r="AC3" s="1" t="str">
        <f>'GSDP-Ref'!AC113</f>
        <v>2036-37</v>
      </c>
      <c r="AD3" s="1" t="str">
        <f>'GSDP-Ref'!AD113</f>
        <v>2037-38</v>
      </c>
      <c r="AE3" s="1" t="str">
        <f>'GSDP-Ref'!AE113</f>
        <v>2038-39</v>
      </c>
      <c r="AF3" s="1" t="str">
        <f>'GSDP-Ref'!AF113</f>
        <v>2039-40</v>
      </c>
      <c r="AG3" s="1" t="str">
        <f>'GSDP-Ref'!AG113</f>
        <v>2040-41</v>
      </c>
    </row>
    <row r="4" spans="1:33" x14ac:dyDescent="0.35">
      <c r="C4" t="str">
        <f>'GSDP-Ref'!C114</f>
        <v>BR</v>
      </c>
      <c r="D4" s="119"/>
      <c r="E4" s="119"/>
      <c r="F4" s="119"/>
      <c r="G4" s="119"/>
      <c r="H4" s="119">
        <f>'GSDP-Ref'!H114</f>
        <v>301466.74140599213</v>
      </c>
      <c r="I4" s="119"/>
      <c r="J4" s="119"/>
      <c r="K4" s="119"/>
      <c r="L4" s="119">
        <f>'GSDP-Ref'!L114</f>
        <v>407347.76061346213</v>
      </c>
      <c r="M4" s="119">
        <f>'GSDP-Ref'!M114</f>
        <v>405024.90485911479</v>
      </c>
      <c r="N4" s="119">
        <f>'GSDP-Ref'!N114</f>
        <v>439934.2881381358</v>
      </c>
      <c r="O4" s="119">
        <f>'GSDP-Ref'!O114</f>
        <v>469153.83241193241</v>
      </c>
      <c r="P4" s="119">
        <f>'GSDP-Ref'!P114</f>
        <v>496582.53814399033</v>
      </c>
      <c r="Q4" s="119">
        <f>'GSDP-Ref'!Q114</f>
        <v>528354.0058139395</v>
      </c>
      <c r="R4" s="119">
        <f>'GSDP-Ref'!R114</f>
        <v>561875.7723341604</v>
      </c>
      <c r="S4" s="119">
        <f>'GSDP-Ref'!S114</f>
        <v>596915.63032206742</v>
      </c>
      <c r="T4" s="119">
        <f>'GSDP-Ref'!T114</f>
        <v>633740.50283208792</v>
      </c>
      <c r="U4" s="119">
        <f>'GSDP-Ref'!U114</f>
        <v>672834.15907883586</v>
      </c>
      <c r="V4" s="119">
        <f>'GSDP-Ref'!V114</f>
        <v>714336.2032024872</v>
      </c>
      <c r="W4" s="119">
        <f>'GSDP-Ref'!W114</f>
        <v>758394.81932084786</v>
      </c>
      <c r="X4" s="119">
        <f>'GSDP-Ref'!X114</f>
        <v>805167.29825599899</v>
      </c>
      <c r="Y4" s="119">
        <f>'GSDP-Ref'!Y114</f>
        <v>854820.59656250349</v>
      </c>
      <c r="Z4" s="119">
        <f>'GSDP-Ref'!Z114</f>
        <v>907531.92983608553</v>
      </c>
      <c r="AA4" s="119">
        <f>'GSDP-Ref'!AA114</f>
        <v>963489.40240282065</v>
      </c>
      <c r="AB4" s="119">
        <f>'GSDP-Ref'!AB114</f>
        <v>1022892.6756174063</v>
      </c>
      <c r="AC4" s="119">
        <f>'GSDP-Ref'!AC114</f>
        <v>1085953.6771354643</v>
      </c>
      <c r="AD4" s="119">
        <f>'GSDP-Ref'!AD114</f>
        <v>1152897.3536695628</v>
      </c>
      <c r="AE4" s="119">
        <f>'GSDP-Ref'!AE114</f>
        <v>1223962.4698922134</v>
      </c>
      <c r="AF4" s="119">
        <f>'GSDP-Ref'!AF114</f>
        <v>1299402.456312076</v>
      </c>
      <c r="AG4" s="119">
        <f>'GSDP-Ref'!AG114</f>
        <v>1379486.3091225175</v>
      </c>
    </row>
    <row r="5" spans="1:33" x14ac:dyDescent="0.35">
      <c r="C5" t="str">
        <f>'GSDP-Ref'!C115</f>
        <v>JH</v>
      </c>
      <c r="D5" s="119"/>
      <c r="E5" s="119"/>
      <c r="F5" s="119"/>
      <c r="G5" s="119"/>
      <c r="H5" s="119">
        <f>'GSDP-Ref'!H115</f>
        <v>177817.7140951539</v>
      </c>
      <c r="I5" s="119"/>
      <c r="J5" s="119"/>
      <c r="K5" s="119"/>
      <c r="L5" s="119">
        <f>'GSDP-Ref'!L115</f>
        <v>237058.76887180586</v>
      </c>
      <c r="M5" s="119">
        <f>'GSDP-Ref'!M115</f>
        <v>219046.47157044659</v>
      </c>
      <c r="N5" s="119">
        <f>'GSDP-Ref'!N115</f>
        <v>237395.03785827715</v>
      </c>
      <c r="O5" s="119">
        <f>'GSDP-Ref'!O115</f>
        <v>252597.11448692565</v>
      </c>
      <c r="P5" s="119">
        <f>'GSDP-Ref'!P115</f>
        <v>266768.07352723676</v>
      </c>
      <c r="Q5" s="119">
        <f>'GSDP-Ref'!Q115</f>
        <v>283202.25352562446</v>
      </c>
      <c r="R5" s="119">
        <f>'GSDP-Ref'!R115</f>
        <v>300497.8009832332</v>
      </c>
      <c r="S5" s="119">
        <f>'GSDP-Ref'!S115</f>
        <v>318524.78781148035</v>
      </c>
      <c r="T5" s="119">
        <f>'GSDP-Ref'!T115</f>
        <v>337420.16997157055</v>
      </c>
      <c r="U5" s="119">
        <f>'GSDP-Ref'!U115</f>
        <v>357434.85452714923</v>
      </c>
      <c r="V5" s="119">
        <f>'GSDP-Ref'!V115</f>
        <v>378635.05576464487</v>
      </c>
      <c r="W5" s="119">
        <f>'GSDP-Ref'!W115</f>
        <v>401090.89999121474</v>
      </c>
      <c r="X5" s="119">
        <f>'GSDP-Ref'!X115</f>
        <v>424876.65638354811</v>
      </c>
      <c r="Y5" s="119">
        <f>'GSDP-Ref'!Y115</f>
        <v>450070.98144365946</v>
      </c>
      <c r="Z5" s="119">
        <f>'GSDP-Ref'!Z115</f>
        <v>476757.17786285706</v>
      </c>
      <c r="AA5" s="119">
        <f>'GSDP-Ref'!AA115</f>
        <v>505023.46864220127</v>
      </c>
      <c r="AB5" s="119">
        <f>'GSDP-Ref'!AB115</f>
        <v>534963.28736766463</v>
      </c>
      <c r="AC5" s="119">
        <f>'GSDP-Ref'!AC115</f>
        <v>566675.58559103229</v>
      </c>
      <c r="AD5" s="119">
        <f>'GSDP-Ref'!AD115</f>
        <v>600265.15832351858</v>
      </c>
      <c r="AE5" s="119">
        <f>'GSDP-Ref'!AE115</f>
        <v>635842.98870828864</v>
      </c>
      <c r="AF5" s="119">
        <f>'GSDP-Ref'!AF115</f>
        <v>673526.61300078314</v>
      </c>
      <c r="AG5" s="119">
        <f>'GSDP-Ref'!AG115</f>
        <v>713440.50705211202</v>
      </c>
    </row>
    <row r="6" spans="1:33" x14ac:dyDescent="0.35">
      <c r="C6" t="str">
        <f>'GSDP-Ref'!C116</f>
        <v>OD</v>
      </c>
      <c r="D6" s="119"/>
      <c r="E6" s="119"/>
      <c r="F6" s="119"/>
      <c r="G6" s="119"/>
      <c r="H6" s="119">
        <f>'GSDP-Ref'!H116</f>
        <v>297135.9710584745</v>
      </c>
      <c r="I6" s="119"/>
      <c r="J6" s="119"/>
      <c r="K6" s="119"/>
      <c r="L6" s="119">
        <f>'GSDP-Ref'!L116</f>
        <v>407960.4857491891</v>
      </c>
      <c r="M6" s="119">
        <f>'GSDP-Ref'!M116</f>
        <v>374586.52817837178</v>
      </c>
      <c r="N6" s="119">
        <f>'GSDP-Ref'!N116</f>
        <v>410188.2181393085</v>
      </c>
      <c r="O6" s="119">
        <f>'GSDP-Ref'!O116</f>
        <v>439504.34020029037</v>
      </c>
      <c r="P6" s="119">
        <f>'GSDP-Ref'!P116</f>
        <v>465895.41923210298</v>
      </c>
      <c r="Q6" s="119">
        <f>'GSDP-Ref'!Q116</f>
        <v>494918.42494488828</v>
      </c>
      <c r="R6" s="119">
        <f>'GSDP-Ref'!R116</f>
        <v>525485.2678197429</v>
      </c>
      <c r="S6" s="119">
        <f>'GSDP-Ref'!S116</f>
        <v>557371.56797020964</v>
      </c>
      <c r="T6" s="119">
        <f>'GSDP-Ref'!T116</f>
        <v>590819.66952879599</v>
      </c>
      <c r="U6" s="119">
        <f>'GSDP-Ref'!U116</f>
        <v>626272.20080148522</v>
      </c>
      <c r="V6" s="119">
        <f>'GSDP-Ref'!V116</f>
        <v>663849.1214006095</v>
      </c>
      <c r="W6" s="119">
        <f>'GSDP-Ref'!W116</f>
        <v>703677.56121280289</v>
      </c>
      <c r="X6" s="119">
        <f>'GSDP-Ref'!X116</f>
        <v>745892.24847792892</v>
      </c>
      <c r="Y6" s="119">
        <f>'GSDP-Ref'!Y116</f>
        <v>790635.96339674131</v>
      </c>
      <c r="Z6" s="119">
        <f>'GSDP-Ref'!Z116</f>
        <v>838060.01878810383</v>
      </c>
      <c r="AA6" s="119">
        <f>'GSDP-Ref'!AA116</f>
        <v>888324.76940711273</v>
      </c>
      <c r="AB6" s="119">
        <f>'GSDP-Ref'!AB116</f>
        <v>941600.15163135668</v>
      </c>
      <c r="AC6" s="119">
        <f>'GSDP-Ref'!AC116</f>
        <v>998066.25532414427</v>
      </c>
      <c r="AD6" s="119">
        <f>'GSDP-Ref'!AD116</f>
        <v>1057913.9297911685</v>
      </c>
      <c r="AE6" s="119">
        <f>'GSDP-Ref'!AE116</f>
        <v>1121345.4258611053</v>
      </c>
      <c r="AF6" s="119">
        <f>'GSDP-Ref'!AF116</f>
        <v>1188575.0762414674</v>
      </c>
      <c r="AG6" s="119">
        <f>'GSDP-Ref'!AG116</f>
        <v>1259830.0164290126</v>
      </c>
    </row>
    <row r="7" spans="1:33" x14ac:dyDescent="0.35">
      <c r="C7" t="str">
        <f>'GSDP-Ref'!C117</f>
        <v>WB</v>
      </c>
      <c r="D7" s="119"/>
      <c r="E7" s="119"/>
      <c r="F7" s="119"/>
      <c r="G7" s="119"/>
      <c r="H7" s="119">
        <f>'GSDP-Ref'!H117</f>
        <v>619780.00406724762</v>
      </c>
      <c r="I7" s="119"/>
      <c r="J7" s="119"/>
      <c r="K7" s="119"/>
      <c r="L7" s="119">
        <f>'GSDP-Ref'!L117</f>
        <v>780025.86684242904</v>
      </c>
      <c r="M7" s="119">
        <f>'GSDP-Ref'!M117</f>
        <v>764668.44245959318</v>
      </c>
      <c r="N7" s="119">
        <f>'GSDP-Ref'!N117</f>
        <v>824774.17757490312</v>
      </c>
      <c r="O7" s="119">
        <f>'GSDP-Ref'!O117</f>
        <v>873410.31495834957</v>
      </c>
      <c r="P7" s="119">
        <f>'GSDP-Ref'!P117</f>
        <v>918016.09822152241</v>
      </c>
      <c r="Q7" s="119">
        <f>'GSDP-Ref'!Q117</f>
        <v>969928.36968237918</v>
      </c>
      <c r="R7" s="119">
        <f>'GSDP-Ref'!R117</f>
        <v>1024261.3111694754</v>
      </c>
      <c r="S7" s="119">
        <f>'GSDP-Ref'!S117</f>
        <v>1080535.9446406371</v>
      </c>
      <c r="T7" s="119">
        <f>'GSDP-Ref'!T117</f>
        <v>1139183.107307954</v>
      </c>
      <c r="U7" s="119">
        <f>'GSDP-Ref'!U117</f>
        <v>1201008.024074984</v>
      </c>
      <c r="V7" s="119">
        <f>'GSDP-Ref'!V117</f>
        <v>1266182.6050985011</v>
      </c>
      <c r="W7" s="119">
        <f>'GSDP-Ref'!W117</f>
        <v>1334888.0466173543</v>
      </c>
      <c r="X7" s="119">
        <f>'GSDP-Ref'!X117</f>
        <v>1407315.3318557888</v>
      </c>
      <c r="Y7" s="119">
        <f>'GSDP-Ref'!Y117</f>
        <v>1483665.7589106888</v>
      </c>
      <c r="Z7" s="119">
        <f>'GSDP-Ref'!Z117</f>
        <v>1564151.4970745943</v>
      </c>
      <c r="AA7" s="119">
        <f>'GSDP-Ref'!AA117</f>
        <v>1648996.173124372</v>
      </c>
      <c r="AB7" s="119">
        <f>'GSDP-Ref'!AB117</f>
        <v>1738435.4891876434</v>
      </c>
      <c r="AC7" s="119">
        <f>'GSDP-Ref'!AC117</f>
        <v>1832717.8738856921</v>
      </c>
      <c r="AD7" s="119">
        <f>'GSDP-Ref'!AD117</f>
        <v>1932105.1685428666</v>
      </c>
      <c r="AE7" s="119">
        <f>'GSDP-Ref'!AE117</f>
        <v>2036873.3503486554</v>
      </c>
      <c r="AF7" s="119">
        <f>'GSDP-Ref'!AF117</f>
        <v>2147313.29445998</v>
      </c>
      <c r="AG7" s="119">
        <f>'GSDP-Ref'!AG117</f>
        <v>2263731.5771379899</v>
      </c>
    </row>
    <row r="8" spans="1:33" x14ac:dyDescent="0.35">
      <c r="C8" t="str">
        <f>'GSDP-Ref'!C118</f>
        <v>AS</v>
      </c>
      <c r="D8" s="119"/>
      <c r="E8" s="119"/>
      <c r="F8" s="119"/>
      <c r="G8" s="119"/>
      <c r="H8" s="119">
        <f>'GSDP-Ref'!H118</f>
        <v>194318.0584243114</v>
      </c>
      <c r="I8" s="119"/>
      <c r="J8" s="119"/>
      <c r="K8" s="119"/>
      <c r="L8" s="119">
        <f>'GSDP-Ref'!L118</f>
        <v>250510.98823444892</v>
      </c>
      <c r="M8" s="119">
        <f>'GSDP-Ref'!M118</f>
        <v>242043.53089329839</v>
      </c>
      <c r="N8" s="119">
        <f>'GSDP-Ref'!N118</f>
        <v>263715.11901497573</v>
      </c>
      <c r="O8" s="119">
        <f>'GSDP-Ref'!O118</f>
        <v>281208.33765747689</v>
      </c>
      <c r="P8" s="119">
        <f>'GSDP-Ref'!P118</f>
        <v>297625.45775973616</v>
      </c>
      <c r="Q8" s="119">
        <f>'GSDP-Ref'!Q118</f>
        <v>316642.60118959768</v>
      </c>
      <c r="R8" s="119">
        <f>'GSDP-Ref'!R118</f>
        <v>336705.61108503304</v>
      </c>
      <c r="S8" s="119">
        <f>'GSDP-Ref'!S118</f>
        <v>357675.09942257102</v>
      </c>
      <c r="T8" s="119">
        <f>'GSDP-Ref'!T118</f>
        <v>379710.78022643586</v>
      </c>
      <c r="U8" s="119">
        <f>'GSDP-Ref'!U118</f>
        <v>403102.23192731879</v>
      </c>
      <c r="V8" s="119">
        <f>'GSDP-Ref'!V118</f>
        <v>427932.76471491356</v>
      </c>
      <c r="W8" s="119">
        <f>'GSDP-Ref'!W118</f>
        <v>454290.80196197901</v>
      </c>
      <c r="X8" s="119">
        <f>'GSDP-Ref'!X118</f>
        <v>482270.19369340199</v>
      </c>
      <c r="Y8" s="119">
        <f>'GSDP-Ref'!Y118</f>
        <v>511970.54925237945</v>
      </c>
      <c r="Z8" s="119">
        <f>'GSDP-Ref'!Z118</f>
        <v>543497.59033818869</v>
      </c>
      <c r="AA8" s="119">
        <f>'GSDP-Ref'!AA118</f>
        <v>576963.5256618018</v>
      </c>
      <c r="AB8" s="119">
        <f>'GSDP-Ref'!AB118</f>
        <v>612487.44854177092</v>
      </c>
      <c r="AC8" s="119">
        <f>'GSDP-Ref'!AC118</f>
        <v>650195.75884363172</v>
      </c>
      <c r="AD8" s="119">
        <f>'GSDP-Ref'!AD118</f>
        <v>690222.61075182911</v>
      </c>
      <c r="AE8" s="119">
        <f>'GSDP-Ref'!AE118</f>
        <v>732710.38795415743</v>
      </c>
      <c r="AF8" s="119">
        <f>'GSDP-Ref'!AF118</f>
        <v>777810.20791526465</v>
      </c>
      <c r="AG8" s="119">
        <f>'GSDP-Ref'!AG118</f>
        <v>825682.45701819658</v>
      </c>
    </row>
    <row r="9" spans="1:33" x14ac:dyDescent="0.35">
      <c r="C9" t="str">
        <f>'GSDP-Ref'!C119</f>
        <v>HR</v>
      </c>
      <c r="D9" s="119"/>
      <c r="E9" s="119"/>
      <c r="F9" s="119"/>
      <c r="G9" s="119"/>
      <c r="H9" s="119">
        <f>'GSDP-Ref'!H119</f>
        <v>420346.58826172596</v>
      </c>
      <c r="I9" s="119"/>
      <c r="J9" s="119"/>
      <c r="K9" s="119"/>
      <c r="L9" s="119">
        <f>'GSDP-Ref'!L119</f>
        <v>562860.0411690101</v>
      </c>
      <c r="M9" s="119">
        <f>'GSDP-Ref'!M119</f>
        <v>517250.41352107126</v>
      </c>
      <c r="N9" s="119">
        <f>'GSDP-Ref'!N119</f>
        <v>568114.40601906588</v>
      </c>
      <c r="O9" s="119">
        <f>'GSDP-Ref'!O119</f>
        <v>610462.25097357517</v>
      </c>
      <c r="P9" s="119">
        <f>'GSDP-Ref'!P119</f>
        <v>648886.68373641069</v>
      </c>
      <c r="Q9" s="119">
        <f>'GSDP-Ref'!Q119</f>
        <v>691103.55120650085</v>
      </c>
      <c r="R9" s="119">
        <f>'GSDP-Ref'!R119</f>
        <v>733451.60680774704</v>
      </c>
      <c r="S9" s="119">
        <f>'GSDP-Ref'!S119</f>
        <v>777601.60367398185</v>
      </c>
      <c r="T9" s="119">
        <f>'GSDP-Ref'!T119</f>
        <v>823888.98910222622</v>
      </c>
      <c r="U9" s="119">
        <f>'GSDP-Ref'!U119</f>
        <v>872927.7602517138</v>
      </c>
      <c r="V9" s="119">
        <f>'GSDP-Ref'!V119</f>
        <v>924881.24357485026</v>
      </c>
      <c r="W9" s="119">
        <f>'GSDP-Ref'!W119</f>
        <v>979922.44852887036</v>
      </c>
      <c r="X9" s="119">
        <f>'GSDP-Ref'!X119</f>
        <v>1038234.6409576325</v>
      </c>
      <c r="Y9" s="119">
        <f>'GSDP-Ref'!Y119</f>
        <v>1100011.9503881477</v>
      </c>
      <c r="Z9" s="119">
        <f>'GSDP-Ref'!Z119</f>
        <v>1165460.0132457267</v>
      </c>
      <c r="AA9" s="119">
        <f>'GSDP-Ref'!AA119</f>
        <v>1234796.6541099087</v>
      </c>
      <c r="AB9" s="119">
        <f>'GSDP-Ref'!AB119</f>
        <v>1308252.6072586093</v>
      </c>
      <c r="AC9" s="119">
        <f>'GSDP-Ref'!AC119</f>
        <v>1386072.2808805562</v>
      </c>
      <c r="AD9" s="119">
        <f>'GSDP-Ref'!AD119</f>
        <v>1468514.5664765607</v>
      </c>
      <c r="AE9" s="119">
        <f>'GSDP-Ref'!AE119</f>
        <v>1555853.6961189124</v>
      </c>
      <c r="AF9" s="119">
        <f>'GSDP-Ref'!AF119</f>
        <v>1648380.1503957193</v>
      </c>
      <c r="AG9" s="119">
        <f>'GSDP-Ref'!AG119</f>
        <v>1746401.6200337976</v>
      </c>
    </row>
    <row r="10" spans="1:33" x14ac:dyDescent="0.35">
      <c r="C10" t="str">
        <f>'GSDP-Ref'!C120</f>
        <v>HP</v>
      </c>
      <c r="D10" s="119"/>
      <c r="E10" s="119"/>
      <c r="F10" s="119"/>
      <c r="G10" s="119"/>
      <c r="H10" s="119">
        <f>'GSDP-Ref'!H120</f>
        <v>97890.671898370361</v>
      </c>
      <c r="I10" s="119"/>
      <c r="J10" s="119"/>
      <c r="K10" s="119"/>
      <c r="L10" s="119">
        <f>'GSDP-Ref'!L120</f>
        <v>120488.3338561314</v>
      </c>
      <c r="M10" s="119">
        <f>'GSDP-Ref'!M120</f>
        <v>110750.88482423237</v>
      </c>
      <c r="N10" s="119">
        <f>'GSDP-Ref'!N120</f>
        <v>120535.53173414388</v>
      </c>
      <c r="O10" s="119">
        <f>'GSDP-Ref'!O120</f>
        <v>128397.58633838622</v>
      </c>
      <c r="P10" s="119">
        <f>'GSDP-Ref'!P120</f>
        <v>135752.34821128935</v>
      </c>
      <c r="Q10" s="119">
        <f>'GSDP-Ref'!Q120</f>
        <v>144276.37648055388</v>
      </c>
      <c r="R10" s="119">
        <f>'GSDP-Ref'!R120</f>
        <v>153258.59620752215</v>
      </c>
      <c r="S10" s="119">
        <f>'GSDP-Ref'!S120</f>
        <v>162634.17223183042</v>
      </c>
      <c r="T10" s="119">
        <f>'GSDP-Ref'!T120</f>
        <v>172474.3956361782</v>
      </c>
      <c r="U10" s="119">
        <f>'GSDP-Ref'!U120</f>
        <v>182909.18515167371</v>
      </c>
      <c r="V10" s="119">
        <f>'GSDP-Ref'!V120</f>
        <v>193974.418828061</v>
      </c>
      <c r="W10" s="119">
        <f>'GSDP-Ref'!W120</f>
        <v>205708.13704476491</v>
      </c>
      <c r="X10" s="119">
        <f>'GSDP-Ref'!X120</f>
        <v>218150.6726804935</v>
      </c>
      <c r="Y10" s="119">
        <f>'GSDP-Ref'!Y120</f>
        <v>231344.78911030552</v>
      </c>
      <c r="Z10" s="119">
        <f>'GSDP-Ref'!Z120</f>
        <v>245335.82650034453</v>
      </c>
      <c r="AA10" s="119">
        <f>'GSDP-Ref'!AA120</f>
        <v>260171.85689865935</v>
      </c>
      <c r="AB10" s="119">
        <f>'GSDP-Ref'!AB120</f>
        <v>275903.84865044185</v>
      </c>
      <c r="AC10" s="119">
        <f>'GSDP-Ref'!AC120</f>
        <v>292585.84069771454</v>
      </c>
      <c r="AD10" s="119">
        <f>'GSDP-Ref'!AD120</f>
        <v>310275.12735710654</v>
      </c>
      <c r="AE10" s="119">
        <f>'GSDP-Ref'!AE120</f>
        <v>329032.45420497208</v>
      </c>
      <c r="AF10" s="119">
        <f>'GSDP-Ref'!AF120</f>
        <v>348922.22573686298</v>
      </c>
      <c r="AG10" s="119">
        <f>'GSDP-Ref'!AG120</f>
        <v>370012.72550837795</v>
      </c>
    </row>
    <row r="11" spans="1:33" x14ac:dyDescent="0.35">
      <c r="C11" t="str">
        <f>'GSDP-Ref'!C121</f>
        <v>JK</v>
      </c>
      <c r="D11" s="119"/>
      <c r="E11" s="119"/>
      <c r="F11" s="119"/>
      <c r="G11" s="119"/>
      <c r="H11" s="119">
        <f>'GSDP-Ref'!H121</f>
        <v>98630.164217051497</v>
      </c>
      <c r="I11" s="119"/>
      <c r="J11" s="119"/>
      <c r="K11" s="119"/>
      <c r="L11" s="119">
        <f>'GSDP-Ref'!L121</f>
        <v>117778.75189414484</v>
      </c>
      <c r="M11" s="119">
        <f>'GSDP-Ref'!M121</f>
        <v>112552.2328757272</v>
      </c>
      <c r="N11" s="119">
        <f>'GSDP-Ref'!N121</f>
        <v>121411.83711296176</v>
      </c>
      <c r="O11" s="119">
        <f>'GSDP-Ref'!O121</f>
        <v>128584.70688666082</v>
      </c>
      <c r="P11" s="119">
        <f>'GSDP-Ref'!P121</f>
        <v>135165.64681120819</v>
      </c>
      <c r="Q11" s="119">
        <f>'GSDP-Ref'!Q121</f>
        <v>142823.844681552</v>
      </c>
      <c r="R11" s="119">
        <f>'GSDP-Ref'!R121</f>
        <v>150840.11451819059</v>
      </c>
      <c r="S11" s="119">
        <f>'GSDP-Ref'!S121</f>
        <v>159144.02237635039</v>
      </c>
      <c r="T11" s="119">
        <f>'GSDP-Ref'!T121</f>
        <v>167799.11882455976</v>
      </c>
      <c r="U11" s="119">
        <f>'GSDP-Ref'!U121</f>
        <v>176924.13295554733</v>
      </c>
      <c r="V11" s="119">
        <f>'GSDP-Ref'!V121</f>
        <v>186544.53789242232</v>
      </c>
      <c r="W11" s="119">
        <f>'GSDP-Ref'!W121</f>
        <v>196687.18553731285</v>
      </c>
      <c r="X11" s="119">
        <f>'GSDP-Ref'!X121</f>
        <v>207380.38109596624</v>
      </c>
      <c r="Y11" s="119">
        <f>'GSDP-Ref'!Y121</f>
        <v>218653.9616252225</v>
      </c>
      <c r="Z11" s="119">
        <f>'GSDP-Ref'!Z121</f>
        <v>230539.378820251</v>
      </c>
      <c r="AA11" s="119">
        <f>'GSDP-Ref'!AA121</f>
        <v>243069.7862701219</v>
      </c>
      <c r="AB11" s="119">
        <f>'GSDP-Ref'!AB121</f>
        <v>256280.13142259256</v>
      </c>
      <c r="AC11" s="119">
        <f>'GSDP-Ref'!AC121</f>
        <v>270207.25251195912</v>
      </c>
      <c r="AD11" s="119">
        <f>'GSDP-Ref'!AD121</f>
        <v>284889.98071749345</v>
      </c>
      <c r="AE11" s="119">
        <f>'GSDP-Ref'!AE121</f>
        <v>300369.2478343866</v>
      </c>
      <c r="AF11" s="119">
        <f>'GSDP-Ref'!AF121</f>
        <v>316688.19975430192</v>
      </c>
      <c r="AG11" s="119">
        <f>'GSDP-Ref'!AG121</f>
        <v>333892.31606863067</v>
      </c>
    </row>
    <row r="12" spans="1:33" x14ac:dyDescent="0.35">
      <c r="C12" t="str">
        <f>'GSDP-Ref'!C122</f>
        <v>PB</v>
      </c>
      <c r="D12" s="119"/>
      <c r="E12" s="119"/>
      <c r="F12" s="119"/>
      <c r="G12" s="119"/>
      <c r="H12" s="119">
        <f>'GSDP-Ref'!H122</f>
        <v>360944.98263172165</v>
      </c>
      <c r="I12" s="119"/>
      <c r="J12" s="119"/>
      <c r="K12" s="119"/>
      <c r="L12" s="119">
        <f>'GSDP-Ref'!L122</f>
        <v>440705.64146214508</v>
      </c>
      <c r="M12" s="119">
        <f>'GSDP-Ref'!M122</f>
        <v>409833.22305351397</v>
      </c>
      <c r="N12" s="119">
        <f>'GSDP-Ref'!N122</f>
        <v>443082.37606472283</v>
      </c>
      <c r="O12" s="119">
        <f>'GSDP-Ref'!O122</f>
        <v>470210.75659390906</v>
      </c>
      <c r="P12" s="119">
        <f>'GSDP-Ref'!P122</f>
        <v>495278.69814654469</v>
      </c>
      <c r="Q12" s="119">
        <f>'GSDP-Ref'!Q122</f>
        <v>524402.08685930411</v>
      </c>
      <c r="R12" s="119">
        <f>'GSDP-Ref'!R122</f>
        <v>554959.38772661076</v>
      </c>
      <c r="S12" s="119">
        <f>'GSDP-Ref'!S122</f>
        <v>586699.37531438179</v>
      </c>
      <c r="T12" s="119">
        <f>'GSDP-Ref'!T122</f>
        <v>619863.70380786911</v>
      </c>
      <c r="U12" s="119">
        <f>'GSDP-Ref'!U122</f>
        <v>654900.21578289371</v>
      </c>
      <c r="V12" s="119">
        <f>'GSDP-Ref'!V122</f>
        <v>691914.4692639868</v>
      </c>
      <c r="W12" s="119">
        <f>'GSDP-Ref'!W122</f>
        <v>731017.96715904237</v>
      </c>
      <c r="X12" s="119">
        <f>'GSDP-Ref'!X122</f>
        <v>772328.49172187969</v>
      </c>
      <c r="Y12" s="119">
        <f>'GSDP-Ref'!Y122</f>
        <v>815970.45781428192</v>
      </c>
      <c r="Z12" s="119">
        <f>'GSDP-Ref'!Z122</f>
        <v>862075.28602329711</v>
      </c>
      <c r="AA12" s="119">
        <f>'GSDP-Ref'!AA122</f>
        <v>910781.79674884386</v>
      </c>
      <c r="AB12" s="119">
        <f>'GSDP-Ref'!AB122</f>
        <v>962236.62643923692</v>
      </c>
      <c r="AC12" s="119">
        <f>'GSDP-Ref'!AC122</f>
        <v>1016594.6672183259</v>
      </c>
      <c r="AD12" s="119">
        <f>'GSDP-Ref'!AD122</f>
        <v>1074019.5312177325</v>
      </c>
      <c r="AE12" s="119">
        <f>'GSDP-Ref'!AE122</f>
        <v>1134684.0410013637</v>
      </c>
      <c r="AF12" s="119">
        <f>'GSDP-Ref'!AF122</f>
        <v>1198770.7475472265</v>
      </c>
      <c r="AG12" s="119">
        <f>'GSDP-Ref'!AG122</f>
        <v>1266472.4773337424</v>
      </c>
    </row>
    <row r="13" spans="1:33" x14ac:dyDescent="0.35">
      <c r="C13" t="str">
        <f>'GSDP-Ref'!C123</f>
        <v>RJ</v>
      </c>
      <c r="D13" s="119"/>
      <c r="E13" s="119"/>
      <c r="F13" s="119"/>
      <c r="G13" s="119"/>
      <c r="H13" s="119">
        <f>'GSDP-Ref'!H123</f>
        <v>572798.99797112716</v>
      </c>
      <c r="I13" s="119"/>
      <c r="J13" s="119"/>
      <c r="K13" s="119"/>
      <c r="L13" s="119">
        <f>'GSDP-Ref'!L123</f>
        <v>675753.27019226353</v>
      </c>
      <c r="M13" s="119">
        <f>'GSDP-Ref'!M123</f>
        <v>636758.48346314637</v>
      </c>
      <c r="N13" s="119">
        <f>'GSDP-Ref'!N123</f>
        <v>687428.22368209972</v>
      </c>
      <c r="O13" s="119">
        <f>'GSDP-Ref'!O123</f>
        <v>728620.44184204261</v>
      </c>
      <c r="P13" s="119">
        <f>'GSDP-Ref'!P123</f>
        <v>766521.00982568623</v>
      </c>
      <c r="Q13" s="119">
        <f>'GSDP-Ref'!Q123</f>
        <v>810595.44622232544</v>
      </c>
      <c r="R13" s="119">
        <f>'GSDP-Ref'!R123</f>
        <v>856773.44463219063</v>
      </c>
      <c r="S13" s="119">
        <f>'GSDP-Ref'!S123</f>
        <v>904659.56284459447</v>
      </c>
      <c r="T13" s="119">
        <f>'GSDP-Ref'!T123</f>
        <v>954619.33712561871</v>
      </c>
      <c r="U13" s="119">
        <f>'GSDP-Ref'!U123</f>
        <v>1007333.6256251679</v>
      </c>
      <c r="V13" s="119">
        <f>'GSDP-Ref'!V123</f>
        <v>1062954.0632930987</v>
      </c>
      <c r="W13" s="119">
        <f>'GSDP-Ref'!W123</f>
        <v>1121640.6204161127</v>
      </c>
      <c r="X13" s="119">
        <f>'GSDP-Ref'!X123</f>
        <v>1183562.0601854243</v>
      </c>
      <c r="Y13" s="119">
        <f>'GSDP-Ref'!Y123</f>
        <v>1248896.4213505469</v>
      </c>
      <c r="Z13" s="119">
        <f>'GSDP-Ref'!Z123</f>
        <v>1317831.5273328908</v>
      </c>
      <c r="AA13" s="119">
        <f>'GSDP-Ref'!AA123</f>
        <v>1390565.5232480173</v>
      </c>
      <c r="AB13" s="119">
        <f>'GSDP-Ref'!AB123</f>
        <v>1467307.4423646403</v>
      </c>
      <c r="AC13" s="119">
        <f>'GSDP-Ref'!AC123</f>
        <v>1548277.8036120359</v>
      </c>
      <c r="AD13" s="119">
        <f>'GSDP-Ref'!AD123</f>
        <v>1633709.2418356691</v>
      </c>
      <c r="AE13" s="119">
        <f>'GSDP-Ref'!AE123</f>
        <v>1723847.1725937952</v>
      </c>
      <c r="AF13" s="119">
        <f>'GSDP-Ref'!AF123</f>
        <v>1818950.4933858407</v>
      </c>
      <c r="AG13" s="119">
        <f>'GSDP-Ref'!AG123</f>
        <v>1919292.3233067372</v>
      </c>
    </row>
    <row r="14" spans="1:33" x14ac:dyDescent="0.35">
      <c r="C14" t="str">
        <f>'GSDP-Ref'!C124</f>
        <v>UP</v>
      </c>
      <c r="D14" s="119"/>
      <c r="E14" s="119"/>
      <c r="F14" s="119"/>
      <c r="G14" s="119"/>
      <c r="H14" s="119">
        <f>'GSDP-Ref'!H124</f>
        <v>923492.30976204306</v>
      </c>
      <c r="I14" s="119"/>
      <c r="J14" s="119"/>
      <c r="K14" s="119"/>
      <c r="L14" s="119">
        <f>'GSDP-Ref'!L124</f>
        <v>1131247.2970154227</v>
      </c>
      <c r="M14" s="119">
        <f>'GSDP-Ref'!M124</f>
        <v>1051054.7509810925</v>
      </c>
      <c r="N14" s="119">
        <f>'GSDP-Ref'!N124</f>
        <v>1139337.8322581975</v>
      </c>
      <c r="O14" s="119">
        <f>'GSDP-Ref'!O124</f>
        <v>1212553.9501274372</v>
      </c>
      <c r="P14" s="119">
        <f>'GSDP-Ref'!P124</f>
        <v>1280850.2048792785</v>
      </c>
      <c r="Q14" s="119">
        <f>'GSDP-Ref'!Q124</f>
        <v>1360044.1236372727</v>
      </c>
      <c r="R14" s="119">
        <f>'GSDP-Ref'!R124</f>
        <v>1443408.9559185901</v>
      </c>
      <c r="S14" s="119">
        <f>'GSDP-Ref'!S124</f>
        <v>1530323.1088424721</v>
      </c>
      <c r="T14" s="119">
        <f>'GSDP-Ref'!T124</f>
        <v>1621446.9537671253</v>
      </c>
      <c r="U14" s="119">
        <f>'GSDP-Ref'!U124</f>
        <v>1717989.1186516955</v>
      </c>
      <c r="V14" s="119">
        <f>'GSDP-Ref'!V124</f>
        <v>1820271.3499977221</v>
      </c>
      <c r="W14" s="119">
        <f>'GSDP-Ref'!W124</f>
        <v>1928634.4757804957</v>
      </c>
      <c r="X14" s="119">
        <f>'GSDP-Ref'!X124</f>
        <v>2043439.5357404593</v>
      </c>
      <c r="Y14" s="119">
        <f>'GSDP-Ref'!Y124</f>
        <v>2165068.9785521007</v>
      </c>
      <c r="Z14" s="119">
        <f>'GSDP-Ref'!Z124</f>
        <v>2293927.9298231723</v>
      </c>
      <c r="AA14" s="119">
        <f>'GSDP-Ref'!AA124</f>
        <v>2430445.5351104843</v>
      </c>
      <c r="AB14" s="119">
        <f>'GSDP-Ref'!AB124</f>
        <v>2575076.3823857019</v>
      </c>
      <c r="AC14" s="119">
        <f>'GSDP-Ref'!AC124</f>
        <v>2728302.0086463126</v>
      </c>
      <c r="AD14" s="119">
        <f>'GSDP-Ref'!AD124</f>
        <v>2890632.4956441424</v>
      </c>
      <c r="AE14" s="119">
        <f>'GSDP-Ref'!AE124</f>
        <v>3062608.1599973198</v>
      </c>
      <c r="AF14" s="119">
        <f>'GSDP-Ref'!AF124</f>
        <v>3244801.3432624782</v>
      </c>
      <c r="AG14" s="119">
        <f>'GSDP-Ref'!AG124</f>
        <v>3437818.3078731177</v>
      </c>
    </row>
    <row r="15" spans="1:33" x14ac:dyDescent="0.35">
      <c r="C15" t="str">
        <f>'GSDP-Ref'!C125</f>
        <v>UK</v>
      </c>
      <c r="D15" s="119"/>
      <c r="E15" s="119"/>
      <c r="F15" s="119"/>
      <c r="G15" s="119"/>
      <c r="H15" s="119">
        <f>'GSDP-Ref'!H125</f>
        <v>155262.80182658884</v>
      </c>
      <c r="I15" s="119"/>
      <c r="J15" s="119"/>
      <c r="K15" s="119"/>
      <c r="L15" s="119">
        <f>'GSDP-Ref'!L125</f>
        <v>187180.26989500134</v>
      </c>
      <c r="M15" s="119">
        <f>'GSDP-Ref'!M125</f>
        <v>169684.78134452086</v>
      </c>
      <c r="N15" s="119">
        <f>'GSDP-Ref'!N125</f>
        <v>184870.26464425455</v>
      </c>
      <c r="O15" s="119">
        <f>'GSDP-Ref'!O125</f>
        <v>197125.88875865247</v>
      </c>
      <c r="P15" s="119">
        <f>'GSDP-Ref'!P125</f>
        <v>208626.26595314103</v>
      </c>
      <c r="Q15" s="119">
        <f>'GSDP-Ref'!Q125</f>
        <v>221948.23235313559</v>
      </c>
      <c r="R15" s="119">
        <f>'GSDP-Ref'!R125</f>
        <v>236002.24656983695</v>
      </c>
      <c r="S15" s="119">
        <f>'GSDP-Ref'!S125</f>
        <v>250690.52926545744</v>
      </c>
      <c r="T15" s="119">
        <f>'GSDP-Ref'!T125</f>
        <v>266124.94534059695</v>
      </c>
      <c r="U15" s="119">
        <f>'GSDP-Ref'!U125</f>
        <v>282508.35621278296</v>
      </c>
      <c r="V15" s="119">
        <f>'GSDP-Ref'!V125</f>
        <v>299899.03775374853</v>
      </c>
      <c r="W15" s="119">
        <f>'GSDP-Ref'!W125</f>
        <v>318358.84016418306</v>
      </c>
      <c r="X15" s="119">
        <f>'GSDP-Ref'!X125</f>
        <v>337953.40695644327</v>
      </c>
      <c r="Y15" s="119">
        <f>'GSDP-Ref'!Y125</f>
        <v>358752.40733904985</v>
      </c>
      <c r="Z15" s="119">
        <f>'GSDP-Ref'!Z125</f>
        <v>380829.78282233782</v>
      </c>
      <c r="AA15" s="119">
        <f>'GSDP-Ref'!AA125</f>
        <v>404264.00891467754</v>
      </c>
      <c r="AB15" s="119">
        <f>'GSDP-Ref'!AB125</f>
        <v>429138.37283178704</v>
      </c>
      <c r="AC15" s="119">
        <f>'GSDP-Ref'!AC125</f>
        <v>455541.26819799811</v>
      </c>
      <c r="AD15" s="119">
        <f>'GSDP-Ref'!AD125</f>
        <v>483566.50777812023</v>
      </c>
      <c r="AE15" s="119">
        <f>'GSDP-Ref'!AE125</f>
        <v>513313.65534197324</v>
      </c>
      <c r="AF15" s="119">
        <f>'GSDP-Ref'!AF125</f>
        <v>544888.37783096323</v>
      </c>
      <c r="AG15" s="119">
        <f>'GSDP-Ref'!AG125</f>
        <v>578402.81906747201</v>
      </c>
    </row>
    <row r="16" spans="1:33" x14ac:dyDescent="0.35">
      <c r="C16" t="str">
        <f>'GSDP-Ref'!C126</f>
        <v>DL</v>
      </c>
      <c r="D16" s="119"/>
      <c r="E16" s="119"/>
      <c r="F16" s="119"/>
      <c r="G16" s="119"/>
      <c r="H16" s="119">
        <f>'GSDP-Ref'!H126</f>
        <v>483609.04375470045</v>
      </c>
      <c r="I16" s="119"/>
      <c r="J16" s="119"/>
      <c r="K16" s="119"/>
      <c r="L16" s="119">
        <f>'GSDP-Ref'!L126</f>
        <v>584023.02322511806</v>
      </c>
      <c r="M16" s="119">
        <f>'GSDP-Ref'!M126</f>
        <v>544687.49198585912</v>
      </c>
      <c r="N16" s="119">
        <f>'GSDP-Ref'!N126</f>
        <v>594980.18790656945</v>
      </c>
      <c r="O16" s="119">
        <f>'GSDP-Ref'!O126</f>
        <v>635999.75671921798</v>
      </c>
      <c r="P16" s="119">
        <f>'GSDP-Ref'!P126</f>
        <v>672674.33540382201</v>
      </c>
      <c r="Q16" s="119">
        <f>'GSDP-Ref'!Q126</f>
        <v>715171.42228972749</v>
      </c>
      <c r="R16" s="119">
        <f>'GSDP-Ref'!R126</f>
        <v>759971.29160866456</v>
      </c>
      <c r="S16" s="119">
        <f>'GSDP-Ref'!S126</f>
        <v>806754.81314373261</v>
      </c>
      <c r="T16" s="119">
        <f>'GSDP-Ref'!T126</f>
        <v>855877.89781933406</v>
      </c>
      <c r="U16" s="119">
        <f>'GSDP-Ref'!U126</f>
        <v>907988.00736406411</v>
      </c>
      <c r="V16" s="119">
        <f>'GSDP-Ref'!V126</f>
        <v>963266.53960799507</v>
      </c>
      <c r="W16" s="119">
        <f>'GSDP-Ref'!W126</f>
        <v>1021905.8949923798</v>
      </c>
      <c r="X16" s="119">
        <f>'GSDP-Ref'!X126</f>
        <v>1084110.1431607872</v>
      </c>
      <c r="Y16" s="119">
        <f>'GSDP-Ref'!Y126</f>
        <v>1150095.7298917531</v>
      </c>
      <c r="Z16" s="119">
        <f>'GSDP-Ref'!Z126</f>
        <v>1220092.2268118819</v>
      </c>
      <c r="AA16" s="119">
        <f>'GSDP-Ref'!AA126</f>
        <v>1294343.1264756517</v>
      </c>
      <c r="AB16" s="119">
        <f>'GSDP-Ref'!AB126</f>
        <v>1373106.6855543749</v>
      </c>
      <c r="AC16" s="119">
        <f>'GSDP-Ref'!AC126</f>
        <v>1456656.8190423895</v>
      </c>
      <c r="AD16" s="119">
        <f>'GSDP-Ref'!AD126</f>
        <v>1545284.0485641817</v>
      </c>
      <c r="AE16" s="119">
        <f>'GSDP-Ref'!AE126</f>
        <v>1639296.5080523428</v>
      </c>
      <c r="AF16" s="119">
        <f>'GSDP-Ref'!AF126</f>
        <v>1739021.0102637343</v>
      </c>
      <c r="AG16" s="119">
        <f>'GSDP-Ref'!AG126</f>
        <v>1844804.1778105651</v>
      </c>
    </row>
    <row r="17" spans="3:33" x14ac:dyDescent="0.35">
      <c r="C17" t="str">
        <f>'GSDP-Ref'!C127</f>
        <v>AP</v>
      </c>
      <c r="D17" s="119"/>
      <c r="E17" s="119"/>
      <c r="F17" s="119"/>
      <c r="G17" s="119"/>
      <c r="H17" s="119">
        <f>'GSDP-Ref'!H127</f>
        <v>506978.74177253508</v>
      </c>
      <c r="I17" s="119"/>
      <c r="J17" s="119"/>
      <c r="K17" s="119"/>
      <c r="L17" s="119">
        <f>'GSDP-Ref'!L127</f>
        <v>666027.95658880391</v>
      </c>
      <c r="M17" s="119">
        <f>'GSDP-Ref'!M127</f>
        <v>646601.11913169525</v>
      </c>
      <c r="N17" s="119">
        <f>'GSDP-Ref'!N127</f>
        <v>706725.55673875322</v>
      </c>
      <c r="O17" s="119">
        <f>'GSDP-Ref'!O127</f>
        <v>755879.09301596286</v>
      </c>
      <c r="P17" s="119">
        <f>'GSDP-Ref'!P127</f>
        <v>799900.03530143667</v>
      </c>
      <c r="Q17" s="119">
        <f>'GSDP-Ref'!Q127</f>
        <v>850896.00288490613</v>
      </c>
      <c r="R17" s="119">
        <f>'GSDP-Ref'!R127</f>
        <v>904688.33837080258</v>
      </c>
      <c r="S17" s="119">
        <f>'GSDP-Ref'!S127</f>
        <v>960901.44025927945</v>
      </c>
      <c r="T17" s="119">
        <f>'GSDP-Ref'!T127</f>
        <v>1019963.3446215121</v>
      </c>
      <c r="U17" s="119">
        <f>'GSDP-Ref'!U127</f>
        <v>1082650.6460447849</v>
      </c>
      <c r="V17" s="119">
        <f>'GSDP-Ref'!V127</f>
        <v>1149185.6004542478</v>
      </c>
      <c r="W17" s="119">
        <f>'GSDP-Ref'!W127</f>
        <v>1219804.0729050806</v>
      </c>
      <c r="X17" s="119">
        <f>'GSDP-Ref'!X127</f>
        <v>1294756.3699507935</v>
      </c>
      <c r="Y17" s="119">
        <f>'GSDP-Ref'!Y127</f>
        <v>1374308.1228669123</v>
      </c>
      <c r="Z17" s="119">
        <f>'GSDP-Ref'!Z127</f>
        <v>1458741.2248340405</v>
      </c>
      <c r="AA17" s="119">
        <f>'GSDP-Ref'!AA127</f>
        <v>1548354.82537357</v>
      </c>
      <c r="AB17" s="119">
        <f>'GSDP-Ref'!AB127</f>
        <v>1643466.3855301274</v>
      </c>
      <c r="AC17" s="119">
        <f>'GSDP-Ref'!AC127</f>
        <v>1744412.7975078728</v>
      </c>
      <c r="AD17" s="119">
        <f>'GSDP-Ref'!AD127</f>
        <v>1851551.5726937957</v>
      </c>
      <c r="AE17" s="119">
        <f>'GSDP-Ref'!AE127</f>
        <v>1965262.1022409289</v>
      </c>
      <c r="AF17" s="119">
        <f>'GSDP-Ref'!AF127</f>
        <v>2085946.9946388141</v>
      </c>
      <c r="AG17" s="119">
        <f>'GSDP-Ref'!AG127</f>
        <v>2214033.4949683999</v>
      </c>
    </row>
    <row r="18" spans="3:33" x14ac:dyDescent="0.35">
      <c r="C18" t="str">
        <f>'GSDP-Ref'!C128</f>
        <v>KA</v>
      </c>
      <c r="D18" s="119"/>
      <c r="E18" s="119"/>
      <c r="F18" s="119"/>
      <c r="G18" s="119"/>
      <c r="H18" s="119">
        <f>'GSDP-Ref'!H128</f>
        <v>845289.41086635133</v>
      </c>
      <c r="I18" s="119"/>
      <c r="J18" s="119"/>
      <c r="K18" s="119"/>
      <c r="L18" s="119">
        <f>'GSDP-Ref'!L128</f>
        <v>1143382.0549137644</v>
      </c>
      <c r="M18" s="119">
        <f>'GSDP-Ref'!M128</f>
        <v>1103395.6304832324</v>
      </c>
      <c r="N18" s="119">
        <f>'GSDP-Ref'!N128</f>
        <v>1214093.4393273343</v>
      </c>
      <c r="O18" s="119">
        <f>'GSDP-Ref'!O128</f>
        <v>1306845.9559112329</v>
      </c>
      <c r="P18" s="119">
        <f>'GSDP-Ref'!P128</f>
        <v>1391389.384030839</v>
      </c>
      <c r="Q18" s="119">
        <f>'GSDP-Ref'!Q128</f>
        <v>1484238.463110276</v>
      </c>
      <c r="R18" s="119">
        <f>'GSDP-Ref'!R128</f>
        <v>1577541.2441135552</v>
      </c>
      <c r="S18" s="119">
        <f>'GSDP-Ref'!S128</f>
        <v>1675001.1386671744</v>
      </c>
      <c r="T18" s="119">
        <f>'GSDP-Ref'!T128</f>
        <v>1777359.8224954004</v>
      </c>
      <c r="U18" s="119">
        <f>'GSDP-Ref'!U128</f>
        <v>1885965.159959059</v>
      </c>
      <c r="V18" s="119">
        <f>'GSDP-Ref'!V128</f>
        <v>2001197.8782520005</v>
      </c>
      <c r="W18" s="119">
        <f>'GSDP-Ref'!W128</f>
        <v>2123461.8814066565</v>
      </c>
      <c r="X18" s="119">
        <f>'GSDP-Ref'!X128</f>
        <v>2253185.6595753417</v>
      </c>
      <c r="Y18" s="119">
        <f>'GSDP-Ref'!Y128</f>
        <v>2390823.7839113874</v>
      </c>
      <c r="Z18" s="119">
        <f>'GSDP-Ref'!Z128</f>
        <v>2536858.4922441617</v>
      </c>
      <c r="AA18" s="119">
        <f>'GSDP-Ref'!AA128</f>
        <v>2691801.3710568957</v>
      </c>
      <c r="AB18" s="119">
        <f>'GSDP-Ref'!AB128</f>
        <v>2856195.1396101988</v>
      </c>
      <c r="AC18" s="119">
        <f>'GSDP-Ref'!AC128</f>
        <v>3030615.5424082745</v>
      </c>
      <c r="AD18" s="119">
        <f>'GSDP-Ref'!AD128</f>
        <v>3215673.3565804879</v>
      </c>
      <c r="AE18" s="119">
        <f>'GSDP-Ref'!AE128</f>
        <v>3412016.5211492605</v>
      </c>
      <c r="AF18" s="119">
        <f>'GSDP-Ref'!AF128</f>
        <v>3620332.3955777916</v>
      </c>
      <c r="AG18" s="119">
        <f>'GSDP-Ref'!AG128</f>
        <v>3841350.1554390881</v>
      </c>
    </row>
    <row r="19" spans="3:33" x14ac:dyDescent="0.35">
      <c r="C19" t="str">
        <f>'GSDP-Ref'!C129</f>
        <v>KL</v>
      </c>
      <c r="D19" s="119"/>
      <c r="E19" s="119"/>
      <c r="F19" s="119"/>
      <c r="G19" s="119"/>
      <c r="H19" s="119">
        <f>'GSDP-Ref'!H129</f>
        <v>458786.63499884738</v>
      </c>
      <c r="I19" s="119"/>
      <c r="J19" s="119"/>
      <c r="K19" s="119"/>
      <c r="L19" s="119">
        <f>'GSDP-Ref'!L129</f>
        <v>563346.25961551117</v>
      </c>
      <c r="M19" s="119">
        <f>'GSDP-Ref'!M129</f>
        <v>496197.13706830656</v>
      </c>
      <c r="N19" s="119">
        <f>'GSDP-Ref'!N129</f>
        <v>537923.16952100443</v>
      </c>
      <c r="O19" s="119">
        <f>'GSDP-Ref'!O129</f>
        <v>572542.35558037856</v>
      </c>
      <c r="P19" s="119">
        <f>'GSDP-Ref'!P129</f>
        <v>604844.46314119</v>
      </c>
      <c r="Q19" s="119">
        <f>'GSDP-Ref'!Q129</f>
        <v>642298.90738010628</v>
      </c>
      <c r="R19" s="119">
        <f>'GSDP-Ref'!R129</f>
        <v>681729.98789847584</v>
      </c>
      <c r="S19" s="119">
        <f>'GSDP-Ref'!S129</f>
        <v>722844.6258650017</v>
      </c>
      <c r="T19" s="119">
        <f>'GSDP-Ref'!T129</f>
        <v>765955.22457281838</v>
      </c>
      <c r="U19" s="119">
        <f>'GSDP-Ref'!U129</f>
        <v>811633.31298201613</v>
      </c>
      <c r="V19" s="119">
        <f>'GSDP-Ref'!V129</f>
        <v>860031.59552556847</v>
      </c>
      <c r="W19" s="119">
        <f>'GSDP-Ref'!W129</f>
        <v>911311.84742483939</v>
      </c>
      <c r="X19" s="119">
        <f>'GSDP-Ref'!X129</f>
        <v>965645.4528605676</v>
      </c>
      <c r="Y19" s="119">
        <f>'GSDP-Ref'!Y129</f>
        <v>1023213.975037768</v>
      </c>
      <c r="Z19" s="119">
        <f>'GSDP-Ref'!Z129</f>
        <v>1084209.7600326973</v>
      </c>
      <c r="AA19" s="119">
        <f>'GSDP-Ref'!AA129</f>
        <v>1148836.5764217051</v>
      </c>
      <c r="AB19" s="119">
        <f>'GSDP-Ref'!AB129</f>
        <v>1217310.2928100594</v>
      </c>
      <c r="AC19" s="119">
        <f>'GSDP-Ref'!AC129</f>
        <v>1289859.5955040934</v>
      </c>
      <c r="AD19" s="119">
        <f>'GSDP-Ref'!AD129</f>
        <v>1366726.748702677</v>
      </c>
      <c r="AE19" s="119">
        <f>'GSDP-Ref'!AE129</f>
        <v>1448168.3997244986</v>
      </c>
      <c r="AF19" s="119">
        <f>'GSDP-Ref'!AF129</f>
        <v>1534456.4319364622</v>
      </c>
      <c r="AG19" s="119">
        <f>'GSDP-Ref'!AG129</f>
        <v>1625878.8682060449</v>
      </c>
    </row>
    <row r="20" spans="3:33" x14ac:dyDescent="0.35">
      <c r="C20" t="str">
        <f>'GSDP-Ref'!C130</f>
        <v>TN</v>
      </c>
      <c r="D20" s="119"/>
      <c r="E20" s="119"/>
      <c r="F20" s="119"/>
      <c r="G20" s="119"/>
      <c r="H20" s="119">
        <f>'GSDP-Ref'!H130</f>
        <v>1003189.8417204415</v>
      </c>
      <c r="I20" s="119"/>
      <c r="J20" s="119"/>
      <c r="K20" s="119"/>
      <c r="L20" s="119">
        <f>'GSDP-Ref'!L130</f>
        <v>1297368.7077550301</v>
      </c>
      <c r="M20" s="119">
        <f>'GSDP-Ref'!M130</f>
        <v>1275446.3577640527</v>
      </c>
      <c r="N20" s="119">
        <f>'GSDP-Ref'!N130</f>
        <v>1388339.634715134</v>
      </c>
      <c r="O20" s="119">
        <f>'GSDP-Ref'!O130</f>
        <v>1479194.7790118218</v>
      </c>
      <c r="P20" s="119">
        <f>'GSDP-Ref'!P130</f>
        <v>1564241.2616535071</v>
      </c>
      <c r="Q20" s="119">
        <f>'GSDP-Ref'!Q130</f>
        <v>1662798.043592595</v>
      </c>
      <c r="R20" s="119">
        <f>'GSDP-Ref'!R130</f>
        <v>1766676.4640037441</v>
      </c>
      <c r="S20" s="119">
        <f>'GSDP-Ref'!S130</f>
        <v>1875132.2161646879</v>
      </c>
      <c r="T20" s="119">
        <f>'GSDP-Ref'!T130</f>
        <v>1988990.2100553624</v>
      </c>
      <c r="U20" s="119">
        <f>'GSDP-Ref'!U130</f>
        <v>2109752.2595351422</v>
      </c>
      <c r="V20" s="119">
        <f>'GSDP-Ref'!V130</f>
        <v>2237836.4696125099</v>
      </c>
      <c r="W20" s="119">
        <f>'GSDP-Ref'!W130</f>
        <v>2373686.2346363529</v>
      </c>
      <c r="X20" s="119">
        <f>'GSDP-Ref'!X130</f>
        <v>2517771.7661808901</v>
      </c>
      <c r="Y20" s="119">
        <f>'GSDP-Ref'!Y130</f>
        <v>2670591.7131397193</v>
      </c>
      <c r="Z20" s="119">
        <f>'GSDP-Ref'!Z130</f>
        <v>2832674.8795882212</v>
      </c>
      <c r="AA20" s="119">
        <f>'GSDP-Ref'!AA130</f>
        <v>3004582.0463083875</v>
      </c>
      <c r="AB20" s="119">
        <f>'GSDP-Ref'!AB130</f>
        <v>3186907.9022251647</v>
      </c>
      <c r="AC20" s="119">
        <f>'GSDP-Ref'!AC130</f>
        <v>3380283.09237972</v>
      </c>
      <c r="AD20" s="119">
        <f>'GSDP-Ref'!AD130</f>
        <v>3585376.3894640761</v>
      </c>
      <c r="AE20" s="119">
        <f>'GSDP-Ref'!AE130</f>
        <v>3802896.9963645348</v>
      </c>
      <c r="AF20" s="119">
        <f>'GSDP-Ref'!AF130</f>
        <v>4033596.987609813</v>
      </c>
      <c r="AG20" s="119">
        <f>'GSDP-Ref'!AG130</f>
        <v>4278273.8980951775</v>
      </c>
    </row>
    <row r="21" spans="3:33" x14ac:dyDescent="0.35">
      <c r="C21" t="str">
        <f>'GSDP-Ref'!C131</f>
        <v>TS</v>
      </c>
      <c r="D21" s="119"/>
      <c r="E21" s="119"/>
      <c r="F21" s="119"/>
      <c r="G21" s="119"/>
      <c r="H21" s="119">
        <f>'GSDP-Ref'!H131</f>
        <v>472342.92993261531</v>
      </c>
      <c r="I21" s="119"/>
      <c r="J21" s="119"/>
      <c r="K21" s="119"/>
      <c r="L21" s="119">
        <f>'GSDP-Ref'!L131</f>
        <v>635100.49178532348</v>
      </c>
      <c r="M21" s="119">
        <f>'GSDP-Ref'!M131</f>
        <v>594557.60101061605</v>
      </c>
      <c r="N21" s="119">
        <f>'GSDP-Ref'!N131</f>
        <v>652020.93553954887</v>
      </c>
      <c r="O21" s="119">
        <f>'GSDP-Ref'!O131</f>
        <v>699597.66240171506</v>
      </c>
      <c r="P21" s="119">
        <f>'GSDP-Ref'!P131</f>
        <v>742594.94488970144</v>
      </c>
      <c r="Q21" s="119">
        <f>'GSDP-Ref'!Q131</f>
        <v>789856.7437492715</v>
      </c>
      <c r="R21" s="119">
        <f>'GSDP-Ref'!R131</f>
        <v>839704.37032279687</v>
      </c>
      <c r="S21" s="119">
        <f>'GSDP-Ref'!S131</f>
        <v>891788.44332536752</v>
      </c>
      <c r="T21" s="119">
        <f>'GSDP-Ref'!T131</f>
        <v>946505.48377408762</v>
      </c>
      <c r="U21" s="119">
        <f>'GSDP-Ref'!U131</f>
        <v>1004575.272518823</v>
      </c>
      <c r="V21" s="119">
        <f>'GSDP-Ref'!V131</f>
        <v>1066202.9858378626</v>
      </c>
      <c r="W21" s="119">
        <f>'GSDP-Ref'!W131</f>
        <v>1131606.340974198</v>
      </c>
      <c r="X21" s="119">
        <f>'GSDP-Ref'!X131</f>
        <v>1201016.3618050991</v>
      </c>
      <c r="Y21" s="119">
        <f>'GSDP-Ref'!Y131</f>
        <v>1274678.1912084438</v>
      </c>
      <c r="Z21" s="119">
        <f>'GSDP-Ref'!Z131</f>
        <v>1352851.9529708747</v>
      </c>
      <c r="AA21" s="119">
        <f>'GSDP-Ref'!AA131</f>
        <v>1435813.6662560327</v>
      </c>
      <c r="AB21" s="119">
        <f>'GSDP-Ref'!AB131</f>
        <v>1523856.2158348325</v>
      </c>
      <c r="AC21" s="119">
        <f>'GSDP-Ref'!AC131</f>
        <v>1617290.3814746167</v>
      </c>
      <c r="AD21" s="119">
        <f>'GSDP-Ref'!AD131</f>
        <v>1716445.930090765</v>
      </c>
      <c r="AE21" s="119">
        <f>'GSDP-Ref'!AE131</f>
        <v>1821672.7744836202</v>
      </c>
      <c r="AF21" s="119">
        <f>'GSDP-Ref'!AF131</f>
        <v>1933342.2027162558</v>
      </c>
      <c r="AG21" s="119">
        <f>'GSDP-Ref'!AG131</f>
        <v>2051848.1824353409</v>
      </c>
    </row>
    <row r="22" spans="3:33" x14ac:dyDescent="0.35">
      <c r="C22" t="str">
        <f>'GSDP-Ref'!C132</f>
        <v>CG</v>
      </c>
      <c r="D22" s="119"/>
      <c r="E22" s="119"/>
      <c r="F22" s="119"/>
      <c r="G22" s="119"/>
      <c r="H22" s="119">
        <f>'GSDP-Ref'!H132</f>
        <v>193784.00888281307</v>
      </c>
      <c r="I22" s="119"/>
      <c r="J22" s="119"/>
      <c r="K22" s="119"/>
      <c r="L22" s="119">
        <f>'GSDP-Ref'!L132</f>
        <v>248474.00381628776</v>
      </c>
      <c r="M22" s="119">
        <f>'GSDP-Ref'!M132</f>
        <v>236765.96685132786</v>
      </c>
      <c r="N22" s="119">
        <f>'GSDP-Ref'!N132</f>
        <v>256222.98771991543</v>
      </c>
      <c r="O22" s="119">
        <f>'GSDP-Ref'!O132</f>
        <v>272231.43912200589</v>
      </c>
      <c r="P22" s="119">
        <f>'GSDP-Ref'!P132</f>
        <v>287082.80844335904</v>
      </c>
      <c r="Q22" s="119">
        <f>'GSDP-Ref'!Q132</f>
        <v>304322.09022745019</v>
      </c>
      <c r="R22" s="119">
        <f>'GSDP-Ref'!R132</f>
        <v>322434.50509156339</v>
      </c>
      <c r="S22" s="119">
        <f>'GSDP-Ref'!S132</f>
        <v>341276.89585237944</v>
      </c>
      <c r="T22" s="119">
        <f>'GSDP-Ref'!T132</f>
        <v>360992.46123984118</v>
      </c>
      <c r="U22" s="119">
        <f>'GSDP-Ref'!U132</f>
        <v>381845.28461598308</v>
      </c>
      <c r="V22" s="119">
        <f>'GSDP-Ref'!V132</f>
        <v>403900.87361307122</v>
      </c>
      <c r="W22" s="119">
        <f>'GSDP-Ref'!W132</f>
        <v>427228.5041427539</v>
      </c>
      <c r="X22" s="119">
        <f>'GSDP-Ref'!X132</f>
        <v>451901.43689054687</v>
      </c>
      <c r="Y22" s="119">
        <f>'GSDP-Ref'!Y132</f>
        <v>477997.14623360033</v>
      </c>
      <c r="Z22" s="119">
        <f>'GSDP-Ref'!Z132</f>
        <v>505597.56229385163</v>
      </c>
      <c r="AA22" s="119">
        <f>'GSDP-Ref'!AA132</f>
        <v>534789.32687944081</v>
      </c>
      <c r="AB22" s="119">
        <f>'GSDP-Ref'!AB132</f>
        <v>565664.06411037792</v>
      </c>
      <c r="AC22" s="119">
        <f>'GSDP-Ref'!AC132</f>
        <v>598318.66657002317</v>
      </c>
      <c r="AD22" s="119">
        <f>'GSDP-Ref'!AD132</f>
        <v>632855.59787212114</v>
      </c>
      <c r="AE22" s="119">
        <f>'GSDP-Ref'!AE132</f>
        <v>669383.21258406609</v>
      </c>
      <c r="AF22" s="119">
        <f>'GSDP-Ref'!AF132</f>
        <v>708016.09450093063</v>
      </c>
      <c r="AG22" s="119">
        <f>'GSDP-Ref'!AG132</f>
        <v>748875.41432170605</v>
      </c>
    </row>
    <row r="23" spans="3:33" x14ac:dyDescent="0.35">
      <c r="C23" t="str">
        <f>'GSDP-Ref'!C133</f>
        <v>GA</v>
      </c>
      <c r="D23" s="119"/>
      <c r="E23" s="119"/>
      <c r="F23" s="119"/>
      <c r="G23" s="119"/>
      <c r="H23" s="119">
        <f>'GSDP-Ref'!H133</f>
        <v>46864.807132614151</v>
      </c>
      <c r="I23" s="119"/>
      <c r="J23" s="119"/>
      <c r="K23" s="119"/>
      <c r="L23" s="119">
        <f>'GSDP-Ref'!L133</f>
        <v>52801.845621882421</v>
      </c>
      <c r="M23" s="119">
        <f>'GSDP-Ref'!M133</f>
        <v>52050.405460946131</v>
      </c>
      <c r="N23" s="119">
        <f>'GSDP-Ref'!N133</f>
        <v>55049.511676954295</v>
      </c>
      <c r="O23" s="119">
        <f>'GSDP-Ref'!O133</f>
        <v>57359.945026824164</v>
      </c>
      <c r="P23" s="119">
        <f>'GSDP-Ref'!P133</f>
        <v>59547.246531795274</v>
      </c>
      <c r="Q23" s="119">
        <f>'GSDP-Ref'!Q133</f>
        <v>62399.154736644021</v>
      </c>
      <c r="R23" s="119">
        <f>'GSDP-Ref'!R133</f>
        <v>65653.241714779186</v>
      </c>
      <c r="S23" s="119">
        <f>'GSDP-Ref'!S133</f>
        <v>69351.714057746809</v>
      </c>
      <c r="T23" s="119">
        <f>'GSDP-Ref'!T133</f>
        <v>73212.306931491941</v>
      </c>
      <c r="U23" s="119">
        <f>'GSDP-Ref'!U133</f>
        <v>77287.460780368914</v>
      </c>
      <c r="V23" s="119">
        <f>'GSDP-Ref'!V133</f>
        <v>81589.082183025574</v>
      </c>
      <c r="W23" s="119">
        <f>'GSDP-Ref'!W133</f>
        <v>86129.737501980795</v>
      </c>
      <c r="X23" s="119">
        <f>'GSDP-Ref'!X133</f>
        <v>90922.689395387526</v>
      </c>
      <c r="Y23" s="119">
        <f>'GSDP-Ref'!Y133</f>
        <v>95981.935346777042</v>
      </c>
      <c r="Z23" s="119">
        <f>'GSDP-Ref'!Z133</f>
        <v>101322.24832418482</v>
      </c>
      <c r="AA23" s="119">
        <f>'GSDP-Ref'!AA133</f>
        <v>106959.21968620231</v>
      </c>
      <c r="AB23" s="119">
        <f>'GSDP-Ref'!AB133</f>
        <v>112909.30445898019</v>
      </c>
      <c r="AC23" s="119">
        <f>'GSDP-Ref'!AC133</f>
        <v>119189.8691150471</v>
      </c>
      <c r="AD23" s="119">
        <f>'GSDP-Ref'!AD133</f>
        <v>125819.24199202338</v>
      </c>
      <c r="AE23" s="119">
        <f>'GSDP-Ref'!AE133</f>
        <v>132816.76649692081</v>
      </c>
      <c r="AF23" s="119">
        <f>'GSDP-Ref'!AF133</f>
        <v>140202.85724975314</v>
      </c>
      <c r="AG23" s="119">
        <f>'GSDP-Ref'!AG133</f>
        <v>147999.05932865324</v>
      </c>
    </row>
    <row r="24" spans="3:33" x14ac:dyDescent="0.35">
      <c r="C24" t="str">
        <f>'GSDP-Ref'!C134</f>
        <v>GJ</v>
      </c>
      <c r="D24" s="119"/>
      <c r="E24" s="119"/>
      <c r="F24" s="119"/>
      <c r="G24" s="119"/>
      <c r="H24" s="119">
        <f>'GSDP-Ref'!H134</f>
        <v>909484.99650273693</v>
      </c>
      <c r="I24" s="119"/>
      <c r="J24" s="119"/>
      <c r="K24" s="119"/>
      <c r="L24" s="119">
        <f>'GSDP-Ref'!L134</f>
        <v>1261841.7075340566</v>
      </c>
      <c r="M24" s="119">
        <f>'GSDP-Ref'!M134</f>
        <v>1200227.7319738143</v>
      </c>
      <c r="N24" s="119">
        <f>'GSDP-Ref'!N134</f>
        <v>1333196.7036047084</v>
      </c>
      <c r="O24" s="119">
        <f>'GSDP-Ref'!O134</f>
        <v>1442175.6589373327</v>
      </c>
      <c r="P24" s="119">
        <f>'GSDP-Ref'!P134</f>
        <v>1542743.7797887824</v>
      </c>
      <c r="Q24" s="119">
        <f>'GSDP-Ref'!Q134</f>
        <v>1653119.3780701126</v>
      </c>
      <c r="R24" s="119">
        <f>'GSDP-Ref'!R134</f>
        <v>1764594.5150501018</v>
      </c>
      <c r="S24" s="119">
        <f>'GSDP-Ref'!S134</f>
        <v>1875683.6625077175</v>
      </c>
      <c r="T24" s="119">
        <f>'GSDP-Ref'!T134</f>
        <v>1992508.277598649</v>
      </c>
      <c r="U24" s="119">
        <f>'GSDP-Ref'!U134</f>
        <v>2116599.6883560154</v>
      </c>
      <c r="V24" s="119">
        <f>'GSDP-Ref'!V134</f>
        <v>2248409.3497010949</v>
      </c>
      <c r="W24" s="119">
        <f>'GSDP-Ref'!W134</f>
        <v>2388416.7306914302</v>
      </c>
      <c r="X24" s="119">
        <f>'GSDP-Ref'!X134</f>
        <v>2537131.0509591475</v>
      </c>
      <c r="Y24" s="119">
        <f>'GSDP-Ref'!Y134</f>
        <v>2695093.1246689325</v>
      </c>
      <c r="Z24" s="119">
        <f>'GSDP-Ref'!Z134</f>
        <v>2862877.3186466764</v>
      </c>
      <c r="AA24" s="119">
        <f>'GSDP-Ref'!AA134</f>
        <v>3041093.6317408606</v>
      </c>
      <c r="AB24" s="119">
        <f>'GSDP-Ref'!AB134</f>
        <v>3230389.9029151769</v>
      </c>
      <c r="AC24" s="119">
        <f>'GSDP-Ref'!AC134</f>
        <v>3431454.1560342424</v>
      </c>
      <c r="AD24" s="119">
        <f>'GSDP-Ref'!AD134</f>
        <v>3645017.0897962586</v>
      </c>
      <c r="AE24" s="119">
        <f>'GSDP-Ref'!AE134</f>
        <v>3871854.7217888036</v>
      </c>
      <c r="AF24" s="119">
        <f>'GSDP-Ref'!AF134</f>
        <v>4112791.1961985715</v>
      </c>
      <c r="AG24" s="119">
        <f>'GSDP-Ref'!AG134</f>
        <v>4368701.7652946636</v>
      </c>
    </row>
    <row r="25" spans="3:33" x14ac:dyDescent="0.35">
      <c r="C25" t="str">
        <f>'GSDP-Ref'!C135</f>
        <v>MP</v>
      </c>
      <c r="D25" s="119"/>
      <c r="E25" s="119"/>
      <c r="F25" s="119"/>
      <c r="G25" s="119"/>
      <c r="H25" s="119">
        <f>'GSDP-Ref'!H135</f>
        <v>425767.05434944073</v>
      </c>
      <c r="I25" s="119"/>
      <c r="J25" s="119"/>
      <c r="K25" s="119"/>
      <c r="L25" s="119">
        <f>'GSDP-Ref'!L135</f>
        <v>572326.76284876908</v>
      </c>
      <c r="M25" s="119">
        <f>'GSDP-Ref'!M135</f>
        <v>544538.14088899712</v>
      </c>
      <c r="N25" s="119">
        <f>'GSDP-Ref'!N135</f>
        <v>596299.27852827555</v>
      </c>
      <c r="O25" s="119">
        <f>'GSDP-Ref'!O135</f>
        <v>638923.68867937918</v>
      </c>
      <c r="P25" s="119">
        <f>'GSDP-Ref'!P135</f>
        <v>677296.39059486764</v>
      </c>
      <c r="Q25" s="119">
        <f>'GSDP-Ref'!Q135</f>
        <v>719495.74488333391</v>
      </c>
      <c r="R25" s="119">
        <f>'GSDP-Ref'!R135</f>
        <v>763940.33285849972</v>
      </c>
      <c r="S25" s="119">
        <f>'GSDP-Ref'!S135</f>
        <v>810304.01863148576</v>
      </c>
      <c r="T25" s="119">
        <f>'GSDP-Ref'!T135</f>
        <v>858939.18119446968</v>
      </c>
      <c r="U25" s="119">
        <f>'GSDP-Ref'!U135</f>
        <v>910489.39133746864</v>
      </c>
      <c r="V25" s="119">
        <f>'GSDP-Ref'!V135</f>
        <v>965129.13722352276</v>
      </c>
      <c r="W25" s="119">
        <f>'GSDP-Ref'!W135</f>
        <v>1023043.3384242827</v>
      </c>
      <c r="X25" s="119">
        <f>'GSDP-Ref'!X135</f>
        <v>1084427.9688044211</v>
      </c>
      <c r="Y25" s="119">
        <f>'GSDP-Ref'!Y135</f>
        <v>1149490.7165586634</v>
      </c>
      <c r="Z25" s="119">
        <f>'GSDP-Ref'!Z135</f>
        <v>1218451.683615128</v>
      </c>
      <c r="AA25" s="119">
        <f>'GSDP-Ref'!AA135</f>
        <v>1291544.1267504387</v>
      </c>
      <c r="AB25" s="119">
        <f>'GSDP-Ref'!AB135</f>
        <v>1369015.2429016826</v>
      </c>
      <c r="AC25" s="119">
        <f>'GSDP-Ref'!AC135</f>
        <v>1451127.0013081946</v>
      </c>
      <c r="AD25" s="119">
        <f>'GSDP-Ref'!AD135</f>
        <v>1538157.0252728581</v>
      </c>
      <c r="AE25" s="119">
        <f>'GSDP-Ref'!AE135</f>
        <v>1630399.5264986225</v>
      </c>
      <c r="AF25" s="119">
        <f>'GSDP-Ref'!AF135</f>
        <v>1728166.2951318549</v>
      </c>
      <c r="AG25" s="119">
        <f>'GSDP-Ref'!AG135</f>
        <v>1831787.7488304607</v>
      </c>
    </row>
    <row r="26" spans="3:33" x14ac:dyDescent="0.35">
      <c r="C26" t="str">
        <f>'GSDP-Ref'!C136</f>
        <v>MH</v>
      </c>
      <c r="D26" s="119"/>
      <c r="E26" s="119"/>
      <c r="F26" s="119"/>
      <c r="G26" s="119"/>
      <c r="H26" s="119">
        <f>'GSDP-Ref'!H136</f>
        <v>1682061.9603386591</v>
      </c>
      <c r="I26" s="119"/>
      <c r="J26" s="119"/>
      <c r="K26" s="119"/>
      <c r="L26" s="119">
        <f>'GSDP-Ref'!L136</f>
        <v>2032522.0791586314</v>
      </c>
      <c r="M26" s="119">
        <f>'GSDP-Ref'!M136</f>
        <v>1822450.5714630447</v>
      </c>
      <c r="N26" s="119">
        <f>'GSDP-Ref'!N136</f>
        <v>1979120.0761707751</v>
      </c>
      <c r="O26" s="119">
        <f>'GSDP-Ref'!O136</f>
        <v>2110133.3607981298</v>
      </c>
      <c r="P26" s="119">
        <f>'GSDP-Ref'!P136</f>
        <v>2233039.3808104661</v>
      </c>
      <c r="Q26" s="119">
        <f>'GSDP-Ref'!Q136</f>
        <v>2375419.1076058247</v>
      </c>
      <c r="R26" s="119">
        <f>'GSDP-Ref'!R136</f>
        <v>2525607.4504976603</v>
      </c>
      <c r="S26" s="119">
        <f>'GSDP-Ref'!S136</f>
        <v>2682556.0068321545</v>
      </c>
      <c r="T26" s="119">
        <f>'GSDP-Ref'!T136</f>
        <v>2847459.8812948391</v>
      </c>
      <c r="U26" s="119">
        <f>'GSDP-Ref'!U136</f>
        <v>3022487.3000331135</v>
      </c>
      <c r="V26" s="119">
        <f>'GSDP-Ref'!V136</f>
        <v>3208258.9663766199</v>
      </c>
      <c r="W26" s="119">
        <f>'GSDP-Ref'!W136</f>
        <v>3405433.5951477</v>
      </c>
      <c r="X26" s="119">
        <f>'GSDP-Ref'!X136</f>
        <v>3614710.2378277546</v>
      </c>
      <c r="Y26" s="119">
        <f>'GSDP-Ref'!Y136</f>
        <v>3836830.7498024716</v>
      </c>
      <c r="Z26" s="119">
        <f>'GSDP-Ref'!Z136</f>
        <v>4072582.4083588733</v>
      </c>
      <c r="AA26" s="119">
        <f>'GSDP-Ref'!AA136</f>
        <v>4322800.69063609</v>
      </c>
      <c r="AB26" s="119">
        <f>'GSDP-Ref'!AB136</f>
        <v>4588372.2212929176</v>
      </c>
      <c r="AC26" s="119">
        <f>'GSDP-Ref'!AC136</f>
        <v>4870237.9002505643</v>
      </c>
      <c r="AD26" s="119">
        <f>'GSDP-Ref'!AD136</f>
        <v>5169396.2215006147</v>
      </c>
      <c r="AE26" s="119">
        <f>'GSDP-Ref'!AE136</f>
        <v>5486906.7946383143</v>
      </c>
      <c r="AF26" s="119">
        <f>'GSDP-Ref'!AF136</f>
        <v>5823894.0814922508</v>
      </c>
      <c r="AG26" s="119">
        <f>'GSDP-Ref'!AG136</f>
        <v>6181551.3609756343</v>
      </c>
    </row>
    <row r="27" spans="3:33" x14ac:dyDescent="0.35">
      <c r="C27" t="str">
        <f>'GSDP-Ref'!C137</f>
        <v>NE</v>
      </c>
      <c r="D27" s="119"/>
      <c r="E27" s="119"/>
      <c r="F27" s="119"/>
      <c r="G27" s="119"/>
      <c r="H27" s="119">
        <f>'GSDP-Ref'!H137</f>
        <v>106837.91074501578</v>
      </c>
      <c r="I27" s="119"/>
      <c r="J27" s="119"/>
      <c r="K27" s="119"/>
      <c r="L27" s="119">
        <f>'GSDP-Ref'!L137</f>
        <v>138918.69386229984</v>
      </c>
      <c r="M27" s="119">
        <f>'GSDP-Ref'!M137</f>
        <v>137234.09565585529</v>
      </c>
      <c r="N27" s="119">
        <f>'GSDP-Ref'!N137</f>
        <v>149508.18696701515</v>
      </c>
      <c r="O27" s="119">
        <f>'GSDP-Ref'!O137</f>
        <v>159551.84707347793</v>
      </c>
      <c r="P27" s="119">
        <f>'GSDP-Ref'!P137</f>
        <v>168731.77908328272</v>
      </c>
      <c r="Q27" s="119">
        <f>'GSDP-Ref'!Q137</f>
        <v>179201.57558201201</v>
      </c>
      <c r="R27" s="119">
        <f>'GSDP-Ref'!R137</f>
        <v>190056.51778532565</v>
      </c>
      <c r="S27" s="119">
        <f>'GSDP-Ref'!S137</f>
        <v>201199.22970557548</v>
      </c>
      <c r="T27" s="119">
        <f>'GSDP-Ref'!T137</f>
        <v>212907.77195521983</v>
      </c>
      <c r="U27" s="119">
        <f>'GSDP-Ref'!U137</f>
        <v>225299.18689743508</v>
      </c>
      <c r="V27" s="119">
        <f>'GSDP-Ref'!V137</f>
        <v>238413.39060140922</v>
      </c>
      <c r="W27" s="119">
        <f>'GSDP-Ref'!W137</f>
        <v>252292.63757526729</v>
      </c>
      <c r="X27" s="119">
        <f>'GSDP-Ref'!X137</f>
        <v>266981.65806367825</v>
      </c>
      <c r="Y27" s="119">
        <f>'GSDP-Ref'!Y137</f>
        <v>282527.80342408712</v>
      </c>
      <c r="Z27" s="119">
        <f>'GSDP-Ref'!Z137</f>
        <v>298981.20005791367</v>
      </c>
      <c r="AA27" s="119">
        <f>'GSDP-Ref'!AA137</f>
        <v>316394.91240120411</v>
      </c>
      <c r="AB27" s="119">
        <f>'GSDP-Ref'!AB137</f>
        <v>334825.11550903047</v>
      </c>
      <c r="AC27" s="119">
        <f>'GSDP-Ref'!AC137</f>
        <v>354331.27779950778</v>
      </c>
      <c r="AD27" s="119">
        <f>'GSDP-Ref'!AD137</f>
        <v>374976.35455674143</v>
      </c>
      <c r="AE27" s="119">
        <f>'GSDP-Ref'!AE137</f>
        <v>396826.99282743922</v>
      </c>
      <c r="AF27" s="119">
        <f>'GSDP-Ref'!AF137</f>
        <v>419953.7483834484</v>
      </c>
      <c r="AG27" s="119">
        <f>'GSDP-Ref'!AG137</f>
        <v>444431.31546221307</v>
      </c>
    </row>
    <row r="28" spans="3:33" x14ac:dyDescent="0.35">
      <c r="C28" t="str">
        <f>'GSDP-Ref'!C138</f>
        <v>SK</v>
      </c>
      <c r="D28" s="119"/>
      <c r="E28" s="119"/>
      <c r="F28" s="119"/>
      <c r="G28" s="119"/>
      <c r="H28" s="119">
        <f>'GSDP-Ref'!H138</f>
        <v>14610.789342878372</v>
      </c>
      <c r="I28" s="119"/>
      <c r="J28" s="119"/>
      <c r="K28" s="119"/>
      <c r="L28" s="119">
        <f>'GSDP-Ref'!L138</f>
        <v>19589.712968764896</v>
      </c>
      <c r="M28" s="119">
        <f>'GSDP-Ref'!M138</f>
        <v>19711.238730545814</v>
      </c>
      <c r="N28" s="119">
        <f>'GSDP-Ref'!N138</f>
        <v>21573.384746047104</v>
      </c>
      <c r="O28" s="119">
        <f>'GSDP-Ref'!O138</f>
        <v>23103.736486881113</v>
      </c>
      <c r="P28" s="119">
        <f>'GSDP-Ref'!P138</f>
        <v>24479.445878800001</v>
      </c>
      <c r="Q28" s="119">
        <f>'GSDP-Ref'!Q138</f>
        <v>25992.649290668473</v>
      </c>
      <c r="R28" s="119">
        <f>'GSDP-Ref'!R138</f>
        <v>27585.524911697088</v>
      </c>
      <c r="S28" s="119">
        <f>'GSDP-Ref'!S138</f>
        <v>29246.190271668496</v>
      </c>
      <c r="T28" s="119">
        <f>'GSDP-Ref'!T138</f>
        <v>30987.262975952079</v>
      </c>
      <c r="U28" s="119">
        <f>'GSDP-Ref'!U138</f>
        <v>32831.837492022183</v>
      </c>
      <c r="V28" s="119">
        <f>'GSDP-Ref'!V138</f>
        <v>34786.058444012109</v>
      </c>
      <c r="W28" s="119">
        <f>'GSDP-Ref'!W138</f>
        <v>36856.434783055018</v>
      </c>
      <c r="X28" s="119">
        <f>'GSDP-Ref'!X138</f>
        <v>39049.861363118893</v>
      </c>
      <c r="Y28" s="119">
        <f>'GSDP-Ref'!Y138</f>
        <v>41373.641793147282</v>
      </c>
      <c r="Z28" s="119">
        <f>'GSDP-Ref'!Z138</f>
        <v>43835.512640924702</v>
      </c>
      <c r="AA28" s="119">
        <f>'GSDP-Ref'!AA138</f>
        <v>46443.669068538271</v>
      </c>
      <c r="AB28" s="119">
        <f>'GSDP-Ref'!AB138</f>
        <v>49206.791984021795</v>
      </c>
      <c r="AC28" s="119">
        <f>'GSDP-Ref'!AC138</f>
        <v>52134.076798761351</v>
      </c>
      <c r="AD28" s="119">
        <f>'GSDP-Ref'!AD138</f>
        <v>55235.263885528955</v>
      </c>
      <c r="AE28" s="119">
        <f>'GSDP-Ref'!AE138</f>
        <v>58520.670837609578</v>
      </c>
      <c r="AF28" s="119">
        <f>'GSDP-Ref'!AF138</f>
        <v>62001.226635416773</v>
      </c>
      <c r="AG28" s="119">
        <f>'GSDP-Ref'!AG138</f>
        <v>65688.507833269789</v>
      </c>
    </row>
    <row r="29" spans="3:33" x14ac:dyDescent="0.35">
      <c r="H29" s="119">
        <f>SUM(H4:H28)</f>
        <v>11369493.135959459</v>
      </c>
      <c r="L29" s="119">
        <f>SUM(L4:L28)</f>
        <v>14534640.775489695</v>
      </c>
      <c r="M29" s="119">
        <f>SUM(M4:M28)</f>
        <v>13687118.136492422</v>
      </c>
      <c r="N29" s="119">
        <f t="shared" ref="N29:AG29" si="0">SUM(N4:N28)</f>
        <v>14925840.36540308</v>
      </c>
      <c r="O29" s="119">
        <f t="shared" si="0"/>
        <v>15945368.799999999</v>
      </c>
      <c r="P29" s="119">
        <f t="shared" si="0"/>
        <v>16884533.699999996</v>
      </c>
      <c r="Q29" s="119">
        <f t="shared" si="0"/>
        <v>17953448.600000001</v>
      </c>
      <c r="R29" s="119">
        <f t="shared" si="0"/>
        <v>19067703.899999999</v>
      </c>
      <c r="S29" s="119">
        <f t="shared" si="0"/>
        <v>20224815.800000001</v>
      </c>
      <c r="T29" s="119">
        <f t="shared" si="0"/>
        <v>21438750.799999997</v>
      </c>
      <c r="U29" s="119">
        <f t="shared" si="0"/>
        <v>22725548.672957547</v>
      </c>
      <c r="V29" s="119">
        <f t="shared" si="0"/>
        <v>24089582.798217986</v>
      </c>
      <c r="W29" s="119">
        <f t="shared" si="0"/>
        <v>25535489.054340959</v>
      </c>
      <c r="X29" s="119">
        <f t="shared" si="0"/>
        <v>27068181.574842505</v>
      </c>
      <c r="Y29" s="119">
        <f t="shared" si="0"/>
        <v>28692869.449629292</v>
      </c>
      <c r="Z29" s="119">
        <f t="shared" si="0"/>
        <v>30415074.428887274</v>
      </c>
      <c r="AA29" s="119">
        <f t="shared" si="0"/>
        <v>32240649.689594042</v>
      </c>
      <c r="AB29" s="119">
        <f t="shared" si="0"/>
        <v>34175799.728435799</v>
      </c>
      <c r="AC29" s="119">
        <f t="shared" si="0"/>
        <v>36227101.44873818</v>
      </c>
      <c r="AD29" s="119">
        <f t="shared" si="0"/>
        <v>38401526.5130779</v>
      </c>
      <c r="AE29" s="119">
        <f t="shared" si="0"/>
        <v>40706465.037544101</v>
      </c>
      <c r="AF29" s="119">
        <f t="shared" si="0"/>
        <v>43149750.708178066</v>
      </c>
      <c r="AG29" s="119">
        <f t="shared" si="0"/>
        <v>45739687.404952928</v>
      </c>
    </row>
    <row r="30" spans="3:33" x14ac:dyDescent="0.35">
      <c r="H30" s="87">
        <f>(M29/H29)^(1/5)-1</f>
        <v>3.7801233120670741E-2</v>
      </c>
      <c r="L30" s="119"/>
      <c r="M30" s="87">
        <f>M29/L29-1</f>
        <v>-5.8310532202934251E-2</v>
      </c>
      <c r="N30" s="87">
        <f>N29/M29-1</f>
        <v>9.0502779077210826E-2</v>
      </c>
      <c r="O30" s="87">
        <f t="shared" ref="O30:AG30" si="1">O29/N29-1</f>
        <v>6.8306266825692852E-2</v>
      </c>
      <c r="P30" s="87">
        <f t="shared" si="1"/>
        <v>5.8898913645697437E-2</v>
      </c>
      <c r="Q30" s="87">
        <f t="shared" si="1"/>
        <v>6.3307339070904023E-2</v>
      </c>
      <c r="R30" s="87">
        <f t="shared" si="1"/>
        <v>6.2063580364164483E-2</v>
      </c>
      <c r="S30" s="87">
        <f t="shared" si="1"/>
        <v>6.0684385811130781E-2</v>
      </c>
      <c r="T30" s="87">
        <f t="shared" si="1"/>
        <v>6.0022054687884685E-2</v>
      </c>
      <c r="U30" s="87">
        <f t="shared" si="1"/>
        <v>6.0022054687885573E-2</v>
      </c>
      <c r="V30" s="87">
        <f t="shared" si="1"/>
        <v>6.0022054687884463E-2</v>
      </c>
      <c r="W30" s="87">
        <f t="shared" si="1"/>
        <v>6.0022054687884907E-2</v>
      </c>
      <c r="X30" s="87">
        <f t="shared" si="1"/>
        <v>6.0022054687885129E-2</v>
      </c>
      <c r="Y30" s="87">
        <f t="shared" si="1"/>
        <v>6.0022054687884685E-2</v>
      </c>
      <c r="Z30" s="87">
        <f t="shared" si="1"/>
        <v>6.0022054687884685E-2</v>
      </c>
      <c r="AA30" s="87">
        <f t="shared" si="1"/>
        <v>6.0022054687885129E-2</v>
      </c>
      <c r="AB30" s="87">
        <f t="shared" si="1"/>
        <v>6.0022054687885129E-2</v>
      </c>
      <c r="AC30" s="87">
        <f t="shared" si="1"/>
        <v>6.0022054687885129E-2</v>
      </c>
      <c r="AD30" s="87">
        <f t="shared" si="1"/>
        <v>6.0022054687884907E-2</v>
      </c>
      <c r="AE30" s="87">
        <f t="shared" si="1"/>
        <v>6.0022054687884241E-2</v>
      </c>
      <c r="AF30" s="87">
        <f t="shared" si="1"/>
        <v>6.0022054687885351E-2</v>
      </c>
      <c r="AG30" s="87">
        <f t="shared" si="1"/>
        <v>6.0022054687884907E-2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E I F A A B Q S w M E F A A C A A g A f F 3 x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8 X f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3 x W N x b O z 8 6 A g A A 8 g Y A A B M A H A B G b 3 J t d W x h c y 9 T Z W N 0 a W 9 u M S 5 t I K I Y A C i g F A A A A A A A A A A A A A A A A A A A A A A A A A A A A K 1 V Y Y v a M B j + L v Q / h O x L h V K u e r t t H D c Q v Y n b T m / W M Y b I i P Y 9 L V c T S d N N K f 3 v S 9 r a 5 t r I M Z h f D M / b P M / z P n m b x r A R I a P I L / 6 9 W 6 t j d e I d 4 R C g s T 9 6 / P U T C I 9 O 6 A 5 F I D p I / n y W 8 A 1 I 4 P 6 4 g c g d J p w D F T 8 Y f 1 4 z 9 m x 3 0 + W U 7 O E O q 9 0 x X m X L I a N C P r F y 8 u 1 v 8 H B H 6 F b S L 0 4 H w J J n Q d Y R u A t O a P z E + H 7 I o m R P V T G 2 C y 0 n T b E v i A D s I C F x J O A o M g e l u H f V u z q D N N m v g Z 9 h z w z 3 z H D f D F + b 4 b d m + M Y M v z P D 7 8 3 w B y P c N 3 f Z b 3 a Z d c 8 h D 4 J A R j x M Y s H 2 d c g S L e K 1 G 8 f g I P z A A o j G w L a c H H Y n i Q D Z 7 B C e T E e T A a 5 4 5 0 D l 6 U r m n C a u q Y t C C d s N A / o J Y j 9 Z V z I 9 r H n + T g / h b y Z M 7 G V p J n b A a 4 2 m G Z V K q 4 2 m n k T U T K v K e P R Y d 6 b n 4 b 0 y l y a v q s e S e E L F z b W r H l X d W a X A p z A S o N 6 r O f u j t e Z D J N 8 9 h d l N E + U Z 2 E v F u 0 I f k Z r g b s 3 o M y 7 a f B K 0 m 2 q a u R k P g L u D e A M 0 C O l W d / g A X I l / S 4 C H o F F O I Z Y 6 n 1 m o 5 k Y X V Y G 3 4 s 0 P e g 5 b e Z 3 k 9 f z c V e x a Q e 5 U d F 9 C G r h f 4 U n M E m m 2 N n J / P B C q 5 k f f U t k p q v m 6 m u a G 9 Z Z a i s t l p q 9 r x c Y o e Z c H 2 + h N 5 V t p v Y j E w 9 k L G a b i N 7 9 A e e n i d M t x q M 7 w l S n 3 2 m N f T n v W 7 Y T 0 o h f 9 8 t e 6 K y 5 / 6 5 9 u f z 0 c / R t g / f + P Q J V 7 D W d d S / Z p 1 L r 9 C 1 B L A Q I t A B Q A A g A I A H x d 8 V i 9 f V A 0 p g A A A P c A A A A S A A A A A A A A A A A A A A A A A A A A A A B D b 2 5 m a W c v U G F j a 2 F n Z S 5 4 b W x Q S w E C L Q A U A A I A C A B 8 X f F Y D 8 r p q 6 Q A A A D p A A A A E w A A A A A A A A A A A A A A A A D y A A A A W 0 N v b n R l b n R f V H l w Z X N d L n h t b F B L A Q I t A B Q A A g A I A H x d 8 V j c W z s / O g I A A P I G A A A T A A A A A A A A A A A A A A A A A O M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W A A A A A A A A H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T R F B f W W V h c m x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Y T B m Y j Z j Z W U t N j Q 1 N y 0 0 M D F l L W J i Y z g t M j I 0 Y z Y 1 N j c y N T c x I i A v P j x F b n R y e S B U e X B l P S J O Y X Z p Z 2 F 0 a W 9 u U 3 R l c E 5 h b W U i I F Z h b H V l P S J z T m F 2 a W d h d G l v b i I g L z 4 8 R W 5 0 c n k g V H l w Z T 0 i R m l s b F R h c m d l d C I g V m F s d W U 9 I n N H U 0 R Q X 1 l l Y X J s e S I g L z 4 8 R W 5 0 c n k g V H l w Z T 0 i R m l s b E x h c 3 R V c G R h d G V k I i B W Y W x 1 Z T 0 i Z D I w M j Q t M D c t M T d U M D Y 6 M T M 6 N T c u M z g y N T Q w M 1 o i I C 8 + P E V u d H J 5 I F R 5 c G U 9 I k Z p b G x D b 2 x 1 b W 5 U e X B l c y I g V m F s d W U 9 I n N B d 0 F H Q m d B P S I g L z 4 8 R W 5 0 c n k g V H l w Z T 0 i R m l s b E V y c m 9 y Q 2 9 1 b n Q i I F Z h b H V l P S J s M C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U 3 V i R 2 V v Z 3 J h c G h 5 M i Z x d W 9 0 O y w m c X V v d D t H R F A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N z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N 0 Y X R l U m V n a W 9 u L 0 N o Y W 5 n Z W Q g V H l w Z S 5 7 U 3 R h d G U s M H 0 m c X V v d D s s J n F 1 b 3 Q 7 S 2 V 5 Q 2 9 s d W 1 u Q 2 9 1 b n Q m c X V v d D s 6 M X 1 d L C Z x d W 9 0 O 2 N v b H V t b k l k Z W 5 0 a X R p Z X M m c X V v d D s 6 W y Z x d W 9 0 O 1 N l Y 3 R p b 2 4 x L 0 d T R F B f W W V h c m x 5 L 0 N o Y W 5 n Z W Q g V H l w Z T E u e 1 l l Y X I s M n 0 m c X V v d D s s J n F 1 b 3 Q 7 U 2 V j d G l v b j E v R 1 N E U F 9 Z Z W F y b H k v V W 5 w a X Z v d G V k I E N v b H V t b n M u e 0 1 v Z G V s R 2 V v Z 3 J h c G h 5 L D F 9 J n F 1 b 3 Q 7 L C Z x d W 9 0 O 1 N l Y 3 R p b 2 4 x L 1 N 0 Y X R l U m V n a W 9 u L 0 N o Y W 5 n Z W Q g V H l w Z S 5 7 U m V n a W 9 u L D F 9 J n F 1 b 3 Q 7 L C Z x d W 9 0 O 1 N l Y 3 R p b 2 4 x L 0 d T R F B f W W V h c m x 5 L 1 V u c G l 2 b 3 R l Z C B D b 2 x 1 b W 5 z L n t T d W J H Z W 9 n c m F w a H k y L D B 9 J n F 1 b 3 Q 7 L C Z x d W 9 0 O 1 N l Y 3 R p b 2 4 x L 0 d T R F B f W W V h c m x 5 L 1 V u c G l 2 b 3 R l Z C B D b 2 x 1 b W 5 z L n t H R F A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1 N E U F 9 Z Z W F y b H k v Q 2 h h b m d l Z C B U e X B l M S 5 7 W W V h c i w y f S Z x d W 9 0 O y w m c X V v d D t T Z W N 0 a W 9 u M S 9 H U 0 R Q X 1 l l Y X J s e S 9 V b n B p d m 9 0 Z W Q g Q 2 9 s d W 1 u c y 5 7 T W 9 k Z W x H Z W 9 n c m F w a H k s M X 0 m c X V v d D s s J n F 1 b 3 Q 7 U 2 V j d G l v b j E v U 3 R h d G V S Z W d p b 2 4 v Q 2 h h b m d l Z C B U e X B l L n t S Z W d p b 2 4 s M X 0 m c X V v d D s s J n F 1 b 3 Q 7 U 2 V j d G l v b j E v R 1 N E U F 9 Z Z W F y b H k v V W 5 w a X Z v d G V k I E N v b H V t b n M u e 1 N 1 Y k d l b 2 d y Y X B o e T I s M H 0 m c X V v d D s s J n F 1 b 3 Q 7 U 2 V j d G l v b j E v R 1 N E U F 9 Z Z W F y b H k v V W 5 w a X Z v d G V k I E N v b H V t b n M u e 0 d E U C w z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T d G F 0 Z V J l Z 2 l v b i 9 D a G F u Z 2 V k I F R 5 c G U u e 1 N 0 Y X R l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U 0 R Q X 1 l l Y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X 1 l l Y X J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f W W V h c m x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F 9 Z Z W F y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X 1 l l Y X J s e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F 9 Z Z W F y b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F 9 Z Z W F y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F 9 Z Z W F y b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N V Q w N j o 0 M z o z M y 4 4 M j I 3 N j I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3 R h d G V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X 1 l l Y X J s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F 9 Z Z W F y b H k v R X h w Y W 5 k Z W Q l M j B T d G F 0 Z V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f W W V h c m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f W W V h c m x 5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W g v Y 3 j 5 U + 0 X b 3 2 9 k d s u g A A A A A C A A A A A A A Q Z g A A A A E A A C A A A A A O B F i d W J z G h w / D Q y 2 1 E C i O t x F N + 8 C x m m L / X s j b m r w K H w A A A A A O g A A A A A I A A C A A A A C g J q W K 7 p / F 8 + l x M i T Y Y e X c / q j M 9 2 4 X T D O l i V E Z z P s m m 1 A A A A B I j e P 1 t 1 L E n X 6 z N 6 O F Q I m M 0 g H x 6 i U o e c h t z j p G e 3 p 7 H v W M B k e W 2 r J d t E O P Q F 0 W u d 7 L V 8 z F O X A y N A T p b o 8 l a H c Z S U 2 5 V / w R h a + C 1 a M 7 k 9 H A G E A A A A D l k + 0 7 / U b / U 7 L 3 c v O K q m 3 j 4 W M D h 8 Y j M H A E 5 m R k i A 6 p b c S Q H 3 2 f Z B 5 y J j X 8 k 0 8 N v C + 8 W C d O D l F 5 l p d 6 Y R T 6 + c H d < / D a t a M a s h u p > 
</file>

<file path=customXml/itemProps1.xml><?xml version="1.0" encoding="utf-8"?>
<ds:datastoreItem xmlns:ds="http://schemas.openxmlformats.org/officeDocument/2006/customXml" ds:itemID="{51341740-BBD1-4290-B080-A5F08FA6B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FileInfo</vt:lpstr>
      <vt:lpstr>GDP_input</vt:lpstr>
      <vt:lpstr>GSDP-Ref</vt:lpstr>
      <vt:lpstr>GDP</vt:lpstr>
      <vt:lpstr>GSDP for UsagePenetration-calc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Ashok Sreenivas</cp:lastModifiedBy>
  <dcterms:created xsi:type="dcterms:W3CDTF">2021-01-04T10:51:49Z</dcterms:created>
  <dcterms:modified xsi:type="dcterms:W3CDTF">2024-07-17T06:14:04Z</dcterms:modified>
</cp:coreProperties>
</file>